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OSSERVATORIO TRIMESTRALE\IF 2020\OT 2020 12\"/>
    </mc:Choice>
  </mc:AlternateContent>
  <xr:revisionPtr revIDLastSave="0" documentId="8_{5B9DA964-C68C-46EE-992A-5B847C33D085}" xr6:coauthVersionLast="45" xr6:coauthVersionMax="45" xr10:uidLastSave="{00000000-0000-0000-0000-000000000000}"/>
  <bookViews>
    <workbookView xWindow="-110" yWindow="-110" windowWidth="19420" windowHeight="10420" tabRatio="714" xr2:uid="{00000000-000D-0000-FFFF-FFFF00000000}"/>
  </bookViews>
  <sheets>
    <sheet name="Indice-Index" sheetId="22" r:id="rId1"/>
    <sheet name="1." sheetId="11" r:id="rId2"/>
    <sheet name="2.1" sheetId="56" r:id="rId3"/>
    <sheet name="2.2" sheetId="5" r:id="rId4"/>
    <sheet name="2.3" sheetId="9" r:id="rId5"/>
    <sheet name="3.1" sheetId="66" r:id="rId6"/>
    <sheet name="3.2" sheetId="67" r:id="rId7"/>
    <sheet name="4.1" sheetId="65" r:id="rId8"/>
    <sheet name="4.2" sheetId="14" r:id="rId9"/>
    <sheet name="4.3" sheetId="68" r:id="rId10"/>
    <sheet name="4.4." sheetId="6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1" l="1"/>
  <c r="B12" i="66" l="1"/>
  <c r="B9" i="14" l="1"/>
  <c r="N13" i="11" l="1"/>
  <c r="O13" i="11"/>
  <c r="N14" i="11"/>
  <c r="O14" i="11"/>
  <c r="O12" i="11"/>
  <c r="N12" i="11"/>
  <c r="C18" i="67"/>
  <c r="C17" i="67"/>
  <c r="C16" i="67"/>
  <c r="C15" i="67"/>
  <c r="C14" i="67"/>
  <c r="B18" i="67"/>
  <c r="B17" i="67"/>
  <c r="B16" i="67"/>
  <c r="B15" i="67"/>
  <c r="B14" i="67"/>
  <c r="M9" i="5" l="1"/>
  <c r="O25" i="65"/>
  <c r="O17" i="65"/>
  <c r="O25" i="14"/>
  <c r="O17" i="14"/>
  <c r="O24" i="68"/>
  <c r="O25" i="68"/>
  <c r="O17" i="68"/>
  <c r="O25" i="69"/>
  <c r="O24" i="69"/>
  <c r="O17" i="69"/>
  <c r="O16" i="69"/>
  <c r="J8" i="69"/>
  <c r="K8" i="69"/>
  <c r="L8" i="69"/>
  <c r="M8" i="69"/>
  <c r="J9" i="69"/>
  <c r="K9" i="69"/>
  <c r="L9" i="69"/>
  <c r="M9" i="69"/>
  <c r="J19" i="69"/>
  <c r="K19" i="69"/>
  <c r="L19" i="69"/>
  <c r="M19" i="69"/>
  <c r="J20" i="69"/>
  <c r="K20" i="69"/>
  <c r="L20" i="69"/>
  <c r="M20" i="69"/>
  <c r="J27" i="69"/>
  <c r="K27" i="69"/>
  <c r="L27" i="69"/>
  <c r="M27" i="69"/>
  <c r="J28" i="69"/>
  <c r="K28" i="69"/>
  <c r="L28" i="69"/>
  <c r="M28" i="69"/>
  <c r="O16" i="68"/>
  <c r="J8" i="68"/>
  <c r="K8" i="68"/>
  <c r="L8" i="68"/>
  <c r="M8" i="68"/>
  <c r="J9" i="68"/>
  <c r="K9" i="68"/>
  <c r="L9" i="68"/>
  <c r="M9" i="68"/>
  <c r="J19" i="68"/>
  <c r="K19" i="68"/>
  <c r="L19" i="68"/>
  <c r="M19" i="68"/>
  <c r="J20" i="68"/>
  <c r="K20" i="68"/>
  <c r="L20" i="68"/>
  <c r="M20" i="68"/>
  <c r="J27" i="68"/>
  <c r="K27" i="68"/>
  <c r="L27" i="68"/>
  <c r="M27" i="68"/>
  <c r="J28" i="68"/>
  <c r="K28" i="68"/>
  <c r="L28" i="68"/>
  <c r="M28" i="68"/>
  <c r="O24" i="65"/>
  <c r="O24" i="14"/>
  <c r="O16" i="14"/>
  <c r="O16" i="65"/>
  <c r="J8" i="14"/>
  <c r="K8" i="14"/>
  <c r="L8" i="14"/>
  <c r="L12" i="14" s="1"/>
  <c r="M8" i="14"/>
  <c r="J9" i="14"/>
  <c r="K9" i="14"/>
  <c r="L9" i="14"/>
  <c r="M9" i="14"/>
  <c r="J19" i="14"/>
  <c r="K19" i="14"/>
  <c r="L19" i="14"/>
  <c r="M19" i="14"/>
  <c r="J20" i="14"/>
  <c r="K20" i="14"/>
  <c r="L20" i="14"/>
  <c r="M20" i="14"/>
  <c r="J27" i="14"/>
  <c r="K27" i="14"/>
  <c r="L27" i="14"/>
  <c r="M27" i="14"/>
  <c r="J28" i="14"/>
  <c r="K28" i="14"/>
  <c r="L28" i="14"/>
  <c r="M28" i="14"/>
  <c r="J8" i="65"/>
  <c r="K8" i="65"/>
  <c r="K12" i="65" s="1"/>
  <c r="L8" i="65"/>
  <c r="M8" i="65"/>
  <c r="J9" i="65"/>
  <c r="K9" i="65"/>
  <c r="L9" i="65"/>
  <c r="M9" i="65"/>
  <c r="J19" i="65"/>
  <c r="K19" i="65"/>
  <c r="L19" i="65"/>
  <c r="M19" i="65"/>
  <c r="J20" i="65"/>
  <c r="K20" i="65"/>
  <c r="L20" i="65"/>
  <c r="M20" i="65"/>
  <c r="J27" i="65"/>
  <c r="K27" i="65"/>
  <c r="L27" i="65"/>
  <c r="M27" i="65"/>
  <c r="J28" i="65"/>
  <c r="K28" i="65"/>
  <c r="L28" i="65"/>
  <c r="M28" i="65"/>
  <c r="C12" i="67"/>
  <c r="B12" i="67"/>
  <c r="E14" i="9"/>
  <c r="N17" i="56"/>
  <c r="K12" i="14" l="1"/>
  <c r="M11" i="69"/>
  <c r="K12" i="68"/>
  <c r="M11" i="14"/>
  <c r="K12" i="69"/>
  <c r="L11" i="69"/>
  <c r="K11" i="69"/>
  <c r="J11" i="69"/>
  <c r="M12" i="69"/>
  <c r="L12" i="69"/>
  <c r="M11" i="68"/>
  <c r="L12" i="68"/>
  <c r="L11" i="68"/>
  <c r="K11" i="68"/>
  <c r="J11" i="68"/>
  <c r="M12" i="68"/>
  <c r="M12" i="14"/>
  <c r="L11" i="14"/>
  <c r="J11" i="14"/>
  <c r="K11" i="14"/>
  <c r="M11" i="65"/>
  <c r="M12" i="65"/>
  <c r="L11" i="65"/>
  <c r="J11" i="65"/>
  <c r="L12" i="65"/>
  <c r="K11" i="65"/>
  <c r="J10" i="11" l="1"/>
  <c r="K10" i="11"/>
  <c r="K9" i="11"/>
  <c r="J9" i="11"/>
  <c r="J8" i="11" l="1"/>
  <c r="L14" i="11"/>
  <c r="L13" i="11"/>
  <c r="L12" i="11"/>
  <c r="K11" i="11"/>
  <c r="L10" i="11"/>
  <c r="L9" i="11"/>
  <c r="K8" i="11"/>
  <c r="N16" i="9"/>
  <c r="N18" i="9"/>
  <c r="N17" i="9"/>
  <c r="E27" i="9"/>
  <c r="K21" i="9"/>
  <c r="L21" i="9"/>
  <c r="M21" i="9"/>
  <c r="N8" i="9"/>
  <c r="L8" i="9"/>
  <c r="M8" i="9"/>
  <c r="K8" i="9"/>
  <c r="N18" i="56"/>
  <c r="N20" i="56" s="1"/>
  <c r="N12" i="56"/>
  <c r="K20" i="56"/>
  <c r="L20" i="56"/>
  <c r="M20" i="56"/>
  <c r="K21" i="56"/>
  <c r="L21" i="56"/>
  <c r="M21" i="56"/>
  <c r="K12" i="56"/>
  <c r="L12" i="56"/>
  <c r="M12" i="56"/>
  <c r="K13" i="56"/>
  <c r="L13" i="56"/>
  <c r="M13" i="56"/>
  <c r="J12" i="56"/>
  <c r="M5" i="5"/>
  <c r="M4" i="5"/>
  <c r="N15" i="5"/>
  <c r="M15" i="5"/>
  <c r="N14" i="5"/>
  <c r="M14" i="5"/>
  <c r="M10" i="5"/>
  <c r="K11" i="5"/>
  <c r="N10" i="5"/>
  <c r="I16" i="5"/>
  <c r="H16" i="5"/>
  <c r="I11" i="5"/>
  <c r="H11" i="5"/>
  <c r="I28" i="69"/>
  <c r="H28" i="69"/>
  <c r="G28" i="69"/>
  <c r="F28" i="69"/>
  <c r="E28" i="69"/>
  <c r="D28" i="69"/>
  <c r="C28" i="69"/>
  <c r="I27" i="69"/>
  <c r="H27" i="69"/>
  <c r="G27" i="69"/>
  <c r="F27" i="69"/>
  <c r="E27" i="69"/>
  <c r="D27" i="69"/>
  <c r="C27" i="69"/>
  <c r="B27" i="69"/>
  <c r="I20" i="69"/>
  <c r="H20" i="69"/>
  <c r="G20" i="69"/>
  <c r="F20" i="69"/>
  <c r="E20" i="69"/>
  <c r="D20" i="69"/>
  <c r="C20" i="69"/>
  <c r="I19" i="69"/>
  <c r="H19" i="69"/>
  <c r="G19" i="69"/>
  <c r="F19" i="69"/>
  <c r="E19" i="69"/>
  <c r="D19" i="69"/>
  <c r="C19" i="69"/>
  <c r="B19" i="69"/>
  <c r="D15" i="67"/>
  <c r="D16" i="67"/>
  <c r="D17" i="67"/>
  <c r="D18" i="67"/>
  <c r="D14" i="67"/>
  <c r="C19" i="67"/>
  <c r="B19" i="67"/>
  <c r="D7" i="67"/>
  <c r="D8" i="67"/>
  <c r="C10" i="67"/>
  <c r="B10" i="67"/>
  <c r="D10" i="67" s="1"/>
  <c r="A1" i="67"/>
  <c r="D14" i="66"/>
  <c r="D11" i="66"/>
  <c r="D9" i="66"/>
  <c r="D10" i="66"/>
  <c r="D6" i="66"/>
  <c r="C12" i="66"/>
  <c r="D8" i="66"/>
  <c r="B19" i="68"/>
  <c r="C20" i="68"/>
  <c r="I28" i="14"/>
  <c r="H28" i="14"/>
  <c r="G28" i="14"/>
  <c r="F28" i="14"/>
  <c r="E28" i="14"/>
  <c r="D28" i="14"/>
  <c r="C28" i="14"/>
  <c r="I27" i="14"/>
  <c r="H27" i="14"/>
  <c r="G27" i="14"/>
  <c r="F27" i="14"/>
  <c r="E27" i="14"/>
  <c r="D27" i="14"/>
  <c r="C27" i="14"/>
  <c r="B27" i="14"/>
  <c r="I20" i="14"/>
  <c r="H20" i="14"/>
  <c r="G20" i="14"/>
  <c r="F20" i="14"/>
  <c r="E20" i="14"/>
  <c r="D20" i="14"/>
  <c r="C20" i="14"/>
  <c r="I19" i="14"/>
  <c r="H19" i="14"/>
  <c r="G19" i="14"/>
  <c r="F19" i="14"/>
  <c r="E19" i="14"/>
  <c r="D19" i="14"/>
  <c r="C19" i="14"/>
  <c r="B19" i="14"/>
  <c r="A1" i="65"/>
  <c r="C8" i="69"/>
  <c r="D8" i="69"/>
  <c r="E8" i="69"/>
  <c r="E12" i="69" s="1"/>
  <c r="F8" i="69"/>
  <c r="G8" i="69"/>
  <c r="H8" i="69"/>
  <c r="I8" i="69"/>
  <c r="C9" i="69"/>
  <c r="D9" i="69"/>
  <c r="E9" i="69"/>
  <c r="F9" i="69"/>
  <c r="G9" i="69"/>
  <c r="H9" i="69"/>
  <c r="I9" i="69"/>
  <c r="B9" i="69"/>
  <c r="B8" i="69"/>
  <c r="H9" i="14"/>
  <c r="G9" i="14"/>
  <c r="E9" i="14"/>
  <c r="D9" i="14"/>
  <c r="C9" i="14"/>
  <c r="B17" i="11" s="1"/>
  <c r="E8" i="14"/>
  <c r="B8" i="14"/>
  <c r="A1" i="69"/>
  <c r="A1" i="68"/>
  <c r="A1" i="66"/>
  <c r="I28" i="68"/>
  <c r="H27" i="68"/>
  <c r="H28" i="68"/>
  <c r="F28" i="68"/>
  <c r="C28" i="68"/>
  <c r="B27" i="68"/>
  <c r="I9" i="68"/>
  <c r="H9" i="68"/>
  <c r="G9" i="68"/>
  <c r="F9" i="68"/>
  <c r="E9" i="68"/>
  <c r="D9" i="68"/>
  <c r="C9" i="68"/>
  <c r="C11" i="68" s="1"/>
  <c r="B9" i="68"/>
  <c r="I20" i="68"/>
  <c r="H19" i="68"/>
  <c r="H20" i="68"/>
  <c r="F20" i="68"/>
  <c r="D14" i="11"/>
  <c r="H14" i="11"/>
  <c r="F20" i="56"/>
  <c r="D27" i="9"/>
  <c r="F16" i="5"/>
  <c r="C11" i="5"/>
  <c r="E11" i="5"/>
  <c r="B8" i="11"/>
  <c r="G8" i="11"/>
  <c r="H10" i="11"/>
  <c r="N8" i="11"/>
  <c r="G16" i="5"/>
  <c r="H13" i="11"/>
  <c r="A1" i="9"/>
  <c r="A1" i="56"/>
  <c r="C8" i="11"/>
  <c r="D8" i="11" s="1"/>
  <c r="D12" i="11"/>
  <c r="A1" i="14"/>
  <c r="A1" i="5"/>
  <c r="A1" i="11"/>
  <c r="G11" i="5"/>
  <c r="D11" i="5"/>
  <c r="E16" i="5"/>
  <c r="H9" i="11"/>
  <c r="D9" i="11"/>
  <c r="D16" i="5"/>
  <c r="P10" i="11"/>
  <c r="D10" i="11"/>
  <c r="B21" i="9"/>
  <c r="C21" i="9"/>
  <c r="D21" i="9"/>
  <c r="J21" i="9"/>
  <c r="C27" i="9"/>
  <c r="C14" i="9"/>
  <c r="E21" i="9"/>
  <c r="B27" i="9"/>
  <c r="H21" i="9"/>
  <c r="G21" i="9"/>
  <c r="F21" i="9"/>
  <c r="I21" i="9"/>
  <c r="D14" i="9"/>
  <c r="B14" i="9"/>
  <c r="H8" i="9"/>
  <c r="C8" i="9"/>
  <c r="I8" i="9"/>
  <c r="B8" i="9"/>
  <c r="J8" i="9"/>
  <c r="D8" i="9"/>
  <c r="E8" i="9"/>
  <c r="F8" i="9"/>
  <c r="G8" i="9"/>
  <c r="B16" i="5"/>
  <c r="F11" i="5"/>
  <c r="B11" i="5"/>
  <c r="O8" i="11"/>
  <c r="P9" i="11"/>
  <c r="C16" i="5"/>
  <c r="I20" i="56"/>
  <c r="I21" i="56"/>
  <c r="G20" i="56"/>
  <c r="G21" i="56"/>
  <c r="H21" i="56"/>
  <c r="H20" i="56"/>
  <c r="C12" i="56"/>
  <c r="J21" i="56"/>
  <c r="J20" i="56"/>
  <c r="C21" i="56"/>
  <c r="C20" i="56"/>
  <c r="D21" i="56"/>
  <c r="E12" i="56"/>
  <c r="E21" i="56"/>
  <c r="F21" i="56"/>
  <c r="E20" i="56"/>
  <c r="D20" i="56"/>
  <c r="B20" i="56"/>
  <c r="H12" i="56"/>
  <c r="C13" i="56"/>
  <c r="B12" i="56"/>
  <c r="F13" i="56"/>
  <c r="F12" i="56"/>
  <c r="D13" i="56"/>
  <c r="D12" i="56"/>
  <c r="E13" i="56"/>
  <c r="G13" i="56"/>
  <c r="G12" i="56"/>
  <c r="H13" i="56"/>
  <c r="I13" i="56"/>
  <c r="I12" i="56"/>
  <c r="J13" i="56"/>
  <c r="I20" i="65"/>
  <c r="H28" i="65"/>
  <c r="F20" i="65"/>
  <c r="B19" i="65"/>
  <c r="C27" i="65"/>
  <c r="D20" i="65"/>
  <c r="H12" i="11"/>
  <c r="D13" i="11"/>
  <c r="G11" i="11"/>
  <c r="B11" i="11"/>
  <c r="D20" i="68"/>
  <c r="D28" i="68"/>
  <c r="E20" i="68"/>
  <c r="E28" i="68"/>
  <c r="C19" i="68"/>
  <c r="C27" i="68"/>
  <c r="D19" i="68"/>
  <c r="D27" i="68"/>
  <c r="E19" i="68"/>
  <c r="E27" i="68"/>
  <c r="F19" i="68"/>
  <c r="F27" i="68"/>
  <c r="G19" i="68"/>
  <c r="G20" i="68"/>
  <c r="G27" i="68"/>
  <c r="G28" i="68"/>
  <c r="I19" i="68"/>
  <c r="I27" i="68"/>
  <c r="G8" i="68"/>
  <c r="I8" i="68"/>
  <c r="D8" i="68"/>
  <c r="I9" i="14"/>
  <c r="F9" i="14"/>
  <c r="F11" i="14" s="1"/>
  <c r="H8" i="14"/>
  <c r="K17" i="11" s="1"/>
  <c r="I8" i="14"/>
  <c r="G8" i="14"/>
  <c r="F8" i="14"/>
  <c r="G12" i="14" s="1"/>
  <c r="D8" i="14"/>
  <c r="C8" i="14"/>
  <c r="H20" i="65"/>
  <c r="E28" i="65"/>
  <c r="D28" i="65"/>
  <c r="H19" i="65"/>
  <c r="C28" i="65"/>
  <c r="B27" i="65"/>
  <c r="E20" i="65"/>
  <c r="C20" i="65"/>
  <c r="F28" i="65"/>
  <c r="I28" i="65"/>
  <c r="C19" i="65"/>
  <c r="D8" i="65"/>
  <c r="D19" i="65"/>
  <c r="D27" i="65"/>
  <c r="E19" i="65"/>
  <c r="G28" i="65"/>
  <c r="F19" i="65"/>
  <c r="E27" i="65"/>
  <c r="G19" i="65"/>
  <c r="G20" i="65"/>
  <c r="E8" i="65"/>
  <c r="I19" i="65"/>
  <c r="F27" i="65"/>
  <c r="G27" i="65"/>
  <c r="H27" i="65"/>
  <c r="I27" i="65"/>
  <c r="I9" i="65"/>
  <c r="B8" i="65"/>
  <c r="D9" i="65"/>
  <c r="C9" i="65"/>
  <c r="F9" i="65"/>
  <c r="E9" i="65"/>
  <c r="C8" i="65"/>
  <c r="G9" i="65"/>
  <c r="H9" i="65"/>
  <c r="J16" i="11" s="1"/>
  <c r="H8" i="68"/>
  <c r="B8" i="68"/>
  <c r="F8" i="68"/>
  <c r="E8" i="68"/>
  <c r="C8" i="68"/>
  <c r="D12" i="68" s="1"/>
  <c r="O19" i="68"/>
  <c r="O27" i="68"/>
  <c r="O27" i="14"/>
  <c r="O19" i="14"/>
  <c r="B9" i="65"/>
  <c r="I8" i="65"/>
  <c r="H8" i="65"/>
  <c r="G8" i="65"/>
  <c r="F8" i="65"/>
  <c r="O19" i="69"/>
  <c r="C11" i="11"/>
  <c r="D11" i="11" s="1"/>
  <c r="F11" i="11"/>
  <c r="O27" i="69"/>
  <c r="I11" i="68"/>
  <c r="D9" i="67"/>
  <c r="D15" i="66"/>
  <c r="D7" i="66"/>
  <c r="G11" i="65"/>
  <c r="O19" i="65"/>
  <c r="O27" i="65"/>
  <c r="I11" i="65" l="1"/>
  <c r="K16" i="11"/>
  <c r="H12" i="69"/>
  <c r="B11" i="69"/>
  <c r="H11" i="68"/>
  <c r="E12" i="68"/>
  <c r="F11" i="68"/>
  <c r="C17" i="11"/>
  <c r="G17" i="11"/>
  <c r="D12" i="14"/>
  <c r="I12" i="65"/>
  <c r="H11" i="11"/>
  <c r="O17" i="11"/>
  <c r="D12" i="69"/>
  <c r="D11" i="68"/>
  <c r="G12" i="68"/>
  <c r="B11" i="68"/>
  <c r="I12" i="14"/>
  <c r="H11" i="14"/>
  <c r="F17" i="11"/>
  <c r="H12" i="14"/>
  <c r="J17" i="11"/>
  <c r="J15" i="11" s="1"/>
  <c r="J6" i="11" s="1"/>
  <c r="O8" i="14"/>
  <c r="E11" i="65"/>
  <c r="H11" i="65"/>
  <c r="C16" i="11"/>
  <c r="C15" i="11" s="1"/>
  <c r="C6" i="11" s="1"/>
  <c r="C11" i="65"/>
  <c r="G16" i="11"/>
  <c r="B11" i="65"/>
  <c r="B16" i="11"/>
  <c r="D11" i="65"/>
  <c r="E12" i="65"/>
  <c r="F16" i="11"/>
  <c r="L16" i="11"/>
  <c r="K15" i="11"/>
  <c r="H12" i="65"/>
  <c r="F12" i="69"/>
  <c r="I11" i="69"/>
  <c r="O9" i="69"/>
  <c r="G12" i="69"/>
  <c r="I12" i="69"/>
  <c r="O8" i="69"/>
  <c r="O11" i="69" s="1"/>
  <c r="J12" i="69"/>
  <c r="C12" i="69"/>
  <c r="F12" i="68"/>
  <c r="I12" i="68"/>
  <c r="G11" i="68"/>
  <c r="H12" i="68"/>
  <c r="O8" i="68"/>
  <c r="J12" i="68"/>
  <c r="O9" i="68"/>
  <c r="E11" i="68"/>
  <c r="C12" i="68"/>
  <c r="D17" i="11"/>
  <c r="D11" i="14"/>
  <c r="G11" i="14"/>
  <c r="O9" i="14"/>
  <c r="J12" i="14"/>
  <c r="C11" i="14"/>
  <c r="C12" i="14"/>
  <c r="D12" i="65"/>
  <c r="C12" i="65"/>
  <c r="O9" i="65"/>
  <c r="F11" i="65"/>
  <c r="D12" i="66"/>
  <c r="L11" i="11"/>
  <c r="H11" i="69"/>
  <c r="C11" i="69"/>
  <c r="D11" i="69"/>
  <c r="E11" i="69"/>
  <c r="F11" i="69"/>
  <c r="G11" i="69"/>
  <c r="B11" i="14"/>
  <c r="E11" i="14"/>
  <c r="I11" i="14"/>
  <c r="E12" i="14"/>
  <c r="F12" i="14"/>
  <c r="F12" i="65"/>
  <c r="G12" i="65"/>
  <c r="O8" i="65"/>
  <c r="J12" i="65"/>
  <c r="J16" i="5"/>
  <c r="P8" i="11"/>
  <c r="F8" i="11"/>
  <c r="H8" i="11" s="1"/>
  <c r="L8" i="11"/>
  <c r="H17" i="11"/>
  <c r="N21" i="9"/>
  <c r="K16" i="5"/>
  <c r="N9" i="5"/>
  <c r="J11" i="5"/>
  <c r="O16" i="11" l="1"/>
  <c r="O15" i="11" s="1"/>
  <c r="N17" i="11"/>
  <c r="P17" i="11" s="1"/>
  <c r="F15" i="11"/>
  <c r="F6" i="11" s="1"/>
  <c r="L17" i="11"/>
  <c r="G15" i="11"/>
  <c r="L15" i="11"/>
  <c r="H16" i="11"/>
  <c r="N16" i="11"/>
  <c r="B15" i="11"/>
  <c r="B6" i="11" s="1"/>
  <c r="D6" i="11" s="1"/>
  <c r="D16" i="11"/>
  <c r="O11" i="14"/>
  <c r="O11" i="68"/>
  <c r="O11" i="65"/>
  <c r="K6" i="11"/>
  <c r="L6" i="11" s="1"/>
  <c r="N15" i="11" l="1"/>
  <c r="P15" i="11" s="1"/>
  <c r="H15" i="11"/>
  <c r="G6" i="11"/>
  <c r="H6" i="11" s="1"/>
  <c r="D15" i="11"/>
  <c r="P16" i="11"/>
  <c r="P14" i="11"/>
  <c r="P13" i="11" l="1"/>
  <c r="N11" i="11" l="1"/>
  <c r="N6" i="11" s="1"/>
  <c r="O11" i="11" l="1"/>
  <c r="P12" i="11"/>
  <c r="O6" i="11" l="1"/>
  <c r="P6" i="11" s="1"/>
  <c r="P11" i="11"/>
</calcChain>
</file>

<file path=xl/sharedStrings.xml><?xml version="1.0" encoding="utf-8"?>
<sst xmlns="http://schemas.openxmlformats.org/spreadsheetml/2006/main" count="354" uniqueCount="127">
  <si>
    <t>Totale</t>
  </si>
  <si>
    <t>1Q 2019</t>
  </si>
  <si>
    <t>1Q 2020</t>
  </si>
  <si>
    <t xml:space="preserve">Var % </t>
  </si>
  <si>
    <t>Telecomunicazioni</t>
  </si>
  <si>
    <t xml:space="preserve"> - Rete fissa</t>
  </si>
  <si>
    <t xml:space="preserve"> - Rete mobile</t>
  </si>
  <si>
    <t>Media</t>
  </si>
  <si>
    <t xml:space="preserve"> - Televisione e radio</t>
  </si>
  <si>
    <t xml:space="preserve"> - Editoria</t>
  </si>
  <si>
    <t xml:space="preserve"> - Internet</t>
  </si>
  <si>
    <t>Servizi Postali</t>
  </si>
  <si>
    <t xml:space="preserve"> - Pacchi</t>
  </si>
  <si>
    <t>Download</t>
  </si>
  <si>
    <t>Upload</t>
  </si>
  <si>
    <t>Var./chg. %</t>
  </si>
  <si>
    <t xml:space="preserve"> - Corrispondenza</t>
  </si>
  <si>
    <t>2Q 2019</t>
  </si>
  <si>
    <t>2Q 2020</t>
  </si>
  <si>
    <t>Gennaio/Marzo</t>
  </si>
  <si>
    <t>Aprile-Giugno</t>
  </si>
  <si>
    <t>Luglio-Settembre</t>
  </si>
  <si>
    <t>January/March</t>
  </si>
  <si>
    <t>April-June</t>
  </si>
  <si>
    <t>July-September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</si>
  <si>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</si>
  <si>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</si>
  <si>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</si>
  <si>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</si>
  <si>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</si>
  <si>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</si>
  <si>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</si>
  <si>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</si>
  <si>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March</t>
  </si>
  <si>
    <t>February</t>
  </si>
  <si>
    <t>April</t>
  </si>
  <si>
    <t>May</t>
  </si>
  <si>
    <t>June</t>
  </si>
  <si>
    <t>July</t>
  </si>
  <si>
    <t>August</t>
  </si>
  <si>
    <t>September</t>
  </si>
  <si>
    <t>Settembre</t>
  </si>
  <si>
    <t>2020 vs 2019</t>
  </si>
  <si>
    <t>Variazione/Change in %</t>
  </si>
  <si>
    <t>January</t>
  </si>
  <si>
    <t>Valori medi mensili (avg monthly values)</t>
  </si>
  <si>
    <t>Gen/Mar</t>
  </si>
  <si>
    <t>Apr/Giu</t>
  </si>
  <si>
    <t>Lug/Set</t>
  </si>
  <si>
    <t>Jan-Mar</t>
  </si>
  <si>
    <t>Apr-Jun</t>
  </si>
  <si>
    <t>Jul-Sep</t>
  </si>
  <si>
    <r>
      <t xml:space="preserve">2020/2019 - </t>
    </r>
    <r>
      <rPr>
        <b/>
        <sz val="10"/>
        <color indexed="36"/>
        <rFont val="Calibri"/>
        <family val="2"/>
      </rPr>
      <t>Variazione/Change in %</t>
    </r>
  </si>
  <si>
    <t>Corrispondenza SU (SU mail)</t>
  </si>
  <si>
    <t>Corrispondenza non SU (Non SU mail)</t>
  </si>
  <si>
    <t>Pacchi nazionali (Domestic parcels) (SU+ non SU)</t>
  </si>
  <si>
    <t xml:space="preserve">Pacchi internazionali (Crossborder parcels) (In+Out) </t>
  </si>
  <si>
    <r>
      <rPr>
        <b/>
        <sz val="16"/>
        <color indexed="9"/>
        <rFont val="Calibri"/>
        <family val="2"/>
      </rPr>
      <t>Rete Fissa:</t>
    </r>
    <r>
      <rPr>
        <b/>
        <sz val="12"/>
        <color indexed="9"/>
        <rFont val="Calibri"/>
        <family val="2"/>
      </rPr>
      <t xml:space="preserve"> Traffico dati giornaliero per linea broadband</t>
    </r>
    <r>
      <rPr>
        <b/>
        <i/>
        <sz val="12"/>
        <color indexed="9"/>
        <rFont val="Calibri"/>
        <family val="2"/>
      </rPr>
      <t xml:space="preserve">  - Fixed network: daily data traffic by broadband line (GB)</t>
    </r>
  </si>
  <si>
    <r>
      <rPr>
        <b/>
        <sz val="16"/>
        <color indexed="9"/>
        <rFont val="Calibri"/>
        <family val="2"/>
      </rPr>
      <t xml:space="preserve">Rete Mobile </t>
    </r>
    <r>
      <rPr>
        <b/>
        <sz val="12"/>
        <color indexed="9"/>
        <rFont val="Calibri"/>
        <family val="2"/>
      </rPr>
      <t>- Traffico dati giornaliero per Sim "human" - Mobile network: daily data traffic by "human" sim (GB)</t>
    </r>
  </si>
  <si>
    <t>3. Media</t>
  </si>
  <si>
    <t>2. Rete fissa e mobile - Fixed and mobile networks</t>
  </si>
  <si>
    <r>
      <t>2.2 Traffico dati in download e upload -</t>
    </r>
    <r>
      <rPr>
        <b/>
        <i/>
        <sz val="16"/>
        <color indexed="9"/>
        <rFont val="Calibri"/>
        <family val="2"/>
      </rPr>
      <t xml:space="preserve"> Download and upload data traffic</t>
    </r>
    <r>
      <rPr>
        <b/>
        <sz val="16"/>
        <color indexed="9"/>
        <rFont val="Calibri"/>
        <family val="2"/>
      </rPr>
      <t xml:space="preserve"> (Zettabyte)</t>
    </r>
  </si>
  <si>
    <r>
      <t xml:space="preserve">2.3 Traffico dati medio giornaliero per linea  broadband e per sim "human" - </t>
    </r>
    <r>
      <rPr>
        <b/>
        <i/>
        <sz val="16"/>
        <color indexed="9"/>
        <rFont val="Calibri"/>
        <family val="2"/>
      </rPr>
      <t>Daily data traffic by fixed broadband line and "human" sim</t>
    </r>
    <r>
      <rPr>
        <b/>
        <sz val="16"/>
        <color indexed="9"/>
        <rFont val="Calibri"/>
        <family val="2"/>
      </rPr>
      <t xml:space="preserve"> (Gigabyte)</t>
    </r>
  </si>
  <si>
    <r>
      <t xml:space="preserve">1. Ricavi: Andamento dei ricavi nei settori di competenza Agcom  - </t>
    </r>
    <r>
      <rPr>
        <b/>
        <i/>
        <u/>
        <sz val="20"/>
        <color indexed="9"/>
        <rFont val="Calibri"/>
        <family val="2"/>
      </rPr>
      <t>Revenues in reference Agcom markets</t>
    </r>
    <r>
      <rPr>
        <b/>
        <u/>
        <sz val="20"/>
        <color indexed="9"/>
        <rFont val="Calibri"/>
        <family val="2"/>
      </rPr>
      <t xml:space="preserve"> (Mln €)</t>
    </r>
  </si>
  <si>
    <r>
      <t xml:space="preserve">2.1 Traffico dati medio giornaliero (download+upload) - </t>
    </r>
    <r>
      <rPr>
        <b/>
        <i/>
        <sz val="16"/>
        <color indexed="9"/>
        <rFont val="Calibri"/>
        <family val="2"/>
      </rPr>
      <t>Average d</t>
    </r>
    <r>
      <rPr>
        <b/>
        <i/>
        <sz val="16"/>
        <color indexed="9"/>
        <rFont val="Calibri"/>
        <family val="2"/>
      </rPr>
      <t xml:space="preserve">aily data traffic (Down+upload) </t>
    </r>
    <r>
      <rPr>
        <b/>
        <sz val="16"/>
        <color indexed="9"/>
        <rFont val="Calibri"/>
        <family val="2"/>
      </rPr>
      <t>(Petabyte)</t>
    </r>
  </si>
  <si>
    <r>
      <t xml:space="preserve">3.1 - Andamento dei ricavi complessivi  - </t>
    </r>
    <r>
      <rPr>
        <b/>
        <i/>
        <sz val="16"/>
        <color indexed="9"/>
        <rFont val="Calibri"/>
        <family val="2"/>
      </rPr>
      <t xml:space="preserve">Total revenues trend </t>
    </r>
    <r>
      <rPr>
        <b/>
        <sz val="16"/>
        <color indexed="9"/>
        <rFont val="Calibri"/>
        <family val="2"/>
      </rPr>
      <t>(Mln €)</t>
    </r>
  </si>
  <si>
    <r>
      <t xml:space="preserve">3.2 - Andamento dei ricavi da pubblicità  - </t>
    </r>
    <r>
      <rPr>
        <b/>
        <i/>
        <sz val="16"/>
        <color indexed="9"/>
        <rFont val="Calibri"/>
        <family val="2"/>
      </rPr>
      <t xml:space="preserve">Advertising revenues trend </t>
    </r>
    <r>
      <rPr>
        <b/>
        <sz val="16"/>
        <color indexed="9"/>
        <rFont val="Calibri"/>
        <family val="2"/>
      </rPr>
      <t>(Mln €)</t>
    </r>
  </si>
  <si>
    <r>
      <t xml:space="preserve">Pacchi complessivi - </t>
    </r>
    <r>
      <rPr>
        <b/>
        <i/>
        <sz val="14"/>
        <rFont val="Calibri"/>
        <family val="2"/>
      </rPr>
      <t>Total parcels</t>
    </r>
  </si>
  <si>
    <r>
      <t>Corrispondenza complessiva -</t>
    </r>
    <r>
      <rPr>
        <b/>
        <i/>
        <sz val="14"/>
        <rFont val="Calibri"/>
        <family val="2"/>
      </rPr>
      <t xml:space="preserve"> Total mail</t>
    </r>
  </si>
  <si>
    <r>
      <t xml:space="preserve">2020 - </t>
    </r>
    <r>
      <rPr>
        <b/>
        <sz val="11"/>
        <color indexed="36"/>
        <rFont val="Calibri"/>
        <family val="2"/>
      </rPr>
      <t>vs mese precedente (vs previous month)</t>
    </r>
  </si>
  <si>
    <t>Radio</t>
  </si>
  <si>
    <t>Periodici</t>
  </si>
  <si>
    <t>Quotidiani</t>
  </si>
  <si>
    <t>Ricavi da raccolta sui mezzi tradizionali</t>
  </si>
  <si>
    <t>Internet - Piattaforme</t>
  </si>
  <si>
    <t>Internet - publisher e concessionarie</t>
  </si>
  <si>
    <t>Internet</t>
  </si>
  <si>
    <t>Televisione</t>
  </si>
  <si>
    <t>Var/chg p.p.</t>
  </si>
  <si>
    <t>Var/chg (%)</t>
  </si>
  <si>
    <t>Variazione/Change (%)</t>
  </si>
  <si>
    <r>
      <t>2020/2019 -</t>
    </r>
    <r>
      <rPr>
        <b/>
        <sz val="10"/>
        <color indexed="36"/>
        <rFont val="Calibri"/>
        <family val="2"/>
      </rPr>
      <t xml:space="preserve"> Variazione/Change (%)</t>
    </r>
  </si>
  <si>
    <r>
      <t xml:space="preserve">2020/2019 - </t>
    </r>
    <r>
      <rPr>
        <b/>
        <sz val="10"/>
        <color indexed="36"/>
        <rFont val="Calibri"/>
        <family val="2"/>
      </rPr>
      <t>Variazione/Change (%)</t>
    </r>
  </si>
  <si>
    <t>Ricavi dal lato dell'utente - Customers revenue</t>
  </si>
  <si>
    <t>Ricavi da pubblicità - Advertising revenue</t>
  </si>
  <si>
    <t>Ricavi da pubblicità per mezzo (%)</t>
  </si>
  <si>
    <r>
      <t xml:space="preserve">TV in chiaro - </t>
    </r>
    <r>
      <rPr>
        <i/>
        <sz val="12"/>
        <color indexed="8"/>
        <rFont val="Calibri"/>
        <family val="2"/>
      </rPr>
      <t>TV free</t>
    </r>
  </si>
  <si>
    <r>
      <t xml:space="preserve">TV a pagamento - </t>
    </r>
    <r>
      <rPr>
        <i/>
        <sz val="12"/>
        <color indexed="8"/>
        <rFont val="Calibri"/>
        <family val="2"/>
      </rPr>
      <t>TV pay</t>
    </r>
  </si>
  <si>
    <r>
      <t xml:space="preserve">Quotidiani - </t>
    </r>
    <r>
      <rPr>
        <i/>
        <sz val="12"/>
        <color indexed="8"/>
        <rFont val="Calibri"/>
        <family val="2"/>
      </rPr>
      <t>Newspapers</t>
    </r>
  </si>
  <si>
    <r>
      <t xml:space="preserve">Periodici - </t>
    </r>
    <r>
      <rPr>
        <i/>
        <sz val="12"/>
        <color indexed="8"/>
        <rFont val="Calibri"/>
        <family val="2"/>
      </rPr>
      <t>Periodicals</t>
    </r>
  </si>
  <si>
    <r>
      <t>Totale -</t>
    </r>
    <r>
      <rPr>
        <b/>
        <i/>
        <sz val="12"/>
        <color indexed="8"/>
        <rFont val="Calibri"/>
        <family val="2"/>
      </rPr>
      <t xml:space="preserve"> Total</t>
    </r>
  </si>
  <si>
    <r>
      <t xml:space="preserve">Andamento della raccolta pubblicitaria  - </t>
    </r>
    <r>
      <rPr>
        <b/>
        <i/>
        <sz val="12"/>
        <color indexed="8"/>
        <rFont val="Calibri"/>
        <family val="2"/>
      </rPr>
      <t>advertising revenues trend</t>
    </r>
    <r>
      <rPr>
        <b/>
        <sz val="12"/>
        <color indexed="8"/>
        <rFont val="Calibri"/>
        <family val="2"/>
      </rPr>
      <t xml:space="preserve"> (mln €)</t>
    </r>
  </si>
  <si>
    <r>
      <t xml:space="preserve">2020 - </t>
    </r>
    <r>
      <rPr>
        <b/>
        <sz val="12"/>
        <color indexed="36"/>
        <rFont val="Calibri"/>
        <family val="2"/>
      </rPr>
      <t>vs mese precedente (vs previous month)</t>
    </r>
  </si>
  <si>
    <r>
      <rPr>
        <b/>
        <sz val="16"/>
        <color indexed="9"/>
        <rFont val="Calibri"/>
        <family val="2"/>
      </rPr>
      <t>Rete Fissa</t>
    </r>
    <r>
      <rPr>
        <b/>
        <sz val="12"/>
        <color indexed="9"/>
        <rFont val="Calibri"/>
        <family val="2"/>
      </rPr>
      <t xml:space="preserve"> - Fixed network</t>
    </r>
  </si>
  <si>
    <r>
      <rPr>
        <b/>
        <sz val="16"/>
        <color indexed="9"/>
        <rFont val="Calibri"/>
        <family val="2"/>
      </rPr>
      <t>Rete mobile</t>
    </r>
    <r>
      <rPr>
        <b/>
        <sz val="12"/>
        <color indexed="9"/>
        <rFont val="Calibri"/>
        <family val="2"/>
      </rPr>
      <t xml:space="preserve"> - Mobile network</t>
    </r>
  </si>
  <si>
    <r>
      <rPr>
        <b/>
        <sz val="16"/>
        <color indexed="9"/>
        <rFont val="Calibri"/>
        <family val="2"/>
      </rPr>
      <t>Rete fissa</t>
    </r>
    <r>
      <rPr>
        <b/>
        <sz val="12"/>
        <color indexed="9"/>
        <rFont val="Calibri"/>
        <family val="2"/>
      </rPr>
      <t xml:space="preserve"> - Fixed network</t>
    </r>
  </si>
  <si>
    <t>12 Mesi/months</t>
  </si>
  <si>
    <t>Ottobre</t>
  </si>
  <si>
    <t>Novembre</t>
  </si>
  <si>
    <t>Dicembre</t>
  </si>
  <si>
    <t>October</t>
  </si>
  <si>
    <t>November</t>
  </si>
  <si>
    <t>December</t>
  </si>
  <si>
    <t>Media Gennaio-Dicembre</t>
  </si>
  <si>
    <t>Avg. January-December</t>
  </si>
  <si>
    <t>Ottobre-Dicembre</t>
  </si>
  <si>
    <t>October-December</t>
  </si>
  <si>
    <t>Totale 12 mesi/months</t>
  </si>
  <si>
    <t>Gennaio-Dicembre</t>
  </si>
  <si>
    <t>January-December</t>
  </si>
  <si>
    <r>
      <t>Media mensile</t>
    </r>
    <r>
      <rPr>
        <b/>
        <i/>
        <sz val="12"/>
        <color rgb="FF0000FF"/>
        <rFont val="Calibri"/>
        <family val="2"/>
        <scheme val="minor"/>
      </rPr>
      <t xml:space="preserve"> (Avg montlhy)</t>
    </r>
  </si>
  <si>
    <t>Ott/Dic</t>
  </si>
  <si>
    <t>Oct-Dec</t>
  </si>
  <si>
    <t>9M 2019</t>
  </si>
  <si>
    <t>9M 2020</t>
  </si>
  <si>
    <t>3Q 2019</t>
  </si>
  <si>
    <t>3Q 2020</t>
  </si>
  <si>
    <t>Gennaio- Dicembre</t>
  </si>
  <si>
    <t>Juanuary-December</t>
  </si>
  <si>
    <r>
      <t xml:space="preserve">4. Servizi postali - </t>
    </r>
    <r>
      <rPr>
        <b/>
        <i/>
        <u/>
        <sz val="20"/>
        <rFont val="Calibri"/>
        <family val="2"/>
      </rPr>
      <t>Postal services</t>
    </r>
  </si>
  <si>
    <r>
      <t>4.1 Ricavi da servizi di corrispondenza -</t>
    </r>
    <r>
      <rPr>
        <b/>
        <i/>
        <sz val="16"/>
        <rFont val="Calibri"/>
        <family val="2"/>
      </rPr>
      <t xml:space="preserve"> Mail services revenue </t>
    </r>
    <r>
      <rPr>
        <b/>
        <sz val="16"/>
        <rFont val="Calibri"/>
        <family val="2"/>
      </rPr>
      <t>(Mln €)</t>
    </r>
  </si>
  <si>
    <r>
      <t>4.2 Ricavi da servizi di consegna pacchi -</t>
    </r>
    <r>
      <rPr>
        <b/>
        <i/>
        <sz val="16"/>
        <rFont val="Calibri"/>
        <family val="2"/>
      </rPr>
      <t xml:space="preserve"> Parcel services revenue</t>
    </r>
    <r>
      <rPr>
        <b/>
        <sz val="16"/>
        <rFont val="Calibri"/>
        <family val="2"/>
      </rPr>
      <t xml:space="preserve"> (Mln €)</t>
    </r>
  </si>
  <si>
    <r>
      <t xml:space="preserve">4.3 Volumi da servizi di corrispondenza - </t>
    </r>
    <r>
      <rPr>
        <b/>
        <i/>
        <sz val="16"/>
        <rFont val="Calibri"/>
        <family val="2"/>
      </rPr>
      <t>Mail services volume</t>
    </r>
    <r>
      <rPr>
        <b/>
        <sz val="16"/>
        <rFont val="Calibri"/>
        <family val="2"/>
      </rPr>
      <t xml:space="preserve"> (Mln)</t>
    </r>
  </si>
  <si>
    <r>
      <t>4.4 Volumi da servizi di consegna pacchi -</t>
    </r>
    <r>
      <rPr>
        <b/>
        <i/>
        <sz val="16"/>
        <rFont val="Calibri"/>
        <family val="2"/>
      </rPr>
      <t xml:space="preserve"> Parcel services volume</t>
    </r>
    <r>
      <rPr>
        <b/>
        <sz val="16"/>
        <rFont val="Calibri"/>
        <family val="2"/>
      </rPr>
      <t xml:space="preserve"> (Mln)</t>
    </r>
  </si>
  <si>
    <r>
      <rPr>
        <b/>
        <i/>
        <sz val="9"/>
        <color theme="1"/>
        <rFont val="Calibri"/>
        <family val="2"/>
        <scheme val="minor"/>
      </rPr>
      <t>Nota</t>
    </r>
    <r>
      <rPr>
        <i/>
        <sz val="9"/>
        <color theme="1"/>
        <rFont val="Calibri"/>
        <family val="2"/>
        <scheme val="minor"/>
      </rPr>
      <t>: sono esclusi i ricavi da convenzioni e provvidenze pubbliche</t>
    </r>
  </si>
  <si>
    <r>
      <t xml:space="preserve">Pubblicità online - </t>
    </r>
    <r>
      <rPr>
        <i/>
        <sz val="12"/>
        <color theme="1"/>
        <rFont val="Calibri"/>
        <family val="2"/>
        <scheme val="minor"/>
      </rPr>
      <t>Online advertising</t>
    </r>
  </si>
  <si>
    <r>
      <t>Monitoraggio Covid-19 - 1/2021</t>
    </r>
    <r>
      <rPr>
        <b/>
        <i/>
        <sz val="22"/>
        <color indexed="8"/>
        <rFont val="Calibri"/>
        <family val="2"/>
      </rPr>
      <t xml:space="preserve"> (Covid-19 monitoring system)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</si>
</sst>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6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Calibri"/>
      <family val="2"/>
    </font>
    <font>
      <b/>
      <i/>
      <sz val="16"/>
      <color indexed="9"/>
      <name val="Calibri"/>
      <family val="2"/>
    </font>
    <font>
      <b/>
      <i/>
      <sz val="12"/>
      <color indexed="9"/>
      <name val="Calibri"/>
      <family val="2"/>
    </font>
    <font>
      <b/>
      <sz val="10"/>
      <color indexed="36"/>
      <name val="Calibri"/>
      <family val="2"/>
    </font>
    <font>
      <b/>
      <i/>
      <sz val="12"/>
      <color indexed="12"/>
      <name val="Calibri"/>
      <family val="2"/>
    </font>
    <font>
      <b/>
      <sz val="12"/>
      <color indexed="9"/>
      <name val="Calibri"/>
      <family val="2"/>
    </font>
    <font>
      <b/>
      <u/>
      <sz val="20"/>
      <color indexed="9"/>
      <name val="Calibri"/>
      <family val="2"/>
    </font>
    <font>
      <b/>
      <i/>
      <u/>
      <sz val="20"/>
      <color indexed="9"/>
      <name val="Calibri"/>
      <family val="2"/>
    </font>
    <font>
      <b/>
      <i/>
      <sz val="14"/>
      <name val="Calibri"/>
      <family val="2"/>
    </font>
    <font>
      <b/>
      <sz val="11"/>
      <color indexed="36"/>
      <name val="Calibri"/>
      <family val="2"/>
    </font>
    <font>
      <b/>
      <sz val="12"/>
      <color indexed="8"/>
      <name val="Calibri"/>
      <family val="2"/>
    </font>
    <font>
      <b/>
      <sz val="12"/>
      <color indexed="36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22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28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b/>
      <i/>
      <sz val="18"/>
      <name val="Calibri"/>
      <family val="2"/>
      <scheme val="minor"/>
    </font>
    <font>
      <b/>
      <u/>
      <sz val="20"/>
      <name val="Calibri"/>
      <family val="2"/>
      <scheme val="minor"/>
    </font>
    <font>
      <b/>
      <i/>
      <u/>
      <sz val="20"/>
      <name val="Calibri"/>
      <family val="2"/>
    </font>
    <font>
      <b/>
      <sz val="16"/>
      <name val="Calibri"/>
      <family val="2"/>
      <scheme val="minor"/>
    </font>
    <font>
      <b/>
      <i/>
      <sz val="16"/>
      <name val="Calibri"/>
      <family val="2"/>
    </font>
    <font>
      <b/>
      <sz val="16"/>
      <name val="Calibri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12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1B905E"/>
        <bgColor indexed="64"/>
      </patternFill>
    </fill>
    <fill>
      <patternFill patternType="solid">
        <fgColor rgb="FF046276"/>
        <bgColor indexed="64"/>
      </patternFill>
    </fill>
    <fill>
      <patternFill patternType="solid">
        <fgColor rgb="FFEF3D31"/>
        <bgColor indexed="64"/>
      </patternFill>
    </fill>
    <fill>
      <patternFill patternType="solid">
        <fgColor rgb="FFFFCC44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3" fillId="0" borderId="0" xfId="0" applyFont="1"/>
    <xf numFmtId="0" fontId="24" fillId="0" borderId="0" xfId="0" applyFont="1"/>
    <xf numFmtId="0" fontId="24" fillId="0" borderId="0" xfId="0" applyFont="1" applyBorder="1"/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vertical="center"/>
    </xf>
    <xf numFmtId="0" fontId="24" fillId="2" borderId="0" xfId="0" applyFont="1" applyFill="1"/>
    <xf numFmtId="0" fontId="24" fillId="0" borderId="0" xfId="0" applyFont="1"/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2" fillId="2" borderId="0" xfId="1" applyFont="1" applyFill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1" applyFont="1" applyAlignment="1">
      <alignment vertical="center"/>
    </xf>
    <xf numFmtId="0" fontId="27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2" xfId="0" applyFont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65" fontId="28" fillId="2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164" fontId="30" fillId="2" borderId="1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2" borderId="0" xfId="0" applyFont="1" applyFill="1" applyAlignment="1">
      <alignment vertical="center"/>
    </xf>
    <xf numFmtId="164" fontId="23" fillId="2" borderId="0" xfId="0" applyNumberFormat="1" applyFont="1" applyFill="1" applyAlignment="1">
      <alignment horizontal="center" vertical="center"/>
    </xf>
    <xf numFmtId="164" fontId="23" fillId="2" borderId="4" xfId="0" applyNumberFormat="1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3" fontId="30" fillId="2" borderId="0" xfId="0" applyNumberFormat="1" applyFont="1" applyFill="1" applyBorder="1" applyAlignment="1">
      <alignment horizontal="right" vertical="center"/>
    </xf>
    <xf numFmtId="3" fontId="24" fillId="0" borderId="0" xfId="0" applyNumberFormat="1" applyFont="1"/>
    <xf numFmtId="3" fontId="25" fillId="0" borderId="0" xfId="0" applyNumberFormat="1" applyFont="1" applyAlignment="1">
      <alignment vertical="center"/>
    </xf>
    <xf numFmtId="165" fontId="28" fillId="2" borderId="0" xfId="0" applyNumberFormat="1" applyFont="1" applyFill="1" applyAlignment="1">
      <alignment horizontal="center" vertical="center"/>
    </xf>
    <xf numFmtId="165" fontId="32" fillId="2" borderId="1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164" fontId="32" fillId="2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" fontId="32" fillId="0" borderId="0" xfId="0" applyNumberFormat="1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3" fontId="33" fillId="0" borderId="6" xfId="0" applyNumberFormat="1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2" fontId="32" fillId="2" borderId="1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/>
    </xf>
    <xf numFmtId="165" fontId="32" fillId="2" borderId="1" xfId="0" applyNumberFormat="1" applyFont="1" applyFill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8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/>
    </xf>
    <xf numFmtId="165" fontId="32" fillId="2" borderId="8" xfId="0" applyNumberFormat="1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left" vertical="center"/>
    </xf>
    <xf numFmtId="165" fontId="34" fillId="2" borderId="6" xfId="0" applyNumberFormat="1" applyFont="1" applyFill="1" applyBorder="1" applyAlignment="1">
      <alignment horizontal="center"/>
    </xf>
    <xf numFmtId="0" fontId="35" fillId="2" borderId="5" xfId="0" applyFont="1" applyFill="1" applyBorder="1" applyAlignment="1">
      <alignment horizontal="left"/>
    </xf>
    <xf numFmtId="165" fontId="34" fillId="2" borderId="5" xfId="0" applyNumberFormat="1" applyFont="1" applyFill="1" applyBorder="1" applyAlignment="1">
      <alignment horizontal="center"/>
    </xf>
    <xf numFmtId="0" fontId="36" fillId="4" borderId="5" xfId="0" applyFont="1" applyFill="1" applyBorder="1"/>
    <xf numFmtId="0" fontId="35" fillId="0" borderId="8" xfId="0" applyFont="1" applyBorder="1" applyAlignment="1">
      <alignment horizontal="left" vertical="center"/>
    </xf>
    <xf numFmtId="165" fontId="35" fillId="2" borderId="8" xfId="0" applyNumberFormat="1" applyFont="1" applyFill="1" applyBorder="1" applyAlignment="1">
      <alignment horizontal="center"/>
    </xf>
    <xf numFmtId="164" fontId="34" fillId="0" borderId="7" xfId="0" applyNumberFormat="1" applyFont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/>
    </xf>
    <xf numFmtId="4" fontId="32" fillId="2" borderId="0" xfId="0" applyNumberFormat="1" applyFont="1" applyFill="1" applyBorder="1" applyAlignment="1">
      <alignment horizontal="center"/>
    </xf>
    <xf numFmtId="165" fontId="33" fillId="2" borderId="7" xfId="0" applyNumberFormat="1" applyFont="1" applyFill="1" applyBorder="1" applyAlignment="1">
      <alignment horizontal="center"/>
    </xf>
    <xf numFmtId="165" fontId="33" fillId="2" borderId="5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left" vertical="center"/>
    </xf>
    <xf numFmtId="165" fontId="34" fillId="2" borderId="1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5" fillId="2" borderId="5" xfId="0" applyFont="1" applyFill="1" applyBorder="1"/>
    <xf numFmtId="0" fontId="0" fillId="5" borderId="0" xfId="0" applyFill="1"/>
    <xf numFmtId="165" fontId="33" fillId="2" borderId="1" xfId="0" applyNumberFormat="1" applyFont="1" applyFill="1" applyBorder="1" applyAlignment="1">
      <alignment horizontal="center" vertical="center"/>
    </xf>
    <xf numFmtId="3" fontId="33" fillId="0" borderId="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164" fontId="37" fillId="2" borderId="0" xfId="0" applyNumberFormat="1" applyFont="1" applyFill="1" applyAlignment="1">
      <alignment horizontal="center" vertical="center"/>
    </xf>
    <xf numFmtId="0" fontId="35" fillId="0" borderId="7" xfId="0" applyFont="1" applyBorder="1" applyAlignment="1">
      <alignment horizontal="left" vertical="center"/>
    </xf>
    <xf numFmtId="165" fontId="35" fillId="2" borderId="8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165" fontId="35" fillId="0" borderId="8" xfId="0" applyNumberFormat="1" applyFont="1" applyBorder="1" applyAlignment="1">
      <alignment horizontal="center" vertical="center"/>
    </xf>
    <xf numFmtId="165" fontId="34" fillId="2" borderId="7" xfId="0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3" fontId="0" fillId="0" borderId="0" xfId="0" applyNumberFormat="1"/>
    <xf numFmtId="164" fontId="24" fillId="0" borderId="1" xfId="0" applyNumberFormat="1" applyFont="1" applyBorder="1" applyAlignment="1">
      <alignment vertical="center"/>
    </xf>
    <xf numFmtId="164" fontId="23" fillId="0" borderId="1" xfId="0" applyNumberFormat="1" applyFont="1" applyBorder="1" applyAlignment="1">
      <alignment vertical="center"/>
    </xf>
    <xf numFmtId="0" fontId="21" fillId="5" borderId="0" xfId="0" applyFont="1" applyFill="1"/>
    <xf numFmtId="164" fontId="38" fillId="0" borderId="1" xfId="0" applyNumberFormat="1" applyFont="1" applyBorder="1" applyAlignment="1">
      <alignment vertical="center"/>
    </xf>
    <xf numFmtId="0" fontId="39" fillId="6" borderId="0" xfId="0" applyFont="1" applyFill="1" applyAlignment="1">
      <alignment vertical="center"/>
    </xf>
    <xf numFmtId="0" fontId="40" fillId="6" borderId="0" xfId="1" applyFont="1" applyFill="1" applyBorder="1"/>
    <xf numFmtId="0" fontId="30" fillId="6" borderId="1" xfId="0" applyFont="1" applyFill="1" applyBorder="1" applyAlignment="1">
      <alignment vertical="center"/>
    </xf>
    <xf numFmtId="3" fontId="30" fillId="6" borderId="1" xfId="0" applyNumberFormat="1" applyFont="1" applyFill="1" applyBorder="1" applyAlignment="1">
      <alignment horizontal="right" vertical="center"/>
    </xf>
    <xf numFmtId="164" fontId="30" fillId="6" borderId="1" xfId="0" applyNumberFormat="1" applyFont="1" applyFill="1" applyBorder="1" applyAlignment="1">
      <alignment horizontal="center" vertical="center"/>
    </xf>
    <xf numFmtId="164" fontId="30" fillId="6" borderId="7" xfId="0" applyNumberFormat="1" applyFont="1" applyFill="1" applyBorder="1" applyAlignment="1">
      <alignment horizontal="center" vertical="center"/>
    </xf>
    <xf numFmtId="0" fontId="39" fillId="7" borderId="0" xfId="0" applyFont="1" applyFill="1" applyBorder="1" applyAlignment="1">
      <alignment vertical="center"/>
    </xf>
    <xf numFmtId="0" fontId="42" fillId="7" borderId="0" xfId="0" applyFont="1" applyFill="1" applyAlignment="1">
      <alignment vertical="center"/>
    </xf>
    <xf numFmtId="0" fontId="41" fillId="7" borderId="0" xfId="1" applyFont="1" applyFill="1" applyBorder="1"/>
    <xf numFmtId="0" fontId="43" fillId="7" borderId="0" xfId="1" applyFont="1" applyFill="1" applyBorder="1"/>
    <xf numFmtId="0" fontId="30" fillId="7" borderId="0" xfId="0" applyFont="1" applyFill="1" applyAlignment="1">
      <alignment horizontal="left"/>
    </xf>
    <xf numFmtId="0" fontId="40" fillId="7" borderId="0" xfId="1" applyFont="1" applyFill="1" applyBorder="1"/>
    <xf numFmtId="0" fontId="44" fillId="7" borderId="0" xfId="0" applyFont="1" applyFill="1"/>
    <xf numFmtId="0" fontId="44" fillId="7" borderId="0" xfId="0" applyFont="1" applyFill="1" applyBorder="1"/>
    <xf numFmtId="0" fontId="24" fillId="7" borderId="0" xfId="0" applyFont="1" applyFill="1"/>
    <xf numFmtId="0" fontId="30" fillId="7" borderId="0" xfId="0" applyFont="1" applyFill="1"/>
    <xf numFmtId="0" fontId="39" fillId="8" borderId="0" xfId="0" applyFont="1" applyFill="1" applyAlignment="1">
      <alignment vertical="center"/>
    </xf>
    <xf numFmtId="0" fontId="42" fillId="8" borderId="0" xfId="0" applyFont="1" applyFill="1" applyAlignment="1">
      <alignment vertical="center"/>
    </xf>
    <xf numFmtId="0" fontId="40" fillId="8" borderId="0" xfId="0" applyFont="1" applyFill="1"/>
    <xf numFmtId="0" fontId="45" fillId="9" borderId="0" xfId="0" applyFont="1" applyFill="1" applyBorder="1" applyAlignment="1">
      <alignment vertical="center"/>
    </xf>
    <xf numFmtId="0" fontId="24" fillId="9" borderId="0" xfId="0" applyFont="1" applyFill="1" applyAlignment="1">
      <alignment vertical="center"/>
    </xf>
    <xf numFmtId="0" fontId="46" fillId="9" borderId="0" xfId="0" applyFont="1" applyFill="1" applyAlignment="1">
      <alignment vertical="center"/>
    </xf>
    <xf numFmtId="165" fontId="24" fillId="0" borderId="0" xfId="0" applyNumberFormat="1" applyFont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4" fontId="32" fillId="0" borderId="1" xfId="0" applyNumberFormat="1" applyFont="1" applyBorder="1" applyAlignment="1">
      <alignment horizontal="right"/>
    </xf>
    <xf numFmtId="164" fontId="23" fillId="0" borderId="1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3" fontId="32" fillId="0" borderId="1" xfId="0" applyNumberFormat="1" applyFont="1" applyBorder="1" applyAlignment="1">
      <alignment horizontal="right"/>
    </xf>
    <xf numFmtId="164" fontId="23" fillId="0" borderId="1" xfId="0" applyNumberFormat="1" applyFont="1" applyBorder="1" applyAlignment="1">
      <alignment horizontal="right" vertical="center"/>
    </xf>
    <xf numFmtId="3" fontId="23" fillId="0" borderId="1" xfId="0" applyNumberFormat="1" applyFont="1" applyBorder="1" applyAlignment="1">
      <alignment horizontal="right"/>
    </xf>
    <xf numFmtId="0" fontId="24" fillId="0" borderId="1" xfId="0" applyFont="1" applyBorder="1"/>
    <xf numFmtId="0" fontId="23" fillId="0" borderId="1" xfId="0" applyFont="1" applyBorder="1"/>
    <xf numFmtId="0" fontId="38" fillId="0" borderId="1" xfId="0" applyFont="1" applyBorder="1"/>
    <xf numFmtId="0" fontId="0" fillId="0" borderId="0" xfId="0" applyBorder="1"/>
    <xf numFmtId="165" fontId="0" fillId="0" borderId="0" xfId="0" applyNumberFormat="1" applyBorder="1"/>
    <xf numFmtId="164" fontId="23" fillId="0" borderId="0" xfId="0" applyNumberFormat="1" applyFont="1" applyBorder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3" fontId="30" fillId="2" borderId="1" xfId="0" applyNumberFormat="1" applyFont="1" applyFill="1" applyBorder="1" applyAlignment="1">
      <alignment horizontal="right" vertical="center"/>
    </xf>
    <xf numFmtId="3" fontId="32" fillId="2" borderId="0" xfId="0" applyNumberFormat="1" applyFont="1" applyFill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3" fontId="32" fillId="2" borderId="5" xfId="0" applyNumberFormat="1" applyFont="1" applyFill="1" applyBorder="1" applyAlignment="1">
      <alignment horizontal="right" vertical="center"/>
    </xf>
    <xf numFmtId="3" fontId="32" fillId="2" borderId="9" xfId="0" applyNumberFormat="1" applyFont="1" applyFill="1" applyBorder="1" applyAlignment="1">
      <alignment horizontal="right" vertical="center"/>
    </xf>
    <xf numFmtId="3" fontId="32" fillId="2" borderId="0" xfId="0" applyNumberFormat="1" applyFont="1" applyFill="1" applyBorder="1" applyAlignment="1">
      <alignment horizontal="right" vertical="center"/>
    </xf>
    <xf numFmtId="0" fontId="30" fillId="6" borderId="7" xfId="0" applyFont="1" applyFill="1" applyBorder="1" applyAlignment="1">
      <alignment vertical="center"/>
    </xf>
    <xf numFmtId="3" fontId="30" fillId="6" borderId="7" xfId="0" applyNumberFormat="1" applyFont="1" applyFill="1" applyBorder="1" applyAlignment="1">
      <alignment horizontal="right" vertical="center"/>
    </xf>
    <xf numFmtId="0" fontId="24" fillId="2" borderId="3" xfId="0" applyFont="1" applyFill="1" applyBorder="1" applyAlignment="1">
      <alignment vertical="center"/>
    </xf>
    <xf numFmtId="3" fontId="32" fillId="2" borderId="3" xfId="0" applyNumberFormat="1" applyFont="1" applyFill="1" applyBorder="1" applyAlignment="1">
      <alignment horizontal="right" vertical="center"/>
    </xf>
    <xf numFmtId="3" fontId="23" fillId="2" borderId="0" xfId="0" applyNumberFormat="1" applyFont="1" applyFill="1" applyBorder="1" applyAlignment="1">
      <alignment horizontal="right" vertical="center"/>
    </xf>
    <xf numFmtId="0" fontId="24" fillId="2" borderId="4" xfId="0" applyFont="1" applyFill="1" applyBorder="1" applyAlignment="1">
      <alignment vertical="center"/>
    </xf>
    <xf numFmtId="3" fontId="33" fillId="2" borderId="0" xfId="0" applyNumberFormat="1" applyFont="1" applyFill="1" applyBorder="1" applyAlignment="1">
      <alignment horizontal="right" vertical="center"/>
    </xf>
    <xf numFmtId="3" fontId="32" fillId="2" borderId="4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vertical="center"/>
    </xf>
    <xf numFmtId="3" fontId="33" fillId="2" borderId="0" xfId="0" applyNumberFormat="1" applyFont="1" applyFill="1" applyAlignment="1">
      <alignment horizontal="right" vertical="center"/>
    </xf>
    <xf numFmtId="0" fontId="49" fillId="2" borderId="0" xfId="0" applyFont="1" applyFill="1" applyAlignment="1">
      <alignment vertical="center"/>
    </xf>
    <xf numFmtId="49" fontId="24" fillId="2" borderId="4" xfId="0" applyNumberFormat="1" applyFont="1" applyFill="1" applyBorder="1" applyAlignment="1">
      <alignment vertical="center"/>
    </xf>
    <xf numFmtId="0" fontId="10" fillId="7" borderId="0" xfId="0" applyFont="1" applyFill="1" applyAlignment="1">
      <alignment horizontal="left"/>
    </xf>
    <xf numFmtId="0" fontId="31" fillId="0" borderId="5" xfId="0" applyFont="1" applyBorder="1" applyAlignment="1">
      <alignment horizontal="center"/>
    </xf>
    <xf numFmtId="0" fontId="33" fillId="0" borderId="7" xfId="0" applyFont="1" applyBorder="1" applyAlignment="1">
      <alignment horizontal="center" vertical="center"/>
    </xf>
    <xf numFmtId="164" fontId="30" fillId="2" borderId="0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right"/>
    </xf>
    <xf numFmtId="0" fontId="33" fillId="9" borderId="0" xfId="0" applyFont="1" applyFill="1" applyAlignment="1">
      <alignment vertical="center"/>
    </xf>
    <xf numFmtId="0" fontId="51" fillId="9" borderId="0" xfId="1" applyFont="1" applyFill="1" applyBorder="1" applyAlignment="1">
      <alignment vertical="center"/>
    </xf>
    <xf numFmtId="0" fontId="52" fillId="9" borderId="0" xfId="1" applyFont="1" applyFill="1" applyBorder="1" applyAlignment="1">
      <alignment vertical="center"/>
    </xf>
    <xf numFmtId="0" fontId="54" fillId="9" borderId="0" xfId="1" applyFont="1" applyFill="1" applyBorder="1" applyAlignment="1">
      <alignment vertical="center"/>
    </xf>
    <xf numFmtId="165" fontId="0" fillId="0" borderId="0" xfId="0" applyNumberFormat="1"/>
    <xf numFmtId="0" fontId="57" fillId="0" borderId="0" xfId="0" applyFont="1" applyAlignment="1">
      <alignment vertical="center"/>
    </xf>
    <xf numFmtId="3" fontId="23" fillId="0" borderId="1" xfId="0" applyNumberFormat="1" applyFont="1" applyBorder="1" applyAlignment="1">
      <alignment horizontal="center" vertical="center"/>
    </xf>
    <xf numFmtId="3" fontId="32" fillId="0" borderId="0" xfId="0" applyNumberFormat="1" applyFont="1"/>
    <xf numFmtId="3" fontId="32" fillId="0" borderId="1" xfId="0" applyNumberFormat="1" applyFont="1" applyBorder="1"/>
    <xf numFmtId="3" fontId="23" fillId="0" borderId="1" xfId="0" applyNumberFormat="1" applyFont="1" applyBorder="1"/>
    <xf numFmtId="3" fontId="48" fillId="0" borderId="1" xfId="0" applyNumberFormat="1" applyFont="1" applyBorder="1"/>
    <xf numFmtId="0" fontId="59" fillId="0" borderId="5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/>
    </xf>
    <xf numFmtId="0" fontId="60" fillId="0" borderId="5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4" fontId="62" fillId="2" borderId="1" xfId="0" applyNumberFormat="1" applyFont="1" applyFill="1" applyBorder="1" applyAlignment="1">
      <alignment horizontal="center"/>
    </xf>
    <xf numFmtId="0" fontId="63" fillId="0" borderId="5" xfId="0" applyFont="1" applyBorder="1" applyAlignment="1">
      <alignment horizontal="center"/>
    </xf>
    <xf numFmtId="4" fontId="63" fillId="2" borderId="1" xfId="0" applyNumberFormat="1" applyFont="1" applyFill="1" applyBorder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59" fillId="0" borderId="5" xfId="0" applyFont="1" applyBorder="1" applyAlignment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13" xfId="0" applyFont="1" applyBorder="1" applyAlignment="1">
      <alignment horizontal="center" vertical="center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18"/>
  <sheetViews>
    <sheetView showGridLines="0" tabSelected="1" zoomScale="80" zoomScaleNormal="80" workbookViewId="0">
      <selection activeCell="A11" sqref="A11"/>
    </sheetView>
  </sheetViews>
  <sheetFormatPr defaultColWidth="9.1796875" defaultRowHeight="14.5" x14ac:dyDescent="0.35"/>
  <cols>
    <col min="1" max="1" width="186.26953125" style="9" customWidth="1"/>
    <col min="2" max="16384" width="9.1796875" style="9"/>
  </cols>
  <sheetData>
    <row r="1" spans="1:1" ht="41.25" customHeight="1" x14ac:dyDescent="0.35">
      <c r="A1" s="16" t="s">
        <v>126</v>
      </c>
    </row>
    <row r="2" spans="1:1" ht="18" customHeight="1" x14ac:dyDescent="0.35"/>
    <row r="3" spans="1:1" ht="27.75" customHeight="1" x14ac:dyDescent="0.35">
      <c r="A3" s="102" t="s">
        <v>63</v>
      </c>
    </row>
    <row r="4" spans="1:1" ht="18" customHeight="1" x14ac:dyDescent="0.35"/>
    <row r="5" spans="1:1" ht="27.75" customHeight="1" x14ac:dyDescent="0.35">
      <c r="A5" s="108" t="s">
        <v>60</v>
      </c>
    </row>
    <row r="6" spans="1:1" ht="27" customHeight="1" x14ac:dyDescent="0.35">
      <c r="A6" s="109" t="s">
        <v>64</v>
      </c>
    </row>
    <row r="7" spans="1:1" ht="27" customHeight="1" x14ac:dyDescent="0.35">
      <c r="A7" s="109" t="s">
        <v>61</v>
      </c>
    </row>
    <row r="8" spans="1:1" ht="27" customHeight="1" x14ac:dyDescent="0.35">
      <c r="A8" s="109" t="s">
        <v>62</v>
      </c>
    </row>
    <row r="9" spans="1:1" ht="18" customHeight="1" x14ac:dyDescent="0.35"/>
    <row r="10" spans="1:1" ht="27.75" customHeight="1" x14ac:dyDescent="0.35">
      <c r="A10" s="118" t="s">
        <v>59</v>
      </c>
    </row>
    <row r="11" spans="1:1" ht="27" customHeight="1" x14ac:dyDescent="0.35">
      <c r="A11" s="119" t="s">
        <v>65</v>
      </c>
    </row>
    <row r="12" spans="1:1" ht="27" customHeight="1" x14ac:dyDescent="0.35">
      <c r="A12" s="119" t="s">
        <v>66</v>
      </c>
    </row>
    <row r="13" spans="1:1" ht="18" customHeight="1" x14ac:dyDescent="0.35">
      <c r="A13" s="12"/>
    </row>
    <row r="14" spans="1:1" ht="27.75" customHeight="1" x14ac:dyDescent="0.35">
      <c r="A14" s="168" t="s">
        <v>119</v>
      </c>
    </row>
    <row r="15" spans="1:1" ht="27" customHeight="1" x14ac:dyDescent="0.35">
      <c r="A15" s="169" t="s">
        <v>120</v>
      </c>
    </row>
    <row r="16" spans="1:1" ht="27" customHeight="1" x14ac:dyDescent="0.35">
      <c r="A16" s="169" t="s">
        <v>121</v>
      </c>
    </row>
    <row r="17" spans="1:1" ht="27" customHeight="1" x14ac:dyDescent="0.35">
      <c r="A17" s="169" t="s">
        <v>122</v>
      </c>
    </row>
    <row r="18" spans="1:1" ht="27" customHeight="1" x14ac:dyDescent="0.35">
      <c r="A18" s="169" t="s">
        <v>123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44"/>
  </sheetPr>
  <dimension ref="A1:O28"/>
  <sheetViews>
    <sheetView showGridLines="0" zoomScale="90" zoomScaleNormal="90" workbookViewId="0">
      <selection activeCell="V22" sqref="V22"/>
    </sheetView>
  </sheetViews>
  <sheetFormatPr defaultColWidth="9.1796875" defaultRowHeight="15.5" x14ac:dyDescent="0.35"/>
  <cols>
    <col min="1" max="1" width="51.54296875" style="8" customWidth="1"/>
    <col min="2" max="13" width="10.453125" style="8" customWidth="1"/>
    <col min="14" max="14" width="2.453125" style="8" customWidth="1"/>
    <col min="15" max="15" width="19.26953125" style="8" customWidth="1"/>
    <col min="16" max="16384" width="9.1796875" style="8"/>
  </cols>
  <sheetData>
    <row r="1" spans="1:15" ht="23.5" x14ac:dyDescent="0.35">
      <c r="A1" s="167" t="str">
        <f>+'Indice-Index'!A17</f>
        <v>4.3 Volumi da servizi di corrispondenza - Mail services volume (Mln)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</row>
    <row r="2" spans="1:15" ht="15.75" customHeight="1" x14ac:dyDescent="0.35"/>
    <row r="3" spans="1:15" ht="15.75" customHeight="1" x14ac:dyDescent="0.35"/>
    <row r="4" spans="1:15" ht="15.75" customHeight="1" x14ac:dyDescent="0.35">
      <c r="A4" s="9"/>
      <c r="B4" s="84" t="s">
        <v>25</v>
      </c>
      <c r="C4" s="85" t="s">
        <v>26</v>
      </c>
      <c r="D4" s="85" t="s">
        <v>27</v>
      </c>
      <c r="E4" s="85" t="s">
        <v>28</v>
      </c>
      <c r="F4" s="85" t="s">
        <v>29</v>
      </c>
      <c r="G4" s="85" t="s">
        <v>30</v>
      </c>
      <c r="H4" s="85" t="s">
        <v>31</v>
      </c>
      <c r="I4" s="85" t="s">
        <v>32</v>
      </c>
      <c r="J4" s="44" t="s">
        <v>41</v>
      </c>
      <c r="K4" s="44" t="s">
        <v>97</v>
      </c>
      <c r="L4" s="44" t="s">
        <v>98</v>
      </c>
      <c r="M4" s="44" t="s">
        <v>99</v>
      </c>
      <c r="O4" s="76" t="s">
        <v>117</v>
      </c>
    </row>
    <row r="5" spans="1:15" ht="15.75" customHeight="1" x14ac:dyDescent="0.35">
      <c r="A5" s="9"/>
      <c r="B5" s="177" t="s">
        <v>44</v>
      </c>
      <c r="C5" s="177" t="s">
        <v>34</v>
      </c>
      <c r="D5" s="177" t="s">
        <v>33</v>
      </c>
      <c r="E5" s="177" t="s">
        <v>35</v>
      </c>
      <c r="F5" s="177" t="s">
        <v>36</v>
      </c>
      <c r="G5" s="177" t="s">
        <v>37</v>
      </c>
      <c r="H5" s="177" t="s">
        <v>38</v>
      </c>
      <c r="I5" s="177" t="s">
        <v>39</v>
      </c>
      <c r="J5" s="178" t="s">
        <v>40</v>
      </c>
      <c r="K5" s="178" t="s">
        <v>100</v>
      </c>
      <c r="L5" s="178" t="s">
        <v>101</v>
      </c>
      <c r="M5" s="178" t="s">
        <v>102</v>
      </c>
      <c r="N5" s="181"/>
      <c r="O5" s="179" t="s">
        <v>118</v>
      </c>
    </row>
    <row r="6" spans="1:15" ht="15.75" customHeight="1" x14ac:dyDescent="0.3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O6" s="42"/>
    </row>
    <row r="7" spans="1:15" ht="15.75" customHeight="1" x14ac:dyDescent="0.35">
      <c r="A7" s="123" t="s">
        <v>68</v>
      </c>
      <c r="B7" s="25"/>
    </row>
    <row r="8" spans="1:15" ht="15.75" customHeight="1" x14ac:dyDescent="0.35">
      <c r="A8" s="125">
        <v>2020</v>
      </c>
      <c r="B8" s="83">
        <f t="shared" ref="B8:I9" si="0">+B16+B24</f>
        <v>256.00110159314369</v>
      </c>
      <c r="C8" s="83">
        <f t="shared" si="0"/>
        <v>234.1117343984593</v>
      </c>
      <c r="D8" s="83">
        <f t="shared" si="0"/>
        <v>172.00006607112181</v>
      </c>
      <c r="E8" s="83">
        <f t="shared" si="0"/>
        <v>192.27853559974815</v>
      </c>
      <c r="F8" s="83">
        <f t="shared" si="0"/>
        <v>185.18504199773281</v>
      </c>
      <c r="G8" s="83">
        <f t="shared" si="0"/>
        <v>187.37852377312373</v>
      </c>
      <c r="H8" s="83">
        <f t="shared" si="0"/>
        <v>213.66262654331629</v>
      </c>
      <c r="I8" s="83">
        <f t="shared" si="0"/>
        <v>163.09641010875151</v>
      </c>
      <c r="J8" s="83">
        <f t="shared" ref="J8:M8" si="1">+J16+J24</f>
        <v>196.47553598305632</v>
      </c>
      <c r="K8" s="83">
        <f t="shared" si="1"/>
        <v>223.10098802666568</v>
      </c>
      <c r="L8" s="83">
        <f t="shared" si="1"/>
        <v>212.17204490008507</v>
      </c>
      <c r="M8" s="83">
        <f t="shared" si="1"/>
        <v>201.44670620240922</v>
      </c>
      <c r="O8" s="51">
        <f>+I8+H8+G8+F8+E8+D8+C8+B8+J8+K8+L8+M8</f>
        <v>2436.9093151976135</v>
      </c>
    </row>
    <row r="9" spans="1:15" ht="15.75" customHeight="1" x14ac:dyDescent="0.35">
      <c r="A9" s="125">
        <v>2019</v>
      </c>
      <c r="B9" s="83">
        <f t="shared" si="0"/>
        <v>287.33328876693997</v>
      </c>
      <c r="C9" s="83">
        <f t="shared" si="0"/>
        <v>252.6594348796599</v>
      </c>
      <c r="D9" s="83">
        <f t="shared" si="0"/>
        <v>275.65212172486736</v>
      </c>
      <c r="E9" s="83">
        <f t="shared" si="0"/>
        <v>278.58370222627804</v>
      </c>
      <c r="F9" s="83">
        <f t="shared" si="0"/>
        <v>287.2372010821565</v>
      </c>
      <c r="G9" s="83">
        <f t="shared" si="0"/>
        <v>235.16906121924853</v>
      </c>
      <c r="H9" s="83">
        <f t="shared" si="0"/>
        <v>256.90561801612802</v>
      </c>
      <c r="I9" s="83">
        <f t="shared" si="0"/>
        <v>197.65595279618879</v>
      </c>
      <c r="J9" s="83">
        <f t="shared" ref="J9:M9" si="2">+J17+J25</f>
        <v>223.59622470715379</v>
      </c>
      <c r="K9" s="83">
        <f t="shared" si="2"/>
        <v>283.18308812346095</v>
      </c>
      <c r="L9" s="83">
        <f t="shared" si="2"/>
        <v>259.98486878660469</v>
      </c>
      <c r="M9" s="83">
        <f t="shared" si="2"/>
        <v>200.61688035937414</v>
      </c>
      <c r="O9" s="51">
        <f>+I9+H9+G9+F9+E9+D9+C9+B9+J9+K9+L9+M9</f>
        <v>3038.5774426880607</v>
      </c>
    </row>
    <row r="10" spans="1:15" ht="15.75" customHeight="1" x14ac:dyDescent="0.35">
      <c r="A10" s="67" t="s">
        <v>43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  <c r="O10" s="92"/>
    </row>
    <row r="11" spans="1:15" ht="15.75" customHeight="1" x14ac:dyDescent="0.35">
      <c r="A11" s="89" t="s">
        <v>42</v>
      </c>
      <c r="B11" s="93">
        <f t="shared" ref="B11:I11" si="3">(B8-B9)/B9*100</f>
        <v>-10.904475185682456</v>
      </c>
      <c r="C11" s="93">
        <f t="shared" si="3"/>
        <v>-7.3409886672289701</v>
      </c>
      <c r="D11" s="93">
        <f t="shared" si="3"/>
        <v>-37.60248787680375</v>
      </c>
      <c r="E11" s="93">
        <f t="shared" si="3"/>
        <v>-30.979976910648205</v>
      </c>
      <c r="F11" s="93">
        <f t="shared" si="3"/>
        <v>-35.528879511409251</v>
      </c>
      <c r="G11" s="93">
        <f t="shared" si="3"/>
        <v>-20.321779233353148</v>
      </c>
      <c r="H11" s="93">
        <f t="shared" si="3"/>
        <v>-16.832248281194463</v>
      </c>
      <c r="I11" s="93">
        <f t="shared" si="3"/>
        <v>-17.484696108835664</v>
      </c>
      <c r="J11" s="93">
        <f t="shared" ref="J11:M11" si="4">(J8-J9)/J9*100</f>
        <v>-12.129314240263991</v>
      </c>
      <c r="K11" s="93">
        <f t="shared" si="4"/>
        <v>-21.216697824342155</v>
      </c>
      <c r="L11" s="93">
        <f t="shared" si="4"/>
        <v>-18.390617926985719</v>
      </c>
      <c r="M11" s="93">
        <f t="shared" si="4"/>
        <v>0.41363709850765129</v>
      </c>
      <c r="N11" s="91"/>
      <c r="O11" s="93">
        <f>(O8-O9)/O9*100</f>
        <v>-19.800980519298029</v>
      </c>
    </row>
    <row r="12" spans="1:15" ht="15.75" customHeight="1" x14ac:dyDescent="0.35">
      <c r="A12" s="64" t="s">
        <v>69</v>
      </c>
      <c r="B12" s="94"/>
      <c r="C12" s="65">
        <f t="shared" ref="C12:I12" si="5">(C8-B8)/B8*100</f>
        <v>-8.5504972667940393</v>
      </c>
      <c r="D12" s="65">
        <f t="shared" si="5"/>
        <v>-26.530779624067513</v>
      </c>
      <c r="E12" s="65">
        <f t="shared" si="5"/>
        <v>11.78980333661106</v>
      </c>
      <c r="F12" s="65">
        <f t="shared" si="5"/>
        <v>-3.6891760070304147</v>
      </c>
      <c r="G12" s="65">
        <f t="shared" si="5"/>
        <v>1.1844810745663659</v>
      </c>
      <c r="H12" s="65">
        <f t="shared" si="5"/>
        <v>14.027276040458684</v>
      </c>
      <c r="I12" s="65">
        <f t="shared" si="5"/>
        <v>-23.666383425420161</v>
      </c>
      <c r="J12" s="65">
        <f t="shared" ref="J12" si="6">(J8-I8)/I8*100</f>
        <v>20.465886313529431</v>
      </c>
      <c r="K12" s="65">
        <f t="shared" ref="K12" si="7">(K8-J8)/J8*100</f>
        <v>13.551535518348444</v>
      </c>
      <c r="L12" s="65">
        <f t="shared" ref="L12" si="8">(L8-K8)/K8*100</f>
        <v>-4.898652947818567</v>
      </c>
      <c r="M12" s="65">
        <f t="shared" ref="M12" si="9">(M8-L8)/L8*100</f>
        <v>-5.055019714178921</v>
      </c>
      <c r="N12" s="91"/>
      <c r="O12" s="95"/>
    </row>
    <row r="13" spans="1:15" ht="15.75" customHeight="1" x14ac:dyDescent="0.35">
      <c r="A13" s="2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O13" s="20"/>
    </row>
    <row r="14" spans="1:15" ht="15.75" customHeight="1" x14ac:dyDescent="0.35"/>
    <row r="15" spans="1:15" ht="15.75" customHeight="1" x14ac:dyDescent="0.35">
      <c r="A15" s="166" t="s">
        <v>53</v>
      </c>
      <c r="B15" s="25"/>
    </row>
    <row r="16" spans="1:15" ht="15.75" customHeight="1" x14ac:dyDescent="0.35">
      <c r="A16" s="125">
        <v>2020</v>
      </c>
      <c r="B16" s="50">
        <v>78.138415483400095</v>
      </c>
      <c r="C16" s="50">
        <v>75.013880258715673</v>
      </c>
      <c r="D16" s="50">
        <v>60.14804202565157</v>
      </c>
      <c r="E16" s="50">
        <v>60.514897621865124</v>
      </c>
      <c r="F16" s="50">
        <v>66.338668580443667</v>
      </c>
      <c r="G16" s="50">
        <v>64.878923964406241</v>
      </c>
      <c r="H16" s="50">
        <v>63.964102143652319</v>
      </c>
      <c r="I16" s="50">
        <v>51.00821908391471</v>
      </c>
      <c r="J16" s="50">
        <v>65.448763646872379</v>
      </c>
      <c r="K16" s="50">
        <v>77.735382192541962</v>
      </c>
      <c r="L16" s="50">
        <v>79.157868739967</v>
      </c>
      <c r="M16" s="50">
        <v>74.968803431534113</v>
      </c>
      <c r="O16" s="172">
        <f>+I16+H16+G16+F16+E16+D16+C16+B16+J16+K16+L16+M16</f>
        <v>817.31596717296475</v>
      </c>
    </row>
    <row r="17" spans="1:15" ht="15.75" customHeight="1" x14ac:dyDescent="0.35">
      <c r="A17" s="125">
        <v>2019</v>
      </c>
      <c r="B17" s="50">
        <v>90.821008702616709</v>
      </c>
      <c r="C17" s="50">
        <v>88.511807991336582</v>
      </c>
      <c r="D17" s="50">
        <v>101.34017270770033</v>
      </c>
      <c r="E17" s="50">
        <v>98.408724233434086</v>
      </c>
      <c r="F17" s="50">
        <v>108.1919289256798</v>
      </c>
      <c r="G17" s="50">
        <v>86.941804566260217</v>
      </c>
      <c r="H17" s="50">
        <v>82.641894517354913</v>
      </c>
      <c r="I17" s="50">
        <v>63.013900959760967</v>
      </c>
      <c r="J17" s="50">
        <v>61.056943433512892</v>
      </c>
      <c r="K17" s="50">
        <v>95.455049675706306</v>
      </c>
      <c r="L17" s="50">
        <v>95.283000774690535</v>
      </c>
      <c r="M17" s="50">
        <v>69.893063334320786</v>
      </c>
      <c r="O17" s="172">
        <f>+I17+H17+G17+F17+E17+D17+C17+B17+J17+K17+L17+M17</f>
        <v>1041.559299822374</v>
      </c>
    </row>
    <row r="18" spans="1:15" ht="15.75" customHeight="1" x14ac:dyDescent="0.35">
      <c r="A18" s="67" t="s">
        <v>43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  <c r="O18" s="92"/>
    </row>
    <row r="19" spans="1:15" ht="15.75" customHeight="1" x14ac:dyDescent="0.35">
      <c r="A19" s="89" t="s">
        <v>42</v>
      </c>
      <c r="B19" s="93">
        <f t="shared" ref="B19:I19" si="10">(B16-B17)/B17*100</f>
        <v>-13.96438269117265</v>
      </c>
      <c r="C19" s="93">
        <f t="shared" si="10"/>
        <v>-15.249861051241965</v>
      </c>
      <c r="D19" s="93">
        <f t="shared" si="10"/>
        <v>-40.64738551498322</v>
      </c>
      <c r="E19" s="93">
        <f t="shared" si="10"/>
        <v>-38.506572366166942</v>
      </c>
      <c r="F19" s="93">
        <f t="shared" si="10"/>
        <v>-38.684272256562096</v>
      </c>
      <c r="G19" s="93">
        <f t="shared" si="10"/>
        <v>-25.376607619225776</v>
      </c>
      <c r="H19" s="93">
        <f t="shared" si="10"/>
        <v>-22.600876326449935</v>
      </c>
      <c r="I19" s="93">
        <f t="shared" si="10"/>
        <v>-19.052433975660023</v>
      </c>
      <c r="J19" s="93">
        <f t="shared" ref="J19:M19" si="11">(J16-J17)/J17*100</f>
        <v>7.1929906188997137</v>
      </c>
      <c r="K19" s="93">
        <f t="shared" si="11"/>
        <v>-18.563363115271699</v>
      </c>
      <c r="L19" s="93">
        <f t="shared" si="11"/>
        <v>-16.923409111404432</v>
      </c>
      <c r="M19" s="93">
        <f t="shared" si="11"/>
        <v>7.2621514282961748</v>
      </c>
      <c r="N19" s="91"/>
      <c r="O19" s="93">
        <f>(O16-O17)/O17*100</f>
        <v>-21.529579034784803</v>
      </c>
    </row>
    <row r="20" spans="1:15" ht="15.75" customHeight="1" x14ac:dyDescent="0.35">
      <c r="A20" s="64" t="s">
        <v>69</v>
      </c>
      <c r="B20" s="94"/>
      <c r="C20" s="65">
        <f t="shared" ref="C20:I20" si="12">(C16-B16)/B16*100</f>
        <v>-3.9987184349140095</v>
      </c>
      <c r="D20" s="65">
        <f t="shared" si="12"/>
        <v>-19.817450026306137</v>
      </c>
      <c r="E20" s="65">
        <f t="shared" si="12"/>
        <v>0.60992109445075515</v>
      </c>
      <c r="F20" s="65">
        <f t="shared" si="12"/>
        <v>9.6236979445443342</v>
      </c>
      <c r="G20" s="65">
        <f t="shared" si="12"/>
        <v>-2.2004430406487718</v>
      </c>
      <c r="H20" s="65">
        <f t="shared" si="12"/>
        <v>-1.410044687633552</v>
      </c>
      <c r="I20" s="65">
        <f t="shared" si="12"/>
        <v>-20.254928351281993</v>
      </c>
      <c r="J20" s="65">
        <f t="shared" ref="J20" si="13">(J16-I16)/I16*100</f>
        <v>28.310230826136511</v>
      </c>
      <c r="K20" s="65">
        <f t="shared" ref="K20" si="14">(K16-J16)/J16*100</f>
        <v>18.772881046251403</v>
      </c>
      <c r="L20" s="65">
        <f t="shared" ref="L20" si="15">(L16-K16)/K16*100</f>
        <v>1.8299087330679042</v>
      </c>
      <c r="M20" s="65">
        <f t="shared" ref="M20" si="16">(M16-L16)/L16*100</f>
        <v>-5.2920390292390707</v>
      </c>
      <c r="N20" s="91"/>
      <c r="O20" s="95"/>
    </row>
    <row r="21" spans="1:15" ht="15.75" customHeight="1" x14ac:dyDescent="0.35">
      <c r="A21" s="21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O21" s="20"/>
    </row>
    <row r="22" spans="1:15" x14ac:dyDescent="0.35">
      <c r="A22" s="53"/>
      <c r="O22" s="42"/>
    </row>
    <row r="23" spans="1:15" x14ac:dyDescent="0.35">
      <c r="A23" s="166" t="s">
        <v>54</v>
      </c>
      <c r="B23" s="54"/>
      <c r="C23" s="55"/>
      <c r="D23" s="55"/>
      <c r="E23" s="55"/>
      <c r="F23" s="55"/>
      <c r="G23" s="55"/>
      <c r="H23" s="42"/>
      <c r="I23" s="42"/>
      <c r="J23" s="42"/>
      <c r="K23" s="42"/>
      <c r="L23" s="42"/>
      <c r="M23" s="42"/>
      <c r="O23" s="56"/>
    </row>
    <row r="24" spans="1:15" x14ac:dyDescent="0.35">
      <c r="A24" s="125">
        <v>2020</v>
      </c>
      <c r="B24" s="50">
        <v>177.86268610974361</v>
      </c>
      <c r="C24" s="50">
        <v>159.09785413974362</v>
      </c>
      <c r="D24" s="50">
        <v>111.85202404547024</v>
      </c>
      <c r="E24" s="50">
        <v>131.76363797788304</v>
      </c>
      <c r="F24" s="50">
        <v>118.84637341728916</v>
      </c>
      <c r="G24" s="50">
        <v>122.49959980871751</v>
      </c>
      <c r="H24" s="50">
        <v>149.69852439966397</v>
      </c>
      <c r="I24" s="50">
        <v>112.0881910248368</v>
      </c>
      <c r="J24" s="50">
        <v>131.02677233618394</v>
      </c>
      <c r="K24" s="50">
        <v>145.3656058341237</v>
      </c>
      <c r="L24" s="50">
        <v>133.01417616011807</v>
      </c>
      <c r="M24" s="50">
        <v>126.4779027708751</v>
      </c>
      <c r="O24" s="172">
        <f>+I24+H24+G24+F24+E24+D24+C24+B24+J24+K24+L24+M24</f>
        <v>1619.5933480246485</v>
      </c>
    </row>
    <row r="25" spans="1:15" x14ac:dyDescent="0.35">
      <c r="A25" s="125">
        <v>2019</v>
      </c>
      <c r="B25" s="50">
        <v>196.51228006432325</v>
      </c>
      <c r="C25" s="50">
        <v>164.14762688832332</v>
      </c>
      <c r="D25" s="50">
        <v>174.31194901716702</v>
      </c>
      <c r="E25" s="50">
        <v>180.17497799284396</v>
      </c>
      <c r="F25" s="50">
        <v>179.0452721564767</v>
      </c>
      <c r="G25" s="50">
        <v>148.2272566529883</v>
      </c>
      <c r="H25" s="50">
        <v>174.26372349877312</v>
      </c>
      <c r="I25" s="50">
        <v>134.64205183642781</v>
      </c>
      <c r="J25" s="50">
        <v>162.53928127364091</v>
      </c>
      <c r="K25" s="50">
        <v>187.72803844775461</v>
      </c>
      <c r="L25" s="50">
        <v>164.70186801191414</v>
      </c>
      <c r="M25" s="50">
        <v>130.72381702505336</v>
      </c>
      <c r="O25" s="172">
        <f>+I25+H25+G25+F25+E25+D25+C25+B25+J25+K25+L25+M25</f>
        <v>1997.0181428656865</v>
      </c>
    </row>
    <row r="26" spans="1:15" x14ac:dyDescent="0.35">
      <c r="A26" s="67" t="s">
        <v>43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2"/>
    </row>
    <row r="27" spans="1:15" x14ac:dyDescent="0.35">
      <c r="A27" s="89" t="s">
        <v>42</v>
      </c>
      <c r="B27" s="93">
        <f t="shared" ref="B27:I27" si="17">(B24-B25)/B25*100</f>
        <v>-9.4902944225547508</v>
      </c>
      <c r="C27" s="93">
        <f t="shared" si="17"/>
        <v>-3.0763604959182724</v>
      </c>
      <c r="D27" s="93">
        <f t="shared" si="17"/>
        <v>-35.832268139888356</v>
      </c>
      <c r="E27" s="93">
        <f t="shared" si="17"/>
        <v>-26.86906947583126</v>
      </c>
      <c r="F27" s="93">
        <f t="shared" si="17"/>
        <v>-33.622166066790463</v>
      </c>
      <c r="G27" s="93">
        <f t="shared" si="17"/>
        <v>-17.356900090582712</v>
      </c>
      <c r="H27" s="93">
        <f t="shared" si="17"/>
        <v>-14.096565025641784</v>
      </c>
      <c r="I27" s="93">
        <f t="shared" si="17"/>
        <v>-16.75097824488812</v>
      </c>
      <c r="J27" s="93">
        <f t="shared" ref="J27:M27" si="18">(J24-J25)/J25*100</f>
        <v>-19.387626603568211</v>
      </c>
      <c r="K27" s="93">
        <f t="shared" si="18"/>
        <v>-22.565852689831697</v>
      </c>
      <c r="L27" s="93">
        <f t="shared" si="18"/>
        <v>-19.239424685519573</v>
      </c>
      <c r="M27" s="93">
        <f t="shared" si="18"/>
        <v>-3.2480035779283627</v>
      </c>
      <c r="N27" s="91"/>
      <c r="O27" s="93">
        <f>(O24-O25)/O25*100</f>
        <v>-18.89941742339105</v>
      </c>
    </row>
    <row r="28" spans="1:15" x14ac:dyDescent="0.35">
      <c r="A28" s="64" t="s">
        <v>69</v>
      </c>
      <c r="B28" s="94"/>
      <c r="C28" s="65">
        <f t="shared" ref="C28:I28" si="19">(C24-B24)/B24*100</f>
        <v>-10.550179118751103</v>
      </c>
      <c r="D28" s="65">
        <f t="shared" si="19"/>
        <v>-29.696082546012843</v>
      </c>
      <c r="E28" s="65">
        <f t="shared" si="19"/>
        <v>17.801746640112917</v>
      </c>
      <c r="F28" s="65">
        <f t="shared" si="19"/>
        <v>-9.8033605923677403</v>
      </c>
      <c r="G28" s="65">
        <f t="shared" si="19"/>
        <v>3.0739064949010007</v>
      </c>
      <c r="H28" s="65">
        <f t="shared" si="19"/>
        <v>22.203276282875571</v>
      </c>
      <c r="I28" s="65">
        <f t="shared" si="19"/>
        <v>-25.124050838614405</v>
      </c>
      <c r="J28" s="65">
        <f t="shared" ref="J28" si="20">(J24-I24)/I24*100</f>
        <v>16.896143240594071</v>
      </c>
      <c r="K28" s="65">
        <f t="shared" ref="K28" si="21">(K24-J24)/J24*100</f>
        <v>10.943437926677824</v>
      </c>
      <c r="L28" s="65">
        <f t="shared" ref="L28" si="22">(L24-K24)/K24*100</f>
        <v>-8.4968033553272644</v>
      </c>
      <c r="M28" s="65">
        <f t="shared" ref="M28" si="23">(M24-L24)/L24*100</f>
        <v>-4.9139675017607258</v>
      </c>
      <c r="N28" s="91"/>
      <c r="O28" s="9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44"/>
  </sheetPr>
  <dimension ref="A1:O28"/>
  <sheetViews>
    <sheetView showGridLines="0" zoomScale="90" zoomScaleNormal="90" workbookViewId="0">
      <selection activeCell="A4" sqref="A4"/>
    </sheetView>
  </sheetViews>
  <sheetFormatPr defaultColWidth="9.1796875" defaultRowHeight="15.5" x14ac:dyDescent="0.35"/>
  <cols>
    <col min="1" max="1" width="51.54296875" style="8" customWidth="1"/>
    <col min="2" max="13" width="10.453125" style="8" customWidth="1"/>
    <col min="14" max="14" width="2.453125" style="8" customWidth="1"/>
    <col min="15" max="15" width="19.26953125" style="8" customWidth="1"/>
    <col min="16" max="16384" width="9.1796875" style="8"/>
  </cols>
  <sheetData>
    <row r="1" spans="1:15" ht="23.5" x14ac:dyDescent="0.35">
      <c r="A1" s="167" t="str">
        <f>+'Indice-Index'!A18</f>
        <v>4.4 Volumi da servizi di consegna pacchi - Parcel services volume (Mln)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</row>
    <row r="2" spans="1:15" x14ac:dyDescent="0.35">
      <c r="O2" s="5"/>
    </row>
    <row r="3" spans="1:15" x14ac:dyDescent="0.35">
      <c r="O3" s="5"/>
    </row>
    <row r="4" spans="1:15" x14ac:dyDescent="0.35">
      <c r="B4" s="84" t="s">
        <v>25</v>
      </c>
      <c r="C4" s="85" t="s">
        <v>26</v>
      </c>
      <c r="D4" s="85" t="s">
        <v>27</v>
      </c>
      <c r="E4" s="85" t="s">
        <v>28</v>
      </c>
      <c r="F4" s="85" t="s">
        <v>29</v>
      </c>
      <c r="G4" s="85" t="s">
        <v>30</v>
      </c>
      <c r="H4" s="85" t="s">
        <v>31</v>
      </c>
      <c r="I4" s="85" t="s">
        <v>32</v>
      </c>
      <c r="J4" s="44" t="s">
        <v>41</v>
      </c>
      <c r="K4" s="44" t="s">
        <v>97</v>
      </c>
      <c r="L4" s="44" t="s">
        <v>98</v>
      </c>
      <c r="M4" s="44" t="s">
        <v>99</v>
      </c>
      <c r="N4" s="86"/>
      <c r="O4" s="76" t="s">
        <v>117</v>
      </c>
    </row>
    <row r="5" spans="1:15" x14ac:dyDescent="0.35">
      <c r="B5" s="177" t="s">
        <v>44</v>
      </c>
      <c r="C5" s="177" t="s">
        <v>34</v>
      </c>
      <c r="D5" s="177" t="s">
        <v>33</v>
      </c>
      <c r="E5" s="177" t="s">
        <v>35</v>
      </c>
      <c r="F5" s="177" t="s">
        <v>36</v>
      </c>
      <c r="G5" s="177" t="s">
        <v>37</v>
      </c>
      <c r="H5" s="177" t="s">
        <v>38</v>
      </c>
      <c r="I5" s="177" t="s">
        <v>39</v>
      </c>
      <c r="J5" s="178" t="s">
        <v>40</v>
      </c>
      <c r="K5" s="178" t="s">
        <v>100</v>
      </c>
      <c r="L5" s="178" t="s">
        <v>101</v>
      </c>
      <c r="M5" s="178" t="s">
        <v>102</v>
      </c>
      <c r="N5" s="180"/>
      <c r="O5" s="179" t="s">
        <v>118</v>
      </c>
    </row>
    <row r="6" spans="1:15" x14ac:dyDescent="0.3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18.5" x14ac:dyDescent="0.35">
      <c r="A7" s="123" t="s">
        <v>67</v>
      </c>
      <c r="B7" s="55"/>
      <c r="C7" s="55"/>
      <c r="D7" s="55"/>
      <c r="E7" s="55"/>
      <c r="F7" s="55"/>
      <c r="G7" s="55"/>
      <c r="H7" s="42"/>
      <c r="I7" s="42"/>
      <c r="J7" s="42"/>
      <c r="K7" s="42"/>
      <c r="L7" s="42"/>
      <c r="M7" s="42"/>
    </row>
    <row r="8" spans="1:15" x14ac:dyDescent="0.35">
      <c r="A8" s="125">
        <v>2020</v>
      </c>
      <c r="B8" s="83">
        <f>+B16+B24</f>
        <v>56.741743613140002</v>
      </c>
      <c r="C8" s="83">
        <f t="shared" ref="C8:I8" si="0">+C16+C24</f>
        <v>50.602638810569999</v>
      </c>
      <c r="D8" s="83">
        <f t="shared" si="0"/>
        <v>50.39434502545879</v>
      </c>
      <c r="E8" s="83">
        <f t="shared" si="0"/>
        <v>60.415649563451773</v>
      </c>
      <c r="F8" s="83">
        <f t="shared" si="0"/>
        <v>70.075550732567308</v>
      </c>
      <c r="G8" s="83">
        <f t="shared" si="0"/>
        <v>66.057050106604919</v>
      </c>
      <c r="H8" s="83">
        <f t="shared" si="0"/>
        <v>65.906703969710591</v>
      </c>
      <c r="I8" s="83">
        <f t="shared" si="0"/>
        <v>51.683338580244651</v>
      </c>
      <c r="J8" s="83">
        <f t="shared" ref="J8:M8" si="1">+J16+J24</f>
        <v>68.251791577086976</v>
      </c>
      <c r="K8" s="83">
        <f t="shared" si="1"/>
        <v>74.968479653460008</v>
      </c>
      <c r="L8" s="83">
        <f t="shared" si="1"/>
        <v>78.33462075794715</v>
      </c>
      <c r="M8" s="83">
        <f t="shared" si="1"/>
        <v>89.98551566535123</v>
      </c>
      <c r="O8" s="51">
        <f>+I8+H8+G8+F8+E8+D8+C8+B8+J8+K8+L8+M8</f>
        <v>783.41742805559352</v>
      </c>
    </row>
    <row r="9" spans="1:15" x14ac:dyDescent="0.35">
      <c r="A9" s="125">
        <v>2019</v>
      </c>
      <c r="B9" s="83">
        <f>+B17+B25</f>
        <v>49.249728889098151</v>
      </c>
      <c r="C9" s="83">
        <f t="shared" ref="C9:I9" si="2">+C17+C25</f>
        <v>43.634542554628311</v>
      </c>
      <c r="D9" s="83">
        <f t="shared" si="2"/>
        <v>45.881155019369999</v>
      </c>
      <c r="E9" s="83">
        <f t="shared" si="2"/>
        <v>44.996640149735327</v>
      </c>
      <c r="F9" s="83">
        <f t="shared" si="2"/>
        <v>48.252978540079823</v>
      </c>
      <c r="G9" s="83">
        <f t="shared" si="2"/>
        <v>44.538068230271023</v>
      </c>
      <c r="H9" s="83">
        <f t="shared" si="2"/>
        <v>52.454864875664221</v>
      </c>
      <c r="I9" s="83">
        <f t="shared" si="2"/>
        <v>37.27294397958466</v>
      </c>
      <c r="J9" s="83">
        <f t="shared" ref="J9:M9" si="3">+J17+J25</f>
        <v>49.97701676347787</v>
      </c>
      <c r="K9" s="83">
        <f t="shared" si="3"/>
        <v>55.125981423944729</v>
      </c>
      <c r="L9" s="83">
        <f t="shared" si="3"/>
        <v>48.597333388509</v>
      </c>
      <c r="M9" s="83">
        <f t="shared" si="3"/>
        <v>61.908078671934547</v>
      </c>
      <c r="O9" s="51">
        <f>+I9+H9+G9+F9+E9+D9+C9+B9+J9+K9+L9+M9</f>
        <v>581.88933248629758</v>
      </c>
    </row>
    <row r="10" spans="1:15" x14ac:dyDescent="0.35">
      <c r="A10" s="67" t="s">
        <v>43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  <c r="O10" s="92"/>
    </row>
    <row r="11" spans="1:15" x14ac:dyDescent="0.35">
      <c r="A11" s="89" t="s">
        <v>42</v>
      </c>
      <c r="B11" s="93">
        <f>(B8-B9)/B9*100</f>
        <v>15.212296378143664</v>
      </c>
      <c r="C11" s="93">
        <f t="shared" ref="C11:I11" si="4">(C8-C9)/C9*100</f>
        <v>15.969220365305706</v>
      </c>
      <c r="D11" s="93">
        <f t="shared" si="4"/>
        <v>9.8366965787662135</v>
      </c>
      <c r="E11" s="93">
        <f t="shared" si="4"/>
        <v>34.267023854240236</v>
      </c>
      <c r="F11" s="93">
        <f t="shared" si="4"/>
        <v>45.225337072946182</v>
      </c>
      <c r="G11" s="93">
        <f t="shared" si="4"/>
        <v>48.315930015366426</v>
      </c>
      <c r="H11" s="93">
        <f t="shared" si="4"/>
        <v>25.644597743091669</v>
      </c>
      <c r="I11" s="93">
        <f t="shared" si="4"/>
        <v>38.661809511352068</v>
      </c>
      <c r="J11" s="93">
        <f t="shared" ref="J11:M11" si="5">(J8-J9)/J9*100</f>
        <v>36.566357892262026</v>
      </c>
      <c r="K11" s="93">
        <f t="shared" si="5"/>
        <v>35.99482080312935</v>
      </c>
      <c r="L11" s="93">
        <f t="shared" si="5"/>
        <v>61.191191565398995</v>
      </c>
      <c r="M11" s="93">
        <f t="shared" si="5"/>
        <v>45.353429787743238</v>
      </c>
      <c r="N11" s="91"/>
      <c r="O11" s="93">
        <f>(O8-O9)/O9*100</f>
        <v>34.633406099439291</v>
      </c>
    </row>
    <row r="12" spans="1:15" x14ac:dyDescent="0.35">
      <c r="A12" s="64" t="s">
        <v>69</v>
      </c>
      <c r="B12" s="94"/>
      <c r="C12" s="65">
        <f t="shared" ref="C12:I12" si="6">(C8-B8)/B8*100</f>
        <v>-10.81937989855556</v>
      </c>
      <c r="D12" s="65">
        <f t="shared" si="6"/>
        <v>-0.41162633018201483</v>
      </c>
      <c r="E12" s="65">
        <f t="shared" si="6"/>
        <v>19.885771970903292</v>
      </c>
      <c r="F12" s="65">
        <f t="shared" si="6"/>
        <v>15.989071108091268</v>
      </c>
      <c r="G12" s="65">
        <f t="shared" si="6"/>
        <v>-5.7345259280207239</v>
      </c>
      <c r="H12" s="65">
        <f t="shared" si="6"/>
        <v>-0.22760044030378962</v>
      </c>
      <c r="I12" s="65">
        <f t="shared" si="6"/>
        <v>-21.581060093678353</v>
      </c>
      <c r="J12" s="65">
        <f t="shared" ref="J12" si="7">(J8-I8)/I8*100</f>
        <v>32.057629116040545</v>
      </c>
      <c r="K12" s="65">
        <f t="shared" ref="K12" si="8">(K8-J8)/J8*100</f>
        <v>9.8410428813240305</v>
      </c>
      <c r="L12" s="65">
        <f t="shared" ref="L12" si="9">(L8-K8)/K8*100</f>
        <v>4.4900751889954922</v>
      </c>
      <c r="M12" s="65">
        <f t="shared" ref="M12" si="10">(M8-L8)/L8*100</f>
        <v>14.873238415751292</v>
      </c>
      <c r="N12" s="91"/>
      <c r="O12" s="95"/>
    </row>
    <row r="13" spans="1:15" x14ac:dyDescent="0.35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35"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35">
      <c r="A15" s="166" t="s">
        <v>55</v>
      </c>
      <c r="B15" s="25"/>
      <c r="C15" s="25"/>
      <c r="D15" s="25"/>
      <c r="E15" s="25"/>
      <c r="F15" s="25"/>
      <c r="G15" s="25"/>
      <c r="H15" s="25"/>
      <c r="N15" s="5"/>
    </row>
    <row r="16" spans="1:15" x14ac:dyDescent="0.35">
      <c r="A16" s="126">
        <v>2020</v>
      </c>
      <c r="B16" s="50">
        <v>48.973348617740001</v>
      </c>
      <c r="C16" s="50">
        <v>43.529694633449999</v>
      </c>
      <c r="D16" s="50">
        <v>44.244074192628794</v>
      </c>
      <c r="E16" s="50">
        <v>54.120382441341775</v>
      </c>
      <c r="F16" s="50">
        <v>61.762789402137308</v>
      </c>
      <c r="G16" s="50">
        <v>57.230308230744917</v>
      </c>
      <c r="H16" s="50">
        <v>56.930727471753748</v>
      </c>
      <c r="I16" s="50">
        <v>44.798983503144655</v>
      </c>
      <c r="J16" s="50">
        <v>59.517851250489997</v>
      </c>
      <c r="K16" s="50">
        <v>65.876358535210002</v>
      </c>
      <c r="L16" s="50">
        <v>68.26643087523</v>
      </c>
      <c r="M16" s="50">
        <v>78.215451098943802</v>
      </c>
      <c r="N16" s="52"/>
      <c r="O16" s="51">
        <f>+I16+H16+G16+F16+E16+D16+C16+B16+J16+K16+L16+M16</f>
        <v>683.46640025281499</v>
      </c>
    </row>
    <row r="17" spans="1:15" x14ac:dyDescent="0.35">
      <c r="A17" s="126">
        <v>2019</v>
      </c>
      <c r="B17" s="50">
        <v>41.781085096794286</v>
      </c>
      <c r="C17" s="50">
        <v>36.925744710203965</v>
      </c>
      <c r="D17" s="50">
        <v>38.693108972741427</v>
      </c>
      <c r="E17" s="50">
        <v>38.168499505356316</v>
      </c>
      <c r="F17" s="50">
        <v>40.861285500000008</v>
      </c>
      <c r="G17" s="50">
        <v>37.803434093351932</v>
      </c>
      <c r="H17" s="50">
        <v>44.474118422831829</v>
      </c>
      <c r="I17" s="50">
        <v>31.646912640798181</v>
      </c>
      <c r="J17" s="50">
        <v>42.820440425884627</v>
      </c>
      <c r="K17" s="50">
        <v>47.37194564032194</v>
      </c>
      <c r="L17" s="50">
        <v>40.866355394049002</v>
      </c>
      <c r="M17" s="50">
        <v>53.303328204831246</v>
      </c>
      <c r="N17" s="52"/>
      <c r="O17" s="51">
        <f>+I17+H17+G17+F17+E17+D17+C17+B17+J17+K17+L17+M17</f>
        <v>494.71625860716472</v>
      </c>
    </row>
    <row r="18" spans="1:15" x14ac:dyDescent="0.35">
      <c r="A18" s="67" t="s">
        <v>43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  <c r="O18" s="92"/>
    </row>
    <row r="19" spans="1:15" x14ac:dyDescent="0.35">
      <c r="A19" s="89" t="s">
        <v>42</v>
      </c>
      <c r="B19" s="93">
        <f t="shared" ref="B19:I19" si="11">(B16-B17)/B17*100</f>
        <v>17.214161633867072</v>
      </c>
      <c r="C19" s="93">
        <f t="shared" si="11"/>
        <v>17.884405514565334</v>
      </c>
      <c r="D19" s="93">
        <f t="shared" si="11"/>
        <v>14.346133891174054</v>
      </c>
      <c r="E19" s="93">
        <f t="shared" si="11"/>
        <v>41.793319472113062</v>
      </c>
      <c r="F19" s="93">
        <f t="shared" si="11"/>
        <v>51.152340525697106</v>
      </c>
      <c r="G19" s="93">
        <f t="shared" si="11"/>
        <v>51.389178267297609</v>
      </c>
      <c r="H19" s="93">
        <f t="shared" si="11"/>
        <v>28.008669965062261</v>
      </c>
      <c r="I19" s="93">
        <f t="shared" si="11"/>
        <v>41.558780193273094</v>
      </c>
      <c r="J19" s="93">
        <f t="shared" ref="J19:M19" si="12">(J16-J17)/J17*100</f>
        <v>38.994019348086653</v>
      </c>
      <c r="K19" s="93">
        <f t="shared" si="12"/>
        <v>39.061965145753945</v>
      </c>
      <c r="L19" s="93">
        <f t="shared" si="12"/>
        <v>67.048003711069924</v>
      </c>
      <c r="M19" s="93">
        <f t="shared" si="12"/>
        <v>46.736524215489048</v>
      </c>
      <c r="N19" s="91"/>
      <c r="O19" s="93">
        <f>(O16-O17)/O17*100</f>
        <v>38.15321173738289</v>
      </c>
    </row>
    <row r="20" spans="1:15" x14ac:dyDescent="0.35">
      <c r="A20" s="64" t="s">
        <v>69</v>
      </c>
      <c r="B20" s="94"/>
      <c r="C20" s="65">
        <f t="shared" ref="C20:I20" si="13">(C16-B16)/B16*100</f>
        <v>-11.115543735390201</v>
      </c>
      <c r="D20" s="65">
        <f t="shared" si="13"/>
        <v>1.6411315659215227</v>
      </c>
      <c r="E20" s="65">
        <f t="shared" si="13"/>
        <v>22.322330004496752</v>
      </c>
      <c r="F20" s="65">
        <f t="shared" si="13"/>
        <v>14.121125195445053</v>
      </c>
      <c r="G20" s="65">
        <f t="shared" si="13"/>
        <v>-7.3385305541843682</v>
      </c>
      <c r="H20" s="65">
        <f t="shared" si="13"/>
        <v>-0.52346522018245967</v>
      </c>
      <c r="I20" s="65">
        <f t="shared" si="13"/>
        <v>-21.309659137287984</v>
      </c>
      <c r="J20" s="65">
        <f t="shared" ref="J20" si="14">(J16-I16)/I16*100</f>
        <v>32.855360984501253</v>
      </c>
      <c r="K20" s="65">
        <f t="shared" ref="K20" si="15">(K16-J16)/J16*100</f>
        <v>10.683361632057672</v>
      </c>
      <c r="L20" s="65">
        <f t="shared" ref="L20" si="16">(L16-K16)/K16*100</f>
        <v>3.6281184831164235</v>
      </c>
      <c r="M20" s="65">
        <f t="shared" ref="M20" si="17">(M16-L16)/L16*100</f>
        <v>14.573810430924015</v>
      </c>
      <c r="N20" s="91"/>
      <c r="O20" s="95"/>
    </row>
    <row r="21" spans="1:15" x14ac:dyDescent="0.35">
      <c r="A21" s="21"/>
      <c r="B21" s="29"/>
      <c r="C21" s="29"/>
      <c r="D21" s="29"/>
      <c r="E21" s="29"/>
      <c r="F21" s="29"/>
      <c r="G21" s="29"/>
      <c r="H21" s="29"/>
      <c r="I21" s="42"/>
      <c r="J21" s="42"/>
      <c r="K21" s="42"/>
      <c r="L21" s="42"/>
      <c r="M21" s="42"/>
      <c r="N21" s="29"/>
      <c r="O21" s="42"/>
    </row>
    <row r="22" spans="1:15" x14ac:dyDescent="0.35">
      <c r="A22" s="21"/>
      <c r="B22" s="29"/>
      <c r="C22" s="29"/>
      <c r="D22" s="29"/>
      <c r="E22" s="29"/>
      <c r="F22" s="29"/>
      <c r="G22" s="29"/>
      <c r="H22" s="29"/>
      <c r="I22" s="42"/>
      <c r="J22" s="42"/>
      <c r="K22" s="42"/>
      <c r="L22" s="42"/>
      <c r="M22" s="42"/>
      <c r="N22" s="29"/>
      <c r="O22" s="42"/>
    </row>
    <row r="23" spans="1:15" x14ac:dyDescent="0.35">
      <c r="A23" s="166" t="s">
        <v>56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2"/>
      <c r="O23" s="56"/>
    </row>
    <row r="24" spans="1:15" x14ac:dyDescent="0.35">
      <c r="A24" s="126">
        <v>2020</v>
      </c>
      <c r="B24" s="50">
        <v>7.7683949953999996</v>
      </c>
      <c r="C24" s="50">
        <v>7.0729441771200001</v>
      </c>
      <c r="D24" s="50">
        <v>6.1502708328299986</v>
      </c>
      <c r="E24" s="50">
        <v>6.2952671221100003</v>
      </c>
      <c r="F24" s="50">
        <v>8.3127613304299999</v>
      </c>
      <c r="G24" s="50">
        <v>8.8267418758599998</v>
      </c>
      <c r="H24" s="50">
        <v>8.9759764979568448</v>
      </c>
      <c r="I24" s="50">
        <v>6.8843550771000004</v>
      </c>
      <c r="J24" s="50">
        <v>8.7339403265969828</v>
      </c>
      <c r="K24" s="50">
        <v>9.0921211182500006</v>
      </c>
      <c r="L24" s="50">
        <v>10.068189882717144</v>
      </c>
      <c r="M24" s="50">
        <v>11.770064566407433</v>
      </c>
      <c r="N24" s="52"/>
      <c r="O24" s="51">
        <f>+I24+H24+G24+F24+E24+D24+C24+B24+J24+K24+L24+M24</f>
        <v>99.951027802778412</v>
      </c>
    </row>
    <row r="25" spans="1:15" x14ac:dyDescent="0.35">
      <c r="A25" s="126">
        <v>2019</v>
      </c>
      <c r="B25" s="50">
        <v>7.468643792303868</v>
      </c>
      <c r="C25" s="50">
        <v>6.7087978444243443</v>
      </c>
      <c r="D25" s="50">
        <v>7.1880460466285703</v>
      </c>
      <c r="E25" s="50">
        <v>6.8281406443790136</v>
      </c>
      <c r="F25" s="50">
        <v>7.3916930400798142</v>
      </c>
      <c r="G25" s="50">
        <v>6.7346341369190945</v>
      </c>
      <c r="H25" s="50">
        <v>7.9807464528323919</v>
      </c>
      <c r="I25" s="50">
        <v>5.6260313387864764</v>
      </c>
      <c r="J25" s="50">
        <v>7.1565763375932425</v>
      </c>
      <c r="K25" s="50">
        <v>7.7540357836227889</v>
      </c>
      <c r="L25" s="50">
        <v>7.7309779944600008</v>
      </c>
      <c r="M25" s="50">
        <v>8.6047504671033046</v>
      </c>
      <c r="N25" s="20"/>
      <c r="O25" s="51">
        <f>+I25+H25+G25+F25+E25+D25+C25+B25+J25+K25+L25+M25</f>
        <v>87.173073879132914</v>
      </c>
    </row>
    <row r="26" spans="1:15" x14ac:dyDescent="0.35">
      <c r="A26" s="67" t="s">
        <v>43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2"/>
    </row>
    <row r="27" spans="1:15" x14ac:dyDescent="0.35">
      <c r="A27" s="89" t="s">
        <v>42</v>
      </c>
      <c r="B27" s="93">
        <f t="shared" ref="B27:I27" si="18">(B24-B25)/B25*100</f>
        <v>4.0134623022858973</v>
      </c>
      <c r="C27" s="93">
        <f t="shared" si="18"/>
        <v>5.4278924650903937</v>
      </c>
      <c r="D27" s="93">
        <f t="shared" si="18"/>
        <v>-14.437514827625822</v>
      </c>
      <c r="E27" s="93">
        <f t="shared" si="18"/>
        <v>-7.8040794708538934</v>
      </c>
      <c r="F27" s="93">
        <f t="shared" si="18"/>
        <v>12.460856874817413</v>
      </c>
      <c r="G27" s="93">
        <f t="shared" si="18"/>
        <v>31.064905626751472</v>
      </c>
      <c r="H27" s="93">
        <f t="shared" si="18"/>
        <v>12.470387964414565</v>
      </c>
      <c r="I27" s="93">
        <f t="shared" si="18"/>
        <v>22.366098987726964</v>
      </c>
      <c r="J27" s="93">
        <f t="shared" ref="J27:M27" si="19">(J24-J25)/J25*100</f>
        <v>22.04076243437666</v>
      </c>
      <c r="K27" s="93">
        <f t="shared" si="19"/>
        <v>17.256630894757624</v>
      </c>
      <c r="L27" s="93">
        <f t="shared" si="19"/>
        <v>30.231775202723167</v>
      </c>
      <c r="M27" s="93">
        <f t="shared" si="19"/>
        <v>36.785658240821675</v>
      </c>
      <c r="N27" s="91"/>
      <c r="O27" s="93">
        <f>(O24-O25)/O25*100</f>
        <v>14.658143111211574</v>
      </c>
    </row>
    <row r="28" spans="1:15" x14ac:dyDescent="0.35">
      <c r="A28" s="64" t="s">
        <v>69</v>
      </c>
      <c r="B28" s="94"/>
      <c r="C28" s="65">
        <f t="shared" ref="C28:I28" si="20">(C24-B24)/B24*100</f>
        <v>-8.9523102094036897</v>
      </c>
      <c r="D28" s="65">
        <f t="shared" si="20"/>
        <v>-13.04510994551212</v>
      </c>
      <c r="E28" s="65">
        <f t="shared" si="20"/>
        <v>2.3575594184570687</v>
      </c>
      <c r="F28" s="65">
        <f t="shared" si="20"/>
        <v>32.047793511958098</v>
      </c>
      <c r="G28" s="65">
        <f t="shared" si="20"/>
        <v>6.183030223043982</v>
      </c>
      <c r="H28" s="65">
        <f t="shared" si="20"/>
        <v>1.690710164584992</v>
      </c>
      <c r="I28" s="65">
        <f t="shared" si="20"/>
        <v>-23.302438696591391</v>
      </c>
      <c r="J28" s="65">
        <f t="shared" ref="J28" si="21">(J24-I24)/I24*100</f>
        <v>26.866499894077382</v>
      </c>
      <c r="K28" s="65">
        <f t="shared" ref="K28" si="22">(K24-J24)/J24*100</f>
        <v>4.1010217411523842</v>
      </c>
      <c r="L28" s="65">
        <f t="shared" ref="L28" si="23">(L24-K24)/K24*100</f>
        <v>10.735325143303982</v>
      </c>
      <c r="M28" s="65">
        <f t="shared" ref="M28" si="24">(M24-L24)/L24*100</f>
        <v>16.903482190097478</v>
      </c>
      <c r="N28" s="91"/>
      <c r="O28" s="9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B905E"/>
  </sheetPr>
  <dimension ref="A1:Q24"/>
  <sheetViews>
    <sheetView showGridLines="0" zoomScale="90" zoomScaleNormal="90" workbookViewId="0">
      <selection activeCell="A3" sqref="A3"/>
    </sheetView>
  </sheetViews>
  <sheetFormatPr defaultColWidth="9.1796875" defaultRowHeight="15.5" x14ac:dyDescent="0.35"/>
  <cols>
    <col min="1" max="1" width="43.1796875" style="7" customWidth="1"/>
    <col min="2" max="4" width="10.453125" style="7" customWidth="1"/>
    <col min="5" max="5" width="3" style="7" customWidth="1"/>
    <col min="6" max="8" width="10.453125" style="7" customWidth="1"/>
    <col min="9" max="9" width="2.81640625" style="6" customWidth="1"/>
    <col min="10" max="12" width="10.453125" style="7" customWidth="1"/>
    <col min="13" max="13" width="3" style="7" customWidth="1"/>
    <col min="14" max="16" width="10.453125" style="7" customWidth="1"/>
    <col min="17" max="16384" width="9.1796875" style="7"/>
  </cols>
  <sheetData>
    <row r="1" spans="1:17" ht="23.5" x14ac:dyDescent="0.55000000000000004">
      <c r="A1" s="103" t="str">
        <f>+'Indice-Index'!A3</f>
        <v>1. Ricavi: Andamento dei ricavi nei settori di competenza Agcom  - Revenues in reference Agcom markets (Mln €)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3" spans="1:17" ht="20" x14ac:dyDescent="0.35">
      <c r="A3" s="15"/>
      <c r="B3" s="14"/>
      <c r="C3" s="14"/>
      <c r="D3" s="14"/>
      <c r="E3" s="14"/>
      <c r="F3" s="14"/>
    </row>
    <row r="4" spans="1:17" x14ac:dyDescent="0.35">
      <c r="A4" s="11"/>
      <c r="B4" s="79" t="s">
        <v>1</v>
      </c>
      <c r="C4" s="79" t="s">
        <v>2</v>
      </c>
      <c r="D4" s="18" t="s">
        <v>3</v>
      </c>
      <c r="E4" s="80"/>
      <c r="F4" s="79" t="s">
        <v>17</v>
      </c>
      <c r="G4" s="79" t="s">
        <v>18</v>
      </c>
      <c r="H4" s="18" t="s">
        <v>3</v>
      </c>
      <c r="I4" s="29"/>
      <c r="J4" s="79" t="s">
        <v>115</v>
      </c>
      <c r="K4" s="79" t="s">
        <v>116</v>
      </c>
      <c r="L4" s="18" t="s">
        <v>3</v>
      </c>
      <c r="M4" s="29"/>
      <c r="N4" s="79" t="s">
        <v>113</v>
      </c>
      <c r="O4" s="79" t="s">
        <v>114</v>
      </c>
      <c r="P4" s="18" t="s">
        <v>3</v>
      </c>
    </row>
    <row r="5" spans="1:17" x14ac:dyDescent="0.35">
      <c r="A5" s="11"/>
      <c r="B5" s="22"/>
      <c r="C5" s="22"/>
      <c r="D5" s="13"/>
      <c r="E5" s="17"/>
      <c r="H5" s="13"/>
      <c r="I5" s="29"/>
      <c r="L5" s="13"/>
      <c r="M5" s="6"/>
      <c r="P5" s="13"/>
    </row>
    <row r="6" spans="1:17" x14ac:dyDescent="0.35">
      <c r="A6" s="104" t="s">
        <v>0</v>
      </c>
      <c r="B6" s="105">
        <f>+B8+B11+B15</f>
        <v>12171.697141578805</v>
      </c>
      <c r="C6" s="105">
        <f>+C8+C11+C15</f>
        <v>11539.76955703909</v>
      </c>
      <c r="D6" s="106">
        <f>(C6-B6)/B6*100</f>
        <v>-5.1917787403782469</v>
      </c>
      <c r="E6" s="8"/>
      <c r="F6" s="105">
        <f>+F8+F11+F15</f>
        <v>12360.084252937053</v>
      </c>
      <c r="G6" s="105">
        <f>+G8+G11+G15</f>
        <v>11204.077334672667</v>
      </c>
      <c r="H6" s="106">
        <f>(G6-F6)/F6*100</f>
        <v>-9.3527430283470014</v>
      </c>
      <c r="I6" s="162"/>
      <c r="J6" s="105">
        <f>+J8+J11+J15</f>
        <v>12406.531161728009</v>
      </c>
      <c r="K6" s="105">
        <f>+K8+K11+K15</f>
        <v>12208.419824721292</v>
      </c>
      <c r="L6" s="106">
        <f>(K6-J6)/J6*100</f>
        <v>-1.5968310112165502</v>
      </c>
      <c r="M6" s="30"/>
      <c r="N6" s="105">
        <f>+N8+N11+N15</f>
        <v>36938.312556243865</v>
      </c>
      <c r="O6" s="105">
        <f>+O8+O11+O15</f>
        <v>34952.266716433049</v>
      </c>
      <c r="P6" s="106">
        <f>(O6-N6)/N6*100</f>
        <v>-5.3766555707892119</v>
      </c>
    </row>
    <row r="7" spans="1:17" s="6" customFormat="1" x14ac:dyDescent="0.35">
      <c r="A7" s="140"/>
      <c r="B7" s="141"/>
      <c r="C7" s="141"/>
      <c r="D7" s="78"/>
      <c r="E7" s="25"/>
      <c r="F7" s="141"/>
      <c r="G7" s="141"/>
      <c r="H7" s="23"/>
      <c r="I7" s="162"/>
      <c r="J7" s="141"/>
      <c r="K7" s="141"/>
      <c r="L7" s="23"/>
      <c r="M7" s="30"/>
      <c r="N7" s="141"/>
      <c r="O7" s="141"/>
      <c r="P7" s="23"/>
    </row>
    <row r="8" spans="1:17" x14ac:dyDescent="0.35">
      <c r="A8" s="104" t="s">
        <v>4</v>
      </c>
      <c r="B8" s="105">
        <f>+B9+B10</f>
        <v>6755.3664735999628</v>
      </c>
      <c r="C8" s="105">
        <f>+C9+C10</f>
        <v>6360.2438193899825</v>
      </c>
      <c r="D8" s="106">
        <f t="shared" ref="D8:D15" si="0">(C8-B8)/B8*100</f>
        <v>-5.8490187875687187</v>
      </c>
      <c r="E8" s="8"/>
      <c r="F8" s="105">
        <f>+F9+F10</f>
        <v>6750.7861463299669</v>
      </c>
      <c r="G8" s="105">
        <f>+G9+G10</f>
        <v>6377.1599070971542</v>
      </c>
      <c r="H8" s="106">
        <f t="shared" ref="H8:H17" si="1">(G8-F8)/F8*100</f>
        <v>-5.5345589555659789</v>
      </c>
      <c r="I8" s="162"/>
      <c r="J8" s="105">
        <f>+J9+J10</f>
        <v>7403.7452673599728</v>
      </c>
      <c r="K8" s="105">
        <f>+K9+K10</f>
        <v>7068.599382753453</v>
      </c>
      <c r="L8" s="106">
        <f t="shared" ref="L8:L15" si="2">(K8-J8)/J8*100</f>
        <v>-4.5267073961071871</v>
      </c>
      <c r="M8" s="30"/>
      <c r="N8" s="105">
        <f>+N9+N10</f>
        <v>20909.897887289902</v>
      </c>
      <c r="O8" s="105">
        <f>+O9+O10</f>
        <v>19806.003109240592</v>
      </c>
      <c r="P8" s="106">
        <f t="shared" ref="P8:P17" si="3">(O8-N8)/N8*100</f>
        <v>-5.2792930123313235</v>
      </c>
    </row>
    <row r="9" spans="1:17" x14ac:dyDescent="0.35">
      <c r="A9" s="25" t="s">
        <v>5</v>
      </c>
      <c r="B9" s="142">
        <v>3661.0799672619323</v>
      </c>
      <c r="C9" s="142">
        <v>3447.8571752279686</v>
      </c>
      <c r="D9" s="26">
        <f t="shared" si="0"/>
        <v>-5.8240408278606912</v>
      </c>
      <c r="E9" s="8"/>
      <c r="F9" s="142">
        <v>3735.939348357997</v>
      </c>
      <c r="G9" s="142">
        <v>3467.9708192091684</v>
      </c>
      <c r="H9" s="26">
        <f t="shared" si="1"/>
        <v>-7.172721614621631</v>
      </c>
      <c r="I9" s="26"/>
      <c r="J9" s="142">
        <f>+N9-B9-F9</f>
        <v>3669.6316976105645</v>
      </c>
      <c r="K9" s="142">
        <f>+O9-C9-G9</f>
        <v>3653.7951202941313</v>
      </c>
      <c r="L9" s="26">
        <f t="shared" si="2"/>
        <v>-0.43155767721172239</v>
      </c>
      <c r="M9" s="142"/>
      <c r="N9" s="142">
        <v>11066.651013230494</v>
      </c>
      <c r="O9" s="142">
        <v>10569.623114731268</v>
      </c>
      <c r="P9" s="26">
        <f t="shared" si="3"/>
        <v>-4.4912223029805016</v>
      </c>
      <c r="Q9" s="31"/>
    </row>
    <row r="10" spans="1:17" x14ac:dyDescent="0.35">
      <c r="A10" s="143" t="s">
        <v>6</v>
      </c>
      <c r="B10" s="144">
        <v>3094.2865063380304</v>
      </c>
      <c r="C10" s="144">
        <v>2912.3866441620139</v>
      </c>
      <c r="D10" s="28">
        <f t="shared" si="0"/>
        <v>-5.8785720651087372</v>
      </c>
      <c r="E10" s="8"/>
      <c r="F10" s="145">
        <v>3014.8467979719699</v>
      </c>
      <c r="G10" s="145">
        <v>2909.1890878879858</v>
      </c>
      <c r="H10" s="28">
        <f t="shared" si="1"/>
        <v>-3.5045797403389782</v>
      </c>
      <c r="I10" s="163"/>
      <c r="J10" s="144">
        <f>+N10-B10-F10</f>
        <v>3734.1135697494083</v>
      </c>
      <c r="K10" s="144">
        <f>+O10-C10-G10</f>
        <v>3414.8042624593218</v>
      </c>
      <c r="L10" s="28">
        <f t="shared" si="2"/>
        <v>-8.5511407547123675</v>
      </c>
      <c r="M10" s="146"/>
      <c r="N10" s="145">
        <v>9843.2468740594086</v>
      </c>
      <c r="O10" s="145">
        <v>9236.3799945093215</v>
      </c>
      <c r="P10" s="28">
        <f t="shared" si="3"/>
        <v>-6.1653119881551026</v>
      </c>
      <c r="Q10" s="31"/>
    </row>
    <row r="11" spans="1:17" x14ac:dyDescent="0.35">
      <c r="A11" s="147" t="s">
        <v>7</v>
      </c>
      <c r="B11" s="148">
        <f>+B12+B13+B14</f>
        <v>3788.1628704260434</v>
      </c>
      <c r="C11" s="148">
        <f>+C12+C13+C14</f>
        <v>3650.7124730688338</v>
      </c>
      <c r="D11" s="107">
        <f t="shared" si="0"/>
        <v>-3.6284183668626402</v>
      </c>
      <c r="E11" s="8"/>
      <c r="F11" s="148">
        <f>+F12+F13+F14</f>
        <v>3965.0170615504117</v>
      </c>
      <c r="G11" s="148">
        <f>+G12+G13+G14</f>
        <v>3275.8389065243809</v>
      </c>
      <c r="H11" s="107">
        <f t="shared" si="1"/>
        <v>-17.38146757826425</v>
      </c>
      <c r="I11" s="162"/>
      <c r="J11" s="148">
        <f>+J12+J13+J14</f>
        <v>3494.9496944199568</v>
      </c>
      <c r="K11" s="148">
        <f>+K12+K13+K14</f>
        <v>3541.4246657546096</v>
      </c>
      <c r="L11" s="107">
        <f t="shared" si="2"/>
        <v>1.3297751154717561</v>
      </c>
      <c r="M11" s="30"/>
      <c r="N11" s="148">
        <f>+N12+N13+N14</f>
        <v>11248.12962639641</v>
      </c>
      <c r="O11" s="148">
        <f>+O12+O13+O14</f>
        <v>10467.976045347825</v>
      </c>
      <c r="P11" s="107">
        <f t="shared" si="3"/>
        <v>-6.9358516212132706</v>
      </c>
    </row>
    <row r="12" spans="1:17" x14ac:dyDescent="0.35">
      <c r="A12" s="149" t="s">
        <v>8</v>
      </c>
      <c r="B12" s="150">
        <v>2196.9440795843079</v>
      </c>
      <c r="C12" s="150">
        <v>2091.0597817653397</v>
      </c>
      <c r="D12" s="19">
        <f t="shared" si="0"/>
        <v>-4.8196173404196507</v>
      </c>
      <c r="E12" s="25"/>
      <c r="F12" s="150">
        <v>2257.5405915832475</v>
      </c>
      <c r="G12" s="150">
        <v>1846.4745933438696</v>
      </c>
      <c r="H12" s="19">
        <f t="shared" si="1"/>
        <v>-18.208576172315514</v>
      </c>
      <c r="I12" s="163"/>
      <c r="J12" s="150">
        <v>1859.3123732067736</v>
      </c>
      <c r="K12" s="150">
        <v>1881.2498587258792</v>
      </c>
      <c r="L12" s="19">
        <f t="shared" si="2"/>
        <v>1.1798708939515006</v>
      </c>
      <c r="M12" s="151"/>
      <c r="N12" s="150">
        <f>+B12+F12+J12</f>
        <v>6313.7970443743288</v>
      </c>
      <c r="O12" s="150">
        <f>+C12+G12+K12</f>
        <v>5818.7842338350893</v>
      </c>
      <c r="P12" s="19">
        <f t="shared" si="3"/>
        <v>-7.8401761580268419</v>
      </c>
      <c r="Q12" s="31"/>
    </row>
    <row r="13" spans="1:17" x14ac:dyDescent="0.35">
      <c r="A13" s="152" t="s">
        <v>9</v>
      </c>
      <c r="B13" s="150">
        <v>836.74670932303366</v>
      </c>
      <c r="C13" s="150">
        <v>734.77522533799311</v>
      </c>
      <c r="D13" s="19">
        <f t="shared" si="0"/>
        <v>-12.186660891387328</v>
      </c>
      <c r="E13" s="8"/>
      <c r="F13" s="150">
        <v>902.7525803250544</v>
      </c>
      <c r="G13" s="150">
        <v>669.41587820906295</v>
      </c>
      <c r="H13" s="19">
        <f t="shared" si="1"/>
        <v>-25.847248426803038</v>
      </c>
      <c r="I13" s="163"/>
      <c r="J13" s="150">
        <v>823.64327914466026</v>
      </c>
      <c r="K13" s="150">
        <v>715.83359220860746</v>
      </c>
      <c r="L13" s="19">
        <f t="shared" si="2"/>
        <v>-13.089366436403314</v>
      </c>
      <c r="M13" s="153"/>
      <c r="N13" s="150">
        <f t="shared" ref="N13:N14" si="4">+B13+F13+J13</f>
        <v>2563.1425687927485</v>
      </c>
      <c r="O13" s="150">
        <f t="shared" ref="O13:O14" si="5">+C13+G13+K13</f>
        <v>2120.0246957556637</v>
      </c>
      <c r="P13" s="19">
        <f t="shared" si="3"/>
        <v>-17.288069670107944</v>
      </c>
      <c r="Q13" s="31"/>
    </row>
    <row r="14" spans="1:17" x14ac:dyDescent="0.35">
      <c r="A14" s="155" t="s">
        <v>10</v>
      </c>
      <c r="B14" s="150">
        <v>754.47208151870154</v>
      </c>
      <c r="C14" s="150">
        <v>824.87746596550073</v>
      </c>
      <c r="D14" s="26">
        <f t="shared" si="0"/>
        <v>9.331741514553844</v>
      </c>
      <c r="E14" s="8"/>
      <c r="F14" s="150">
        <v>804.72388964210995</v>
      </c>
      <c r="G14" s="150">
        <v>759.94843497144825</v>
      </c>
      <c r="H14" s="26">
        <f t="shared" si="1"/>
        <v>-5.5640767283018002</v>
      </c>
      <c r="I14" s="26"/>
      <c r="J14" s="150">
        <v>811.99404206852307</v>
      </c>
      <c r="K14" s="150">
        <v>944.34121482012267</v>
      </c>
      <c r="L14" s="26">
        <f t="shared" si="2"/>
        <v>16.299032492215133</v>
      </c>
      <c r="M14" s="156"/>
      <c r="N14" s="150">
        <f t="shared" si="4"/>
        <v>2371.1900132293345</v>
      </c>
      <c r="O14" s="150">
        <f t="shared" si="5"/>
        <v>2529.1671157570718</v>
      </c>
      <c r="P14" s="26">
        <f t="shared" si="3"/>
        <v>6.662355258176361</v>
      </c>
      <c r="Q14" s="31"/>
    </row>
    <row r="15" spans="1:17" x14ac:dyDescent="0.35">
      <c r="A15" s="104" t="s">
        <v>11</v>
      </c>
      <c r="B15" s="105">
        <f>+B16+B17</f>
        <v>1628.1677975527984</v>
      </c>
      <c r="C15" s="105">
        <f>+C16+C17</f>
        <v>1528.8132645802734</v>
      </c>
      <c r="D15" s="106">
        <f t="shared" si="0"/>
        <v>-6.1022293354443491</v>
      </c>
      <c r="E15" s="157"/>
      <c r="F15" s="105">
        <f>+F16+F17</f>
        <v>1644.2810450566749</v>
      </c>
      <c r="G15" s="105">
        <f>+G16+G17</f>
        <v>1551.0785210511312</v>
      </c>
      <c r="H15" s="106">
        <f t="shared" si="1"/>
        <v>-5.6682842805824079</v>
      </c>
      <c r="I15" s="162"/>
      <c r="J15" s="105">
        <f>+J16+J17</f>
        <v>1507.8361999480803</v>
      </c>
      <c r="K15" s="105">
        <f>+K16+K17</f>
        <v>1598.3957762132293</v>
      </c>
      <c r="L15" s="106">
        <f t="shared" si="2"/>
        <v>6.0059293090500958</v>
      </c>
      <c r="M15" s="30"/>
      <c r="N15" s="105">
        <f>+N16+N17</f>
        <v>4780.2850425575543</v>
      </c>
      <c r="O15" s="105">
        <f>+O16+O17</f>
        <v>4678.2875618446342</v>
      </c>
      <c r="P15" s="106">
        <f>(O15-N15)/N15*100</f>
        <v>-2.1337112704548957</v>
      </c>
    </row>
    <row r="16" spans="1:17" x14ac:dyDescent="0.35">
      <c r="A16" s="155" t="s">
        <v>16</v>
      </c>
      <c r="B16" s="173">
        <f>+'4.1'!B9+'4.1'!C9+'4.1'!D9</f>
        <v>640.98547186856877</v>
      </c>
      <c r="C16" s="173">
        <f>+'4.1'!B8+'4.1'!C8+'4.1'!D8</f>
        <v>503.82645013618799</v>
      </c>
      <c r="D16" s="27">
        <f>(C16-B16)/B16*100</f>
        <v>-21.398148281355216</v>
      </c>
      <c r="E16" s="8"/>
      <c r="F16" s="173">
        <f>+'4.1'!E9+'4.1'!F9+'4.1'!G9</f>
        <v>649.8964300066184</v>
      </c>
      <c r="G16" s="173">
        <f>+'4.1'!E8+'4.1'!F8+'4.1'!G8</f>
        <v>385.54030441822135</v>
      </c>
      <c r="H16" s="27">
        <f>(G16-F16)/F16*100</f>
        <v>-40.676654522583682</v>
      </c>
      <c r="I16" s="26"/>
      <c r="J16" s="173">
        <f>+'4.1'!H9+'4.1'!I9+'4.1'!J9</f>
        <v>549.23725575689616</v>
      </c>
      <c r="K16" s="173">
        <f>+'4.1'!H8+'4.1'!I8+'4.1'!J8</f>
        <v>433.95249683321413</v>
      </c>
      <c r="L16" s="27">
        <f>(K16-J16)/J16*100</f>
        <v>-20.9899743171664</v>
      </c>
      <c r="M16" s="156"/>
      <c r="N16" s="173">
        <f>B16+F16+J16</f>
        <v>1840.1191576320834</v>
      </c>
      <c r="O16" s="173">
        <f>C16+G16+K16</f>
        <v>1323.3192513876234</v>
      </c>
      <c r="P16" s="27">
        <f>(O16-N16)/N16*100</f>
        <v>-28.08513264486049</v>
      </c>
      <c r="Q16" s="31"/>
    </row>
    <row r="17" spans="1:17" x14ac:dyDescent="0.35">
      <c r="A17" s="158" t="s">
        <v>12</v>
      </c>
      <c r="B17" s="154">
        <f>'4.2'!B9+'4.2'!C9+'4.2'!D9</f>
        <v>987.18232568422968</v>
      </c>
      <c r="C17" s="154">
        <f>+'4.2'!B8+'4.2'!C8+'4.2'!D8</f>
        <v>1024.9868144440854</v>
      </c>
      <c r="D17" s="27">
        <f>(C17-B17)/B17*100</f>
        <v>3.829534603311799</v>
      </c>
      <c r="E17" s="8"/>
      <c r="F17" s="154">
        <f>+'4.2'!E9+'4.2'!F9+'4.2'!G9</f>
        <v>994.3846150500566</v>
      </c>
      <c r="G17" s="154">
        <f>+'4.2'!E8+'4.2'!F8+'4.2'!G8</f>
        <v>1165.53821663291</v>
      </c>
      <c r="H17" s="27">
        <f t="shared" si="1"/>
        <v>17.212012232735287</v>
      </c>
      <c r="I17" s="163"/>
      <c r="J17" s="154">
        <f>+'4.2'!H9+'4.2'!I9+'4.2'!J9</f>
        <v>958.59894419118416</v>
      </c>
      <c r="K17" s="154">
        <f>+'4.2'!H8+'4.2'!I8+'4.2'!J8</f>
        <v>1164.4432793800152</v>
      </c>
      <c r="L17" s="27">
        <f t="shared" ref="L17" si="6">(K17-J17)/J17*100</f>
        <v>21.473457323960616</v>
      </c>
      <c r="M17" s="153"/>
      <c r="N17" s="154">
        <f>+B17+F17+J17</f>
        <v>2940.1658849254704</v>
      </c>
      <c r="O17" s="154">
        <f>+C17+G17+K17</f>
        <v>3354.9683104570104</v>
      </c>
      <c r="P17" s="27">
        <f t="shared" si="3"/>
        <v>14.108130009203704</v>
      </c>
      <c r="Q17" s="31"/>
    </row>
    <row r="18" spans="1:17" x14ac:dyDescent="0.35">
      <c r="M18" s="6"/>
    </row>
    <row r="19" spans="1:17" x14ac:dyDescent="0.35">
      <c r="A19" s="14"/>
      <c r="B19" s="32"/>
      <c r="C19" s="32"/>
      <c r="D19" s="14"/>
      <c r="E19" s="14"/>
      <c r="F19" s="14"/>
      <c r="M19" s="6"/>
      <c r="N19" s="31"/>
    </row>
    <row r="21" spans="1:17" x14ac:dyDescent="0.35">
      <c r="C21" s="31"/>
      <c r="N21" s="31"/>
      <c r="O21" s="31"/>
    </row>
    <row r="22" spans="1:17" x14ac:dyDescent="0.35">
      <c r="B22" s="31"/>
      <c r="N22" s="31"/>
      <c r="O22" s="31"/>
    </row>
    <row r="23" spans="1:17" x14ac:dyDescent="0.35">
      <c r="C23" s="31"/>
      <c r="N23" s="31"/>
      <c r="O23" s="31"/>
    </row>
    <row r="24" spans="1:17" x14ac:dyDescent="0.35">
      <c r="C24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46276"/>
  </sheetPr>
  <dimension ref="A1:O21"/>
  <sheetViews>
    <sheetView showGridLines="0" zoomScale="80" zoomScaleNormal="80" workbookViewId="0"/>
  </sheetViews>
  <sheetFormatPr defaultColWidth="9.1796875" defaultRowHeight="15.5" x14ac:dyDescent="0.35"/>
  <cols>
    <col min="1" max="1" width="36.1796875" style="7" customWidth="1"/>
    <col min="2" max="13" width="10.453125" style="7" customWidth="1"/>
    <col min="14" max="14" width="29.1796875" style="7" customWidth="1"/>
    <col min="15" max="16384" width="9.1796875" style="7"/>
  </cols>
  <sheetData>
    <row r="1" spans="1:15" ht="23.5" x14ac:dyDescent="0.55000000000000004">
      <c r="A1" s="110" t="str">
        <f>'Indice-Index'!A6</f>
        <v>2.1 Traffico dati medio giornaliero (download+upload) - Average daily data traffic (Down+upload) (Petabyte)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4" spans="1:15" x14ac:dyDescent="0.35">
      <c r="A4" s="10"/>
      <c r="N4" s="48" t="s">
        <v>110</v>
      </c>
    </row>
    <row r="5" spans="1:15" x14ac:dyDescent="0.35">
      <c r="A5" s="6"/>
      <c r="B5" s="43" t="s">
        <v>25</v>
      </c>
      <c r="C5" s="44" t="s">
        <v>26</v>
      </c>
      <c r="D5" s="44" t="s">
        <v>27</v>
      </c>
      <c r="E5" s="44" t="s">
        <v>28</v>
      </c>
      <c r="F5" s="44" t="s">
        <v>29</v>
      </c>
      <c r="G5" s="44" t="s">
        <v>30</v>
      </c>
      <c r="H5" s="44" t="s">
        <v>31</v>
      </c>
      <c r="I5" s="44" t="s">
        <v>32</v>
      </c>
      <c r="J5" s="44" t="s">
        <v>41</v>
      </c>
      <c r="K5" s="44" t="s">
        <v>97</v>
      </c>
      <c r="L5" s="44" t="s">
        <v>98</v>
      </c>
      <c r="M5" s="44" t="s">
        <v>99</v>
      </c>
      <c r="N5" s="76" t="s">
        <v>108</v>
      </c>
    </row>
    <row r="6" spans="1:15" x14ac:dyDescent="0.35">
      <c r="A6" s="6"/>
      <c r="B6" s="178" t="s">
        <v>44</v>
      </c>
      <c r="C6" s="178" t="s">
        <v>34</v>
      </c>
      <c r="D6" s="178" t="s">
        <v>33</v>
      </c>
      <c r="E6" s="178" t="s">
        <v>35</v>
      </c>
      <c r="F6" s="178" t="s">
        <v>36</v>
      </c>
      <c r="G6" s="178" t="s">
        <v>37</v>
      </c>
      <c r="H6" s="178" t="s">
        <v>38</v>
      </c>
      <c r="I6" s="178" t="s">
        <v>39</v>
      </c>
      <c r="J6" s="178" t="s">
        <v>40</v>
      </c>
      <c r="K6" s="178" t="s">
        <v>100</v>
      </c>
      <c r="L6" s="178" t="s">
        <v>101</v>
      </c>
      <c r="M6" s="178" t="s">
        <v>102</v>
      </c>
      <c r="N6" s="183" t="s">
        <v>109</v>
      </c>
    </row>
    <row r="7" spans="1:15" x14ac:dyDescent="0.35">
      <c r="A7" s="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ht="21" x14ac:dyDescent="0.5">
      <c r="A8" s="112" t="s">
        <v>93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5" x14ac:dyDescent="0.35">
      <c r="A9" s="13">
        <v>2020</v>
      </c>
      <c r="B9" s="34">
        <v>78.640555230570797</v>
      </c>
      <c r="C9" s="34">
        <v>84.461084262667285</v>
      </c>
      <c r="D9" s="34">
        <v>123.75911842815901</v>
      </c>
      <c r="E9" s="34">
        <v>125.71537992918825</v>
      </c>
      <c r="F9" s="34">
        <v>105.14988234251044</v>
      </c>
      <c r="G9" s="34">
        <v>93.761628172454635</v>
      </c>
      <c r="H9" s="34">
        <v>87.679678917998828</v>
      </c>
      <c r="I9" s="34">
        <v>85.462030224783931</v>
      </c>
      <c r="J9" s="34">
        <v>98.729843383114783</v>
      </c>
      <c r="K9" s="34">
        <v>103.07311841310511</v>
      </c>
      <c r="L9" s="34">
        <v>135.46956448776481</v>
      </c>
      <c r="M9" s="34">
        <v>129.80184671971207</v>
      </c>
      <c r="N9" s="34">
        <v>129.80184671971207</v>
      </c>
      <c r="O9" s="1"/>
    </row>
    <row r="10" spans="1:15" x14ac:dyDescent="0.35">
      <c r="A10" s="13">
        <v>2019</v>
      </c>
      <c r="B10" s="34">
        <v>66.917607188527441</v>
      </c>
      <c r="C10" s="34">
        <v>69.003160909279813</v>
      </c>
      <c r="D10" s="34">
        <v>64.992545270267456</v>
      </c>
      <c r="E10" s="34">
        <v>69.764963703578601</v>
      </c>
      <c r="F10" s="34">
        <v>69.423063278164662</v>
      </c>
      <c r="G10" s="34">
        <v>68.290699301571138</v>
      </c>
      <c r="H10" s="34">
        <v>66.318208515614643</v>
      </c>
      <c r="I10" s="34">
        <v>63.521327416073078</v>
      </c>
      <c r="J10" s="34">
        <v>74.080733443224872</v>
      </c>
      <c r="K10" s="34">
        <v>71.717869422422581</v>
      </c>
      <c r="L10" s="34">
        <v>75.049622580491274</v>
      </c>
      <c r="M10" s="34">
        <v>78.702665039367247</v>
      </c>
      <c r="N10" s="34">
        <v>78.702665039295923</v>
      </c>
      <c r="O10" s="1"/>
    </row>
    <row r="11" spans="1:15" x14ac:dyDescent="0.35">
      <c r="A11" s="67" t="s">
        <v>80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1"/>
    </row>
    <row r="12" spans="1:15" x14ac:dyDescent="0.35">
      <c r="A12" s="62" t="s">
        <v>42</v>
      </c>
      <c r="B12" s="63">
        <f t="shared" ref="B12:N12" si="0">(B9-B10)/B10*100</f>
        <v>17.518480613056312</v>
      </c>
      <c r="C12" s="63">
        <f t="shared" si="0"/>
        <v>22.401761237735748</v>
      </c>
      <c r="D12" s="63">
        <f t="shared" si="0"/>
        <v>90.42048270846206</v>
      </c>
      <c r="E12" s="63">
        <f t="shared" si="0"/>
        <v>80.198445258761978</v>
      </c>
      <c r="F12" s="63">
        <f t="shared" si="0"/>
        <v>51.462464168709154</v>
      </c>
      <c r="G12" s="63">
        <f t="shared" si="0"/>
        <v>37.297800624949076</v>
      </c>
      <c r="H12" s="63">
        <f t="shared" si="0"/>
        <v>32.21056611828503</v>
      </c>
      <c r="I12" s="63">
        <f t="shared" si="0"/>
        <v>34.540686886148258</v>
      </c>
      <c r="J12" s="63">
        <f t="shared" si="0"/>
        <v>33.273307099181018</v>
      </c>
      <c r="K12" s="63">
        <f t="shared" si="0"/>
        <v>43.720273961288811</v>
      </c>
      <c r="L12" s="63">
        <f t="shared" si="0"/>
        <v>80.506656569088946</v>
      </c>
      <c r="M12" s="63">
        <f t="shared" si="0"/>
        <v>64.926875925719798</v>
      </c>
      <c r="N12" s="63">
        <f t="shared" si="0"/>
        <v>64.926875925869268</v>
      </c>
      <c r="O12" s="1"/>
    </row>
    <row r="13" spans="1:15" x14ac:dyDescent="0.35">
      <c r="A13" s="64" t="s">
        <v>92</v>
      </c>
      <c r="B13" s="81"/>
      <c r="C13" s="65">
        <f t="shared" ref="C13:M13" si="1">(C9-B9)/B9*100</f>
        <v>7.401434304514944</v>
      </c>
      <c r="D13" s="65">
        <f t="shared" si="1"/>
        <v>46.527977362068846</v>
      </c>
      <c r="E13" s="65">
        <f t="shared" si="1"/>
        <v>1.580700901780278</v>
      </c>
      <c r="F13" s="65">
        <f t="shared" si="1"/>
        <v>-16.358776148361279</v>
      </c>
      <c r="G13" s="65">
        <f t="shared" si="1"/>
        <v>-10.83049635087581</v>
      </c>
      <c r="H13" s="65">
        <f t="shared" si="1"/>
        <v>-6.4866079791931002</v>
      </c>
      <c r="I13" s="65">
        <f t="shared" si="1"/>
        <v>-2.52926187753142</v>
      </c>
      <c r="J13" s="65">
        <f t="shared" si="1"/>
        <v>15.524804551721491</v>
      </c>
      <c r="K13" s="65">
        <f t="shared" si="1"/>
        <v>4.3991511392725755</v>
      </c>
      <c r="L13" s="65">
        <f t="shared" si="1"/>
        <v>31.430548113251515</v>
      </c>
      <c r="M13" s="65">
        <f t="shared" si="1"/>
        <v>-4.183757281189628</v>
      </c>
      <c r="N13" s="66"/>
      <c r="O13" s="1"/>
    </row>
    <row r="14" spans="1:15" x14ac:dyDescent="0.35">
      <c r="O14" s="1"/>
    </row>
    <row r="15" spans="1:15" x14ac:dyDescent="0.35">
      <c r="O15" s="1"/>
    </row>
    <row r="16" spans="1:15" ht="21" x14ac:dyDescent="0.5">
      <c r="A16" s="112" t="s">
        <v>94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O16" s="1"/>
    </row>
    <row r="17" spans="1:15" x14ac:dyDescent="0.35">
      <c r="A17" s="13">
        <v>2020</v>
      </c>
      <c r="B17" s="36">
        <v>14.931573389245537</v>
      </c>
      <c r="C17" s="36">
        <v>15.767067528804105</v>
      </c>
      <c r="D17" s="36">
        <v>19.071366926319055</v>
      </c>
      <c r="E17" s="36">
        <v>19.673110248218979</v>
      </c>
      <c r="F17" s="36">
        <v>17.795547428674794</v>
      </c>
      <c r="G17" s="36">
        <v>18.206565584560586</v>
      </c>
      <c r="H17" s="36">
        <v>19.419800998196024</v>
      </c>
      <c r="I17" s="36">
        <v>20.717490440073544</v>
      </c>
      <c r="J17" s="36">
        <v>19.680885446934859</v>
      </c>
      <c r="K17" s="36">
        <v>19.961899382816146</v>
      </c>
      <c r="L17" s="36">
        <v>22.329061554431334</v>
      </c>
      <c r="M17" s="36">
        <v>21.789144958182572</v>
      </c>
      <c r="N17" s="34">
        <f>(B17+C17+D17+E17+F17+G17+H17+I17+J17+K17+L17+M17)/12</f>
        <v>19.111959490538123</v>
      </c>
      <c r="O17" s="1"/>
    </row>
    <row r="18" spans="1:15" x14ac:dyDescent="0.35">
      <c r="A18" s="13">
        <v>2019</v>
      </c>
      <c r="B18" s="36">
        <v>9.6176165423677897</v>
      </c>
      <c r="C18" s="36">
        <v>10.119535056230612</v>
      </c>
      <c r="D18" s="36">
        <v>10.482397238551565</v>
      </c>
      <c r="E18" s="36">
        <v>10.829395465824042</v>
      </c>
      <c r="F18" s="36">
        <v>11.248034616141897</v>
      </c>
      <c r="G18" s="36">
        <v>11.986256269465065</v>
      </c>
      <c r="H18" s="36">
        <v>13.023449970037806</v>
      </c>
      <c r="I18" s="36">
        <v>13.939567887239788</v>
      </c>
      <c r="J18" s="36">
        <v>13.501510489153022</v>
      </c>
      <c r="K18" s="36">
        <v>13.558366273925214</v>
      </c>
      <c r="L18" s="36">
        <v>14.002368517242378</v>
      </c>
      <c r="M18" s="36">
        <v>14.488284475737235</v>
      </c>
      <c r="N18" s="34">
        <f>(B18+C18+D18+E18+F18+G18+H18+I18+J18+K18+L18+M18)/12</f>
        <v>12.233065233493035</v>
      </c>
      <c r="O18" s="1"/>
    </row>
    <row r="19" spans="1:15" x14ac:dyDescent="0.35">
      <c r="A19" s="67" t="s">
        <v>80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5" x14ac:dyDescent="0.35">
      <c r="A20" s="62" t="s">
        <v>42</v>
      </c>
      <c r="B20" s="63">
        <f t="shared" ref="B20:N20" si="2">(B17-B18)/B18*100</f>
        <v>55.252326015167675</v>
      </c>
      <c r="C20" s="63">
        <f t="shared" si="2"/>
        <v>55.808220844062397</v>
      </c>
      <c r="D20" s="63">
        <f t="shared" si="2"/>
        <v>81.937075005891444</v>
      </c>
      <c r="E20" s="63">
        <f t="shared" si="2"/>
        <v>81.66397478330515</v>
      </c>
      <c r="F20" s="63">
        <f t="shared" si="2"/>
        <v>58.21028327150286</v>
      </c>
      <c r="G20" s="63">
        <f t="shared" si="2"/>
        <v>51.895347264864775</v>
      </c>
      <c r="H20" s="63">
        <f t="shared" si="2"/>
        <v>49.114106038521911</v>
      </c>
      <c r="I20" s="63">
        <f t="shared" si="2"/>
        <v>48.623620241759667</v>
      </c>
      <c r="J20" s="63">
        <f t="shared" si="2"/>
        <v>45.76802693851392</v>
      </c>
      <c r="K20" s="63">
        <f t="shared" si="2"/>
        <v>47.229385749859055</v>
      </c>
      <c r="L20" s="63">
        <f t="shared" si="2"/>
        <v>59.466318337040981</v>
      </c>
      <c r="M20" s="63">
        <f t="shared" si="2"/>
        <v>50.391476607680517</v>
      </c>
      <c r="N20" s="63">
        <f t="shared" si="2"/>
        <v>56.231975598489356</v>
      </c>
    </row>
    <row r="21" spans="1:15" x14ac:dyDescent="0.35">
      <c r="A21" s="64" t="s">
        <v>92</v>
      </c>
      <c r="B21" s="81"/>
      <c r="C21" s="65">
        <f t="shared" ref="C21:M21" si="3">(C17-B17)/B17*100</f>
        <v>5.5954862744761549</v>
      </c>
      <c r="D21" s="65">
        <f t="shared" si="3"/>
        <v>20.956968640354219</v>
      </c>
      <c r="E21" s="65">
        <f t="shared" si="3"/>
        <v>3.1552186281388188</v>
      </c>
      <c r="F21" s="65">
        <f t="shared" si="3"/>
        <v>-9.5438026618803793</v>
      </c>
      <c r="G21" s="65">
        <f t="shared" si="3"/>
        <v>2.3096685141784343</v>
      </c>
      <c r="H21" s="65">
        <f t="shared" si="3"/>
        <v>6.6637247316115351</v>
      </c>
      <c r="I21" s="65">
        <f t="shared" si="3"/>
        <v>6.6823004107924007</v>
      </c>
      <c r="J21" s="65">
        <f t="shared" si="3"/>
        <v>-5.0035258668858589</v>
      </c>
      <c r="K21" s="65">
        <f t="shared" si="3"/>
        <v>1.4278520986211651</v>
      </c>
      <c r="L21" s="65">
        <f t="shared" si="3"/>
        <v>11.858401478833816</v>
      </c>
      <c r="M21" s="65">
        <f t="shared" si="3"/>
        <v>-2.4179994977962367</v>
      </c>
      <c r="N21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46276"/>
  </sheetPr>
  <dimension ref="A1:N16"/>
  <sheetViews>
    <sheetView showGridLines="0" zoomScale="80" zoomScaleNormal="80" workbookViewId="0"/>
  </sheetViews>
  <sheetFormatPr defaultColWidth="9.1796875" defaultRowHeight="15.5" x14ac:dyDescent="0.35"/>
  <cols>
    <col min="1" max="1" width="35" style="7" customWidth="1"/>
    <col min="2" max="9" width="10.453125" style="7" customWidth="1"/>
    <col min="10" max="12" width="10.453125" style="3" customWidth="1"/>
    <col min="13" max="13" width="10.453125" style="7" customWidth="1"/>
    <col min="14" max="14" width="17.1796875" style="7" customWidth="1"/>
    <col min="15" max="16384" width="9.1796875" style="7"/>
  </cols>
  <sheetData>
    <row r="1" spans="1:14" ht="23.5" x14ac:dyDescent="0.55000000000000004">
      <c r="A1" s="113" t="str">
        <f>+'Indice-Index'!A7</f>
        <v>2.2 Traffico dati in download e upload - Download and upload data traffic (Zettabyte)</v>
      </c>
      <c r="B1" s="111"/>
      <c r="C1" s="111"/>
      <c r="D1" s="111"/>
      <c r="E1" s="111"/>
      <c r="F1" s="111"/>
      <c r="G1" s="111"/>
      <c r="H1" s="111"/>
      <c r="I1" s="111"/>
      <c r="J1" s="115"/>
      <c r="K1" s="115"/>
      <c r="L1" s="115"/>
      <c r="M1" s="114"/>
      <c r="N1" s="116"/>
    </row>
    <row r="3" spans="1:14" x14ac:dyDescent="0.35">
      <c r="A3" s="1"/>
      <c r="J3" s="191" t="s">
        <v>107</v>
      </c>
      <c r="K3" s="191"/>
      <c r="M3" s="185" t="s">
        <v>45</v>
      </c>
      <c r="N3" s="185"/>
    </row>
    <row r="4" spans="1:14" x14ac:dyDescent="0.35">
      <c r="B4" s="189" t="s">
        <v>19</v>
      </c>
      <c r="C4" s="190"/>
      <c r="D4" s="189" t="s">
        <v>20</v>
      </c>
      <c r="E4" s="190"/>
      <c r="F4" s="189" t="s">
        <v>21</v>
      </c>
      <c r="G4" s="190"/>
      <c r="H4" s="189" t="s">
        <v>105</v>
      </c>
      <c r="I4" s="190"/>
      <c r="J4" s="192" t="s">
        <v>108</v>
      </c>
      <c r="K4" s="192"/>
      <c r="L4" s="42"/>
      <c r="M4" s="186" t="str">
        <f>+J4</f>
        <v>Gennaio-Dicembre</v>
      </c>
      <c r="N4" s="186"/>
    </row>
    <row r="5" spans="1:14" x14ac:dyDescent="0.35">
      <c r="B5" s="193" t="s">
        <v>22</v>
      </c>
      <c r="C5" s="194"/>
      <c r="D5" s="187" t="s">
        <v>23</v>
      </c>
      <c r="E5" s="187"/>
      <c r="F5" s="187" t="s">
        <v>24</v>
      </c>
      <c r="G5" s="187"/>
      <c r="H5" s="187" t="s">
        <v>106</v>
      </c>
      <c r="I5" s="187"/>
      <c r="J5" s="188" t="s">
        <v>109</v>
      </c>
      <c r="K5" s="188"/>
      <c r="L5" s="180"/>
      <c r="M5" s="187" t="str">
        <f>+J5</f>
        <v>January-December</v>
      </c>
      <c r="N5" s="188"/>
    </row>
    <row r="6" spans="1:14" x14ac:dyDescent="0.35">
      <c r="B6" s="13" t="s">
        <v>13</v>
      </c>
      <c r="C6" s="13" t="s">
        <v>14</v>
      </c>
      <c r="D6" s="13" t="s">
        <v>13</v>
      </c>
      <c r="E6" s="13" t="s">
        <v>14</v>
      </c>
      <c r="F6" s="13" t="s">
        <v>13</v>
      </c>
      <c r="G6" s="13" t="s">
        <v>14</v>
      </c>
      <c r="H6" s="13" t="s">
        <v>13</v>
      </c>
      <c r="I6" s="13" t="s">
        <v>14</v>
      </c>
      <c r="J6" s="13" t="s">
        <v>13</v>
      </c>
      <c r="K6" s="13" t="s">
        <v>14</v>
      </c>
      <c r="L6" s="42"/>
      <c r="M6" s="13" t="s">
        <v>13</v>
      </c>
      <c r="N6" s="13" t="s">
        <v>14</v>
      </c>
    </row>
    <row r="7" spans="1:14" x14ac:dyDescent="0.35">
      <c r="M7" s="3"/>
      <c r="N7" s="3"/>
    </row>
    <row r="8" spans="1:14" ht="21" x14ac:dyDescent="0.5">
      <c r="A8" s="112" t="s">
        <v>95</v>
      </c>
      <c r="M8" s="3"/>
      <c r="N8" s="3"/>
    </row>
    <row r="9" spans="1:14" x14ac:dyDescent="0.35">
      <c r="A9" s="13">
        <v>2020</v>
      </c>
      <c r="B9" s="58">
        <v>7.6593446307998008</v>
      </c>
      <c r="C9" s="58">
        <v>0.85995354013572123</v>
      </c>
      <c r="D9" s="58">
        <v>8.5336179903812557</v>
      </c>
      <c r="E9" s="58">
        <v>1.0794275323039022</v>
      </c>
      <c r="F9" s="58">
        <v>7.3649614770310414</v>
      </c>
      <c r="G9" s="58">
        <v>0.76910911371086177</v>
      </c>
      <c r="H9" s="58">
        <v>9.6617842983669853</v>
      </c>
      <c r="I9" s="58">
        <v>1.3569763009985194</v>
      </c>
      <c r="J9" s="164">
        <v>33.21970839657908</v>
      </c>
      <c r="K9" s="164">
        <v>4.0654664871490045</v>
      </c>
      <c r="L9" s="38"/>
      <c r="M9" s="39">
        <f>J9/12</f>
        <v>2.7683090330482565</v>
      </c>
      <c r="N9" s="39">
        <f>K9/12</f>
        <v>0.33878887392908369</v>
      </c>
    </row>
    <row r="10" spans="1:14" x14ac:dyDescent="0.35">
      <c r="A10" s="13">
        <v>2019</v>
      </c>
      <c r="B10" s="58">
        <v>5.2749841554041677</v>
      </c>
      <c r="C10" s="58">
        <v>0.60519478178575037</v>
      </c>
      <c r="D10" s="58">
        <v>5.5167547197985787</v>
      </c>
      <c r="E10" s="58">
        <v>0.62951954951548084</v>
      </c>
      <c r="F10" s="58">
        <v>5.5069875368706596</v>
      </c>
      <c r="G10" s="58">
        <v>0.59403552678709604</v>
      </c>
      <c r="H10" s="58">
        <v>6.0900648961212109</v>
      </c>
      <c r="I10" s="58">
        <v>0.66240116415608941</v>
      </c>
      <c r="J10" s="164">
        <v>22.388791308194619</v>
      </c>
      <c r="K10" s="164">
        <v>2.4911510222444164</v>
      </c>
      <c r="L10" s="38"/>
      <c r="M10" s="39">
        <f>J10/12</f>
        <v>1.8657326090162183</v>
      </c>
      <c r="N10" s="39">
        <f>K10/12</f>
        <v>0.20759591852036804</v>
      </c>
    </row>
    <row r="11" spans="1:14" x14ac:dyDescent="0.35">
      <c r="A11" s="59" t="s">
        <v>15</v>
      </c>
      <c r="B11" s="60">
        <f t="shared" ref="B11:G11" si="0">(B9-B10)/B10*100</f>
        <v>45.201282224760433</v>
      </c>
      <c r="C11" s="60">
        <f t="shared" si="0"/>
        <v>42.095332943594343</v>
      </c>
      <c r="D11" s="60">
        <f t="shared" si="0"/>
        <v>54.685470422597028</v>
      </c>
      <c r="E11" s="60">
        <f t="shared" si="0"/>
        <v>71.468468792541842</v>
      </c>
      <c r="F11" s="60">
        <f t="shared" si="0"/>
        <v>33.738480933918616</v>
      </c>
      <c r="G11" s="60">
        <f t="shared" si="0"/>
        <v>29.471905135147342</v>
      </c>
      <c r="H11" s="60">
        <f t="shared" ref="H11:I11" si="1">(H9-H10)/H10*100</f>
        <v>58.648297894503855</v>
      </c>
      <c r="I11" s="60">
        <f t="shared" si="1"/>
        <v>104.85717333050447</v>
      </c>
      <c r="J11" s="60">
        <f>(J9-J10)/J10*100</f>
        <v>48.376515459412893</v>
      </c>
      <c r="K11" s="60">
        <f>(K9-K10)/K10*100</f>
        <v>63.196307684557787</v>
      </c>
      <c r="L11" s="61"/>
      <c r="M11" s="69"/>
      <c r="N11" s="69"/>
    </row>
    <row r="12" spans="1:14" x14ac:dyDescent="0.35">
      <c r="A12" s="40"/>
      <c r="B12" s="4"/>
      <c r="C12" s="4"/>
      <c r="D12" s="4"/>
      <c r="E12" s="4"/>
      <c r="F12" s="4"/>
      <c r="G12" s="4"/>
      <c r="H12" s="4"/>
      <c r="I12" s="4"/>
      <c r="J12" s="41"/>
      <c r="K12" s="41"/>
      <c r="L12" s="41"/>
      <c r="M12" s="41"/>
      <c r="N12" s="41"/>
    </row>
    <row r="13" spans="1:14" ht="21" x14ac:dyDescent="0.5">
      <c r="A13" s="112" t="s">
        <v>94</v>
      </c>
      <c r="B13" s="4"/>
      <c r="C13" s="4"/>
      <c r="D13" s="4"/>
      <c r="E13" s="4"/>
      <c r="F13" s="4"/>
      <c r="G13" s="4"/>
      <c r="H13" s="4"/>
      <c r="I13" s="4"/>
      <c r="J13" s="41"/>
      <c r="K13" s="41"/>
      <c r="L13" s="41"/>
      <c r="M13" s="41"/>
      <c r="N13" s="41"/>
    </row>
    <row r="14" spans="1:14" x14ac:dyDescent="0.35">
      <c r="A14" s="13">
        <v>2020</v>
      </c>
      <c r="B14" s="58">
        <v>1.3480669849668634</v>
      </c>
      <c r="C14" s="58">
        <v>0.12784718311694654</v>
      </c>
      <c r="D14" s="58">
        <v>1.4815479440613593</v>
      </c>
      <c r="E14" s="58">
        <v>0.16694057671237664</v>
      </c>
      <c r="F14" s="58">
        <v>1.6440425784862673</v>
      </c>
      <c r="G14" s="58">
        <v>0.14763964611764147</v>
      </c>
      <c r="H14" s="58">
        <v>1.7523991558728262</v>
      </c>
      <c r="I14" s="58">
        <v>0.16572020077160773</v>
      </c>
      <c r="J14" s="164">
        <v>6.2260566633873164</v>
      </c>
      <c r="K14" s="164">
        <v>0.60814760671857238</v>
      </c>
      <c r="L14" s="38"/>
      <c r="M14" s="39">
        <f>J14/12</f>
        <v>0.51883805528227633</v>
      </c>
      <c r="N14" s="39">
        <f>K14/12</f>
        <v>5.0678967226547696E-2</v>
      </c>
    </row>
    <row r="15" spans="1:14" x14ac:dyDescent="0.35">
      <c r="A15" s="13">
        <v>2019</v>
      </c>
      <c r="B15" s="58">
        <v>0.80745569353011026</v>
      </c>
      <c r="C15" s="58">
        <v>7.7746854109496416E-2</v>
      </c>
      <c r="D15" s="58">
        <v>0.91775137045145128</v>
      </c>
      <c r="E15" s="58">
        <v>9.1192599430455004E-2</v>
      </c>
      <c r="F15" s="58">
        <v>1.1075124826042617</v>
      </c>
      <c r="G15" s="58">
        <v>0.10430281842132047</v>
      </c>
      <c r="H15" s="58">
        <v>1.1564212378008629</v>
      </c>
      <c r="I15" s="58">
        <v>0.10287293090695676</v>
      </c>
      <c r="J15" s="164">
        <v>3.9891407843866862</v>
      </c>
      <c r="K15" s="164">
        <v>0.37611520286822869</v>
      </c>
      <c r="L15" s="38"/>
      <c r="M15" s="39">
        <f>J15/12</f>
        <v>0.33242839869889051</v>
      </c>
      <c r="N15" s="39">
        <f>K15/12</f>
        <v>3.1342933572352391E-2</v>
      </c>
    </row>
    <row r="16" spans="1:14" x14ac:dyDescent="0.35">
      <c r="A16" s="59" t="s">
        <v>15</v>
      </c>
      <c r="B16" s="60">
        <f t="shared" ref="B16:G16" si="2">(B14-B15)/B15*100</f>
        <v>66.952440334312115</v>
      </c>
      <c r="C16" s="60">
        <f t="shared" si="2"/>
        <v>64.44032955583036</v>
      </c>
      <c r="D16" s="60">
        <f t="shared" si="2"/>
        <v>61.432387001783574</v>
      </c>
      <c r="E16" s="60">
        <f t="shared" si="2"/>
        <v>83.063732972858503</v>
      </c>
      <c r="F16" s="60">
        <f t="shared" si="2"/>
        <v>48.444609366422782</v>
      </c>
      <c r="G16" s="60">
        <f t="shared" si="2"/>
        <v>41.54904762138483</v>
      </c>
      <c r="H16" s="60">
        <f t="shared" ref="H16:I16" si="3">(H14-H15)/H15*100</f>
        <v>51.536403742058511</v>
      </c>
      <c r="I16" s="60">
        <f t="shared" si="3"/>
        <v>61.092135035496433</v>
      </c>
      <c r="J16" s="60">
        <f>(J14-J15)/J15*100</f>
        <v>56.075129956701865</v>
      </c>
      <c r="K16" s="60">
        <f>(K14-K15)/K15*100</f>
        <v>61.691843903378675</v>
      </c>
      <c r="L16" s="61"/>
      <c r="M16" s="69"/>
      <c r="N16" s="69"/>
    </row>
  </sheetData>
  <mergeCells count="14">
    <mergeCell ref="B5:C5"/>
    <mergeCell ref="D5:E5"/>
    <mergeCell ref="F5:G5"/>
    <mergeCell ref="B4:C4"/>
    <mergeCell ref="D4:E4"/>
    <mergeCell ref="M3:N3"/>
    <mergeCell ref="M4:N4"/>
    <mergeCell ref="M5:N5"/>
    <mergeCell ref="F4:G4"/>
    <mergeCell ref="J3:K3"/>
    <mergeCell ref="J4:K4"/>
    <mergeCell ref="J5:K5"/>
    <mergeCell ref="H4:I4"/>
    <mergeCell ref="H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46276"/>
  </sheetPr>
  <dimension ref="A1:P27"/>
  <sheetViews>
    <sheetView showGridLines="0" zoomScale="80" zoomScaleNormal="80" workbookViewId="0"/>
  </sheetViews>
  <sheetFormatPr defaultColWidth="9.1796875" defaultRowHeight="15.5" x14ac:dyDescent="0.35"/>
  <cols>
    <col min="1" max="1" width="30.81640625" style="2" customWidth="1"/>
    <col min="2" max="4" width="10.453125" style="2" customWidth="1"/>
    <col min="5" max="5" width="10.453125" style="3" customWidth="1"/>
    <col min="6" max="6" width="10.453125" style="2" customWidth="1"/>
    <col min="7" max="7" width="10.453125" style="3" customWidth="1"/>
    <col min="8" max="10" width="10.453125" style="2" customWidth="1"/>
    <col min="11" max="13" width="10.453125" style="7" customWidth="1"/>
    <col min="14" max="14" width="26.1796875" style="2" customWidth="1"/>
    <col min="15" max="15" width="10.54296875" style="2" customWidth="1"/>
    <col min="16" max="16384" width="9.1796875" style="2"/>
  </cols>
  <sheetData>
    <row r="1" spans="1:16" ht="23.5" x14ac:dyDescent="0.55000000000000004">
      <c r="A1" s="113" t="str">
        <f>'Indice-Index'!A8</f>
        <v>2.3 Traffico dati medio giornaliero per linea  broadband e per sim "human" - Daily data traffic by fixed broadband line and "human" sim (Gigabyte)</v>
      </c>
      <c r="B1" s="111"/>
      <c r="C1" s="111"/>
      <c r="D1" s="111"/>
      <c r="E1" s="111"/>
      <c r="F1" s="111"/>
      <c r="G1" s="111"/>
      <c r="H1" s="114"/>
      <c r="I1" s="114"/>
      <c r="J1" s="114"/>
      <c r="K1" s="114"/>
      <c r="L1" s="114"/>
      <c r="M1" s="114"/>
      <c r="N1" s="114"/>
      <c r="O1" s="114"/>
      <c r="P1" s="116"/>
    </row>
    <row r="3" spans="1:16" ht="21" x14ac:dyDescent="0.5">
      <c r="A3" s="159" t="s">
        <v>57</v>
      </c>
      <c r="B3" s="116"/>
      <c r="C3" s="116"/>
      <c r="D3" s="116"/>
      <c r="E3" s="116"/>
      <c r="F3" s="116"/>
      <c r="G3" s="116"/>
      <c r="H3" s="116"/>
      <c r="I3" s="116"/>
      <c r="J3" s="7"/>
      <c r="N3" s="48" t="s">
        <v>96</v>
      </c>
    </row>
    <row r="4" spans="1:16" x14ac:dyDescent="0.35">
      <c r="A4" s="10"/>
      <c r="B4" s="43" t="s">
        <v>25</v>
      </c>
      <c r="C4" s="44" t="s">
        <v>26</v>
      </c>
      <c r="D4" s="44" t="s">
        <v>27</v>
      </c>
      <c r="E4" s="44" t="s">
        <v>28</v>
      </c>
      <c r="F4" s="44" t="s">
        <v>29</v>
      </c>
      <c r="G4" s="44" t="s">
        <v>30</v>
      </c>
      <c r="H4" s="44" t="s">
        <v>31</v>
      </c>
      <c r="I4" s="44" t="s">
        <v>32</v>
      </c>
      <c r="J4" s="44" t="s">
        <v>41</v>
      </c>
      <c r="K4" s="44" t="s">
        <v>97</v>
      </c>
      <c r="L4" s="44" t="s">
        <v>98</v>
      </c>
      <c r="M4" s="44" t="s">
        <v>99</v>
      </c>
      <c r="N4" s="76" t="s">
        <v>103</v>
      </c>
    </row>
    <row r="5" spans="1:16" s="7" customFormat="1" x14ac:dyDescent="0.35">
      <c r="A5" s="10"/>
      <c r="B5" s="46" t="s">
        <v>44</v>
      </c>
      <c r="C5" s="46" t="s">
        <v>34</v>
      </c>
      <c r="D5" s="46" t="s">
        <v>33</v>
      </c>
      <c r="E5" s="46" t="s">
        <v>35</v>
      </c>
      <c r="F5" s="46" t="s">
        <v>36</v>
      </c>
      <c r="G5" s="46" t="s">
        <v>37</v>
      </c>
      <c r="H5" s="46" t="s">
        <v>38</v>
      </c>
      <c r="I5" s="46" t="s">
        <v>39</v>
      </c>
      <c r="J5" s="46" t="s">
        <v>40</v>
      </c>
      <c r="K5" s="46" t="s">
        <v>100</v>
      </c>
      <c r="L5" s="46" t="s">
        <v>101</v>
      </c>
      <c r="M5" s="46" t="s">
        <v>102</v>
      </c>
      <c r="N5" s="160" t="s">
        <v>104</v>
      </c>
    </row>
    <row r="6" spans="1:16" x14ac:dyDescent="0.35">
      <c r="A6" s="13">
        <v>2020</v>
      </c>
      <c r="B6" s="182">
        <v>4.6784770908202704</v>
      </c>
      <c r="C6" s="182">
        <v>5.0173509109889425</v>
      </c>
      <c r="D6" s="182">
        <v>7.3410107703744609</v>
      </c>
      <c r="E6" s="182">
        <v>7.4385952788753036</v>
      </c>
      <c r="F6" s="182">
        <v>6.2064966362332532</v>
      </c>
      <c r="G6" s="182">
        <v>5.5207832037313151</v>
      </c>
      <c r="H6" s="182">
        <v>5.1506334454408709</v>
      </c>
      <c r="I6" s="182">
        <v>5.0063370840772645</v>
      </c>
      <c r="J6" s="182">
        <v>5.7979361993126979</v>
      </c>
      <c r="K6" s="182">
        <v>6.0456601489895414</v>
      </c>
      <c r="L6" s="182">
        <v>7.9362258335258833</v>
      </c>
      <c r="M6" s="182">
        <v>7.5949996670864808</v>
      </c>
      <c r="N6" s="184">
        <v>6.1466068239657012</v>
      </c>
      <c r="O6" s="7"/>
    </row>
    <row r="7" spans="1:16" x14ac:dyDescent="0.35">
      <c r="A7" s="13">
        <v>2019</v>
      </c>
      <c r="B7" s="70">
        <v>4.0923545099795628</v>
      </c>
      <c r="C7" s="70">
        <v>4.2216182756640821</v>
      </c>
      <c r="D7" s="70">
        <v>3.9778712653301112</v>
      </c>
      <c r="E7" s="70">
        <v>4.2595055339121428</v>
      </c>
      <c r="F7" s="70">
        <v>4.228271147284568</v>
      </c>
      <c r="G7" s="70">
        <v>4.1491625897932787</v>
      </c>
      <c r="H7" s="70">
        <v>4.0057420398929278</v>
      </c>
      <c r="I7" s="70">
        <v>3.8257862961921476</v>
      </c>
      <c r="J7" s="70">
        <v>4.4435057239167728</v>
      </c>
      <c r="K7" s="70">
        <v>4.2930854835480403</v>
      </c>
      <c r="L7" s="70">
        <v>4.4834685621496062</v>
      </c>
      <c r="M7" s="70">
        <v>4.6922406748602139</v>
      </c>
      <c r="N7" s="70">
        <v>4.2230523071031989</v>
      </c>
      <c r="O7" s="7"/>
    </row>
    <row r="8" spans="1:16" x14ac:dyDescent="0.35">
      <c r="A8" s="74" t="s">
        <v>81</v>
      </c>
      <c r="B8" s="75">
        <f t="shared" ref="B8:J8" si="0">(B6-B7)/B7*100</f>
        <v>14.322380414780699</v>
      </c>
      <c r="C8" s="75">
        <f t="shared" si="0"/>
        <v>18.848995417514093</v>
      </c>
      <c r="D8" s="75">
        <f t="shared" si="0"/>
        <v>84.546212803728167</v>
      </c>
      <c r="E8" s="75">
        <f t="shared" si="0"/>
        <v>74.635182878687928</v>
      </c>
      <c r="F8" s="75">
        <f t="shared" si="0"/>
        <v>46.78568190261683</v>
      </c>
      <c r="G8" s="75">
        <f t="shared" si="0"/>
        <v>33.057769712668069</v>
      </c>
      <c r="H8" s="75">
        <f t="shared" si="0"/>
        <v>28.581256460002745</v>
      </c>
      <c r="I8" s="75">
        <f t="shared" si="0"/>
        <v>30.857729535497935</v>
      </c>
      <c r="J8" s="75">
        <f t="shared" si="0"/>
        <v>30.481123679121737</v>
      </c>
      <c r="K8" s="75">
        <f t="shared" ref="K8:M8" si="1">(K6-K7)/K7*100</f>
        <v>40.823195162493661</v>
      </c>
      <c r="L8" s="75">
        <f t="shared" si="1"/>
        <v>77.010850494752816</v>
      </c>
      <c r="M8" s="75">
        <f t="shared" si="1"/>
        <v>61.862960435479849</v>
      </c>
      <c r="N8" s="75">
        <f>(N6-N7)/N7*100</f>
        <v>45.548915262713471</v>
      </c>
      <c r="O8" s="7"/>
    </row>
    <row r="9" spans="1:16" s="7" customFormat="1" x14ac:dyDescent="0.35">
      <c r="A9" s="42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6" s="7" customFormat="1" x14ac:dyDescent="0.35">
      <c r="A10" s="42"/>
      <c r="B10" s="72" t="s">
        <v>46</v>
      </c>
      <c r="C10" s="72" t="s">
        <v>47</v>
      </c>
      <c r="D10" s="72" t="s">
        <v>48</v>
      </c>
      <c r="E10" s="72" t="s">
        <v>111</v>
      </c>
      <c r="F10" s="49"/>
      <c r="G10" s="49"/>
      <c r="H10" s="49"/>
      <c r="I10" s="49"/>
      <c r="J10" s="49"/>
      <c r="K10" s="49"/>
      <c r="L10" s="49"/>
      <c r="M10" s="49"/>
      <c r="N10" s="49"/>
    </row>
    <row r="11" spans="1:16" s="7" customFormat="1" x14ac:dyDescent="0.35">
      <c r="A11" s="42"/>
      <c r="B11" s="73" t="s">
        <v>49</v>
      </c>
      <c r="C11" s="73" t="s">
        <v>50</v>
      </c>
      <c r="D11" s="73" t="s">
        <v>51</v>
      </c>
      <c r="E11" s="73" t="s">
        <v>112</v>
      </c>
      <c r="F11" s="49"/>
      <c r="G11" s="49"/>
      <c r="H11" s="49"/>
      <c r="I11" s="49"/>
      <c r="J11" s="49"/>
      <c r="K11" s="49"/>
      <c r="L11" s="49"/>
      <c r="M11" s="49"/>
      <c r="N11" s="49"/>
    </row>
    <row r="12" spans="1:16" s="7" customFormat="1" x14ac:dyDescent="0.35">
      <c r="A12" s="13">
        <v>2020</v>
      </c>
      <c r="B12" s="71">
        <v>5.6948226932643289</v>
      </c>
      <c r="C12" s="71">
        <v>6.3850754142079564</v>
      </c>
      <c r="D12" s="71">
        <v>5.3128910834400553</v>
      </c>
      <c r="E12" s="71">
        <v>7.1848409674032041</v>
      </c>
      <c r="F12" s="49"/>
      <c r="G12" s="49"/>
      <c r="H12" s="49"/>
      <c r="I12" s="49"/>
      <c r="J12" s="49"/>
      <c r="K12" s="49"/>
      <c r="L12" s="49"/>
      <c r="M12" s="49"/>
      <c r="N12" s="49"/>
    </row>
    <row r="13" spans="1:16" s="7" customFormat="1" x14ac:dyDescent="0.35">
      <c r="A13" s="13">
        <v>2019</v>
      </c>
      <c r="B13" s="70">
        <v>4.0931528725515411</v>
      </c>
      <c r="C13" s="70">
        <v>4.2123995451475622</v>
      </c>
      <c r="D13" s="70">
        <v>4.0882453487339969</v>
      </c>
      <c r="E13" s="70">
        <v>4.4899360518569456</v>
      </c>
      <c r="F13" s="49"/>
      <c r="G13" s="49"/>
      <c r="H13" s="49"/>
      <c r="I13" s="49"/>
      <c r="J13" s="49"/>
      <c r="K13" s="49"/>
      <c r="L13" s="49"/>
      <c r="M13" s="49"/>
      <c r="N13" s="49"/>
    </row>
    <row r="14" spans="1:16" s="7" customFormat="1" x14ac:dyDescent="0.35">
      <c r="A14" s="74" t="s">
        <v>82</v>
      </c>
      <c r="B14" s="75">
        <f>(B12-B13)/B13*100</f>
        <v>39.130466674076544</v>
      </c>
      <c r="C14" s="75">
        <f>(C12-C13)/C13*100</f>
        <v>51.57810520521943</v>
      </c>
      <c r="D14" s="75">
        <f>(D12-D13)/D13*100</f>
        <v>29.955289622852337</v>
      </c>
      <c r="E14" s="75">
        <f>(E12-E13)/E13*100</f>
        <v>60.021008861177464</v>
      </c>
      <c r="F14" s="49"/>
      <c r="G14" s="49"/>
      <c r="H14" s="49"/>
      <c r="I14" s="49"/>
      <c r="J14" s="49"/>
      <c r="K14" s="49"/>
      <c r="L14" s="49"/>
      <c r="M14" s="49"/>
      <c r="N14" s="49"/>
    </row>
    <row r="15" spans="1:16" x14ac:dyDescent="0.35">
      <c r="E15" s="2"/>
      <c r="G15" s="2"/>
      <c r="O15" s="7"/>
    </row>
    <row r="16" spans="1:16" s="7" customFormat="1" ht="21" x14ac:dyDescent="0.5">
      <c r="A16" s="117" t="s">
        <v>58</v>
      </c>
      <c r="B16" s="116"/>
      <c r="C16" s="116"/>
      <c r="D16" s="116"/>
      <c r="E16" s="116"/>
      <c r="F16" s="116"/>
      <c r="G16" s="116"/>
      <c r="H16" s="116"/>
      <c r="I16" s="116"/>
      <c r="N16" s="161" t="str">
        <f>+N3</f>
        <v>12 Mesi/months</v>
      </c>
    </row>
    <row r="17" spans="1:15" s="7" customFormat="1" x14ac:dyDescent="0.35">
      <c r="A17" s="10"/>
      <c r="B17" s="43" t="s">
        <v>25</v>
      </c>
      <c r="C17" s="44" t="s">
        <v>26</v>
      </c>
      <c r="D17" s="44" t="s">
        <v>27</v>
      </c>
      <c r="E17" s="44" t="s">
        <v>28</v>
      </c>
      <c r="F17" s="44" t="s">
        <v>29</v>
      </c>
      <c r="G17" s="44" t="s">
        <v>30</v>
      </c>
      <c r="H17" s="44" t="s">
        <v>31</v>
      </c>
      <c r="I17" s="44" t="s">
        <v>32</v>
      </c>
      <c r="J17" s="44" t="s">
        <v>41</v>
      </c>
      <c r="K17" s="44" t="s">
        <v>97</v>
      </c>
      <c r="L17" s="44" t="s">
        <v>98</v>
      </c>
      <c r="M17" s="44" t="s">
        <v>99</v>
      </c>
      <c r="N17" s="45" t="str">
        <f>+N4</f>
        <v>Media Gennaio-Dicembre</v>
      </c>
    </row>
    <row r="18" spans="1:15" s="7" customFormat="1" x14ac:dyDescent="0.35">
      <c r="A18" s="10"/>
      <c r="B18" s="46" t="s">
        <v>44</v>
      </c>
      <c r="C18" s="46" t="s">
        <v>34</v>
      </c>
      <c r="D18" s="46" t="s">
        <v>33</v>
      </c>
      <c r="E18" s="46" t="s">
        <v>35</v>
      </c>
      <c r="F18" s="46" t="s">
        <v>36</v>
      </c>
      <c r="G18" s="46" t="s">
        <v>37</v>
      </c>
      <c r="H18" s="46" t="s">
        <v>38</v>
      </c>
      <c r="I18" s="46" t="s">
        <v>39</v>
      </c>
      <c r="J18" s="46" t="s">
        <v>40</v>
      </c>
      <c r="K18" s="46" t="s">
        <v>100</v>
      </c>
      <c r="L18" s="46" t="s">
        <v>101</v>
      </c>
      <c r="M18" s="46" t="s">
        <v>102</v>
      </c>
      <c r="N18" s="46" t="str">
        <f>+N5</f>
        <v>Avg. January-December</v>
      </c>
    </row>
    <row r="19" spans="1:15" x14ac:dyDescent="0.35">
      <c r="A19" s="13">
        <v>2020</v>
      </c>
      <c r="B19" s="47">
        <v>0.19767655717723298</v>
      </c>
      <c r="C19" s="47">
        <v>0.20977936114888809</v>
      </c>
      <c r="D19" s="47">
        <v>0.25501557592830199</v>
      </c>
      <c r="E19" s="47">
        <v>0.26344412428285408</v>
      </c>
      <c r="F19" s="47">
        <v>0.23864831152567187</v>
      </c>
      <c r="G19" s="47">
        <v>0.24451611443131432</v>
      </c>
      <c r="H19" s="47">
        <v>0.26129749561678073</v>
      </c>
      <c r="I19" s="47">
        <v>0.27928020374891699</v>
      </c>
      <c r="J19" s="47">
        <v>0.26526592243990343</v>
      </c>
      <c r="K19" s="47">
        <v>0.26937669947513848</v>
      </c>
      <c r="L19" s="47">
        <v>0.30168283447610356</v>
      </c>
      <c r="M19" s="47">
        <v>0.29474259906937056</v>
      </c>
      <c r="N19" s="70">
        <v>0.25667688387703264</v>
      </c>
      <c r="O19" s="7"/>
    </row>
    <row r="20" spans="1:15" x14ac:dyDescent="0.35">
      <c r="A20" s="13">
        <v>2019</v>
      </c>
      <c r="B20" s="47">
        <v>0.12227808679359464</v>
      </c>
      <c r="C20" s="47">
        <v>0.12883878942705906</v>
      </c>
      <c r="D20" s="47">
        <v>0.13364491297193809</v>
      </c>
      <c r="E20" s="47">
        <v>0.13836203909541434</v>
      </c>
      <c r="F20" s="47">
        <v>0.14401650353451284</v>
      </c>
      <c r="G20" s="47">
        <v>0.15379563904223717</v>
      </c>
      <c r="H20" s="47">
        <v>0.16773192514603305</v>
      </c>
      <c r="I20" s="47">
        <v>0.18020811969600259</v>
      </c>
      <c r="J20" s="47">
        <v>0.17520506844221392</v>
      </c>
      <c r="K20" s="47">
        <v>0.17682297260197521</v>
      </c>
      <c r="L20" s="47">
        <v>0.18353154203156935</v>
      </c>
      <c r="M20" s="47">
        <v>0.19086005145819757</v>
      </c>
      <c r="N20" s="70">
        <v>0.15787170282923504</v>
      </c>
      <c r="O20" s="7"/>
    </row>
    <row r="21" spans="1:15" x14ac:dyDescent="0.35">
      <c r="A21" s="74" t="s">
        <v>82</v>
      </c>
      <c r="B21" s="75">
        <f>(B19-B20)/B20*100</f>
        <v>61.661473744605544</v>
      </c>
      <c r="C21" s="75">
        <f t="shared" ref="C21:J21" si="2">(C19-C20)/C20*100</f>
        <v>62.823138964413204</v>
      </c>
      <c r="D21" s="75">
        <f t="shared" si="2"/>
        <v>90.815774620503902</v>
      </c>
      <c r="E21" s="75">
        <f t="shared" si="2"/>
        <v>90.402025010041413</v>
      </c>
      <c r="F21" s="75">
        <f t="shared" si="2"/>
        <v>65.709002557808233</v>
      </c>
      <c r="G21" s="75">
        <f t="shared" si="2"/>
        <v>58.987677384117788</v>
      </c>
      <c r="H21" s="75">
        <f t="shared" si="2"/>
        <v>55.782803654871515</v>
      </c>
      <c r="I21" s="75">
        <f t="shared" si="2"/>
        <v>54.976481759002581</v>
      </c>
      <c r="J21" s="75">
        <f t="shared" si="2"/>
        <v>51.403109966189909</v>
      </c>
      <c r="K21" s="75">
        <f t="shared" ref="K21:M21" si="3">(K19-K20)/K20*100</f>
        <v>52.342591865311391</v>
      </c>
      <c r="L21" s="75">
        <f t="shared" si="3"/>
        <v>64.376559547574089</v>
      </c>
      <c r="M21" s="75">
        <f t="shared" si="3"/>
        <v>54.428649063801338</v>
      </c>
      <c r="N21" s="75">
        <f>(N19-N20)/N20*100</f>
        <v>62.585744802329849</v>
      </c>
      <c r="O21" s="7"/>
    </row>
    <row r="22" spans="1:15" x14ac:dyDescent="0.35">
      <c r="A22" s="7"/>
      <c r="B22" s="7"/>
      <c r="C22" s="7"/>
      <c r="D22" s="7"/>
      <c r="E22" s="7"/>
      <c r="F22" s="7"/>
      <c r="G22" s="7"/>
      <c r="H22" s="7"/>
      <c r="I22" s="7"/>
      <c r="J22" s="7"/>
      <c r="N22" s="7"/>
      <c r="O22" s="7"/>
    </row>
    <row r="23" spans="1:15" x14ac:dyDescent="0.35">
      <c r="A23" s="42"/>
      <c r="B23" s="72" t="s">
        <v>46</v>
      </c>
      <c r="C23" s="72" t="s">
        <v>47</v>
      </c>
      <c r="D23" s="72" t="s">
        <v>48</v>
      </c>
      <c r="E23" s="72" t="s">
        <v>111</v>
      </c>
      <c r="F23" s="7"/>
      <c r="G23" s="7"/>
      <c r="H23" s="7"/>
      <c r="I23" s="7"/>
      <c r="J23" s="7"/>
      <c r="N23" s="7"/>
      <c r="O23" s="7"/>
    </row>
    <row r="24" spans="1:15" x14ac:dyDescent="0.35">
      <c r="A24" s="42"/>
      <c r="B24" s="73" t="s">
        <v>49</v>
      </c>
      <c r="C24" s="73" t="s">
        <v>50</v>
      </c>
      <c r="D24" s="73" t="s">
        <v>51</v>
      </c>
      <c r="E24" s="73" t="s">
        <v>112</v>
      </c>
      <c r="F24" s="7"/>
      <c r="G24" s="7"/>
      <c r="H24" s="7"/>
      <c r="I24" s="7"/>
      <c r="J24" s="7"/>
      <c r="N24" s="7"/>
      <c r="O24" s="7"/>
    </row>
    <row r="25" spans="1:15" x14ac:dyDescent="0.35">
      <c r="A25" s="13">
        <v>2020</v>
      </c>
      <c r="B25" s="71">
        <v>0.22096907462202967</v>
      </c>
      <c r="C25" s="71">
        <v>0.24876627621550637</v>
      </c>
      <c r="D25" s="71">
        <v>0.26864765867211265</v>
      </c>
      <c r="E25" s="71">
        <v>0.28844823524312518</v>
      </c>
    </row>
    <row r="26" spans="1:15" x14ac:dyDescent="0.35">
      <c r="A26" s="13">
        <v>2019</v>
      </c>
      <c r="B26" s="70">
        <v>0.1282289773393247</v>
      </c>
      <c r="C26" s="70">
        <v>0.1453654616798416</v>
      </c>
      <c r="D26" s="70">
        <v>0.17437043428630516</v>
      </c>
      <c r="E26" s="70">
        <v>0.18371665601848103</v>
      </c>
    </row>
    <row r="27" spans="1:15" x14ac:dyDescent="0.35">
      <c r="A27" s="74" t="s">
        <v>52</v>
      </c>
      <c r="B27" s="75">
        <f>(B25-B26)/B26*100</f>
        <v>72.323821968331202</v>
      </c>
      <c r="C27" s="75">
        <f>(C25-C26)/C26*100</f>
        <v>71.131624624423267</v>
      </c>
      <c r="D27" s="75">
        <f>(D25-D26)/D26*100</f>
        <v>54.067207420617123</v>
      </c>
      <c r="E27" s="75">
        <f>(E25-E26)/E26*100</f>
        <v>57.007122540978891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F3D31"/>
  </sheetPr>
  <dimension ref="A1:H21"/>
  <sheetViews>
    <sheetView showGridLines="0" zoomScale="90" zoomScaleNormal="90" workbookViewId="0"/>
  </sheetViews>
  <sheetFormatPr defaultRowHeight="14.5" x14ac:dyDescent="0.35"/>
  <cols>
    <col min="1" max="1" width="45" customWidth="1"/>
    <col min="2" max="4" width="14.453125" customWidth="1"/>
  </cols>
  <sheetData>
    <row r="1" spans="1:8" ht="23.5" x14ac:dyDescent="0.55000000000000004">
      <c r="A1" s="120" t="str">
        <f>+'Indice-Index'!A11</f>
        <v>3.1 - Andamento dei ricavi complessivi  - Total revenues trend (Mln €)</v>
      </c>
      <c r="B1" s="82"/>
      <c r="C1" s="82"/>
      <c r="D1" s="82"/>
      <c r="E1" s="82"/>
    </row>
    <row r="4" spans="1:8" ht="15.5" x14ac:dyDescent="0.35">
      <c r="A4" s="7"/>
      <c r="B4" s="165" t="s">
        <v>113</v>
      </c>
      <c r="C4" s="165" t="s">
        <v>114</v>
      </c>
      <c r="D4" s="37" t="s">
        <v>79</v>
      </c>
    </row>
    <row r="5" spans="1:8" ht="15.5" x14ac:dyDescent="0.35">
      <c r="A5" s="7"/>
      <c r="F5" s="136"/>
      <c r="G5" s="136"/>
      <c r="H5" s="136"/>
    </row>
    <row r="6" spans="1:8" ht="15.5" x14ac:dyDescent="0.35">
      <c r="A6" s="133" t="s">
        <v>86</v>
      </c>
      <c r="B6" s="174">
        <v>3428.2628702247248</v>
      </c>
      <c r="C6" s="174">
        <v>3047.0388994939512</v>
      </c>
      <c r="D6" s="98">
        <f>(C6-B6)/B6*100</f>
        <v>-11.120033240210196</v>
      </c>
      <c r="F6" s="139"/>
      <c r="G6" s="136"/>
      <c r="H6" s="136"/>
    </row>
    <row r="7" spans="1:8" ht="15.5" x14ac:dyDescent="0.35">
      <c r="A7" s="133" t="s">
        <v>87</v>
      </c>
      <c r="B7" s="174">
        <v>2384.9914692312086</v>
      </c>
      <c r="C7" s="174">
        <v>2390.3841961698918</v>
      </c>
      <c r="D7" s="98">
        <f t="shared" ref="D7:D12" si="0">(C7-B7)/B7*100</f>
        <v>0.22611095294279923</v>
      </c>
      <c r="F7" s="136"/>
      <c r="G7" s="136"/>
      <c r="H7" s="136"/>
    </row>
    <row r="8" spans="1:8" ht="15.5" x14ac:dyDescent="0.35">
      <c r="A8" s="133" t="s">
        <v>70</v>
      </c>
      <c r="B8" s="174">
        <v>500.54270491839577</v>
      </c>
      <c r="C8" s="174">
        <v>381.36113817124539</v>
      </c>
      <c r="D8" s="98">
        <f t="shared" si="0"/>
        <v>-23.810469231907142</v>
      </c>
      <c r="F8" s="136"/>
      <c r="G8" s="136"/>
      <c r="H8" s="136"/>
    </row>
    <row r="9" spans="1:8" ht="15.5" x14ac:dyDescent="0.35">
      <c r="A9" s="133" t="s">
        <v>88</v>
      </c>
      <c r="B9" s="174">
        <v>1237.9069027265627</v>
      </c>
      <c r="C9" s="174">
        <v>1057.0235768544801</v>
      </c>
      <c r="D9" s="98">
        <f t="shared" si="0"/>
        <v>-14.612029828226703</v>
      </c>
      <c r="F9" s="139"/>
      <c r="G9" s="136"/>
      <c r="H9" s="136"/>
    </row>
    <row r="10" spans="1:8" ht="15.5" x14ac:dyDescent="0.35">
      <c r="A10" s="133" t="s">
        <v>89</v>
      </c>
      <c r="B10" s="174">
        <v>1325.2356660661856</v>
      </c>
      <c r="C10" s="174">
        <v>1063.0011189011834</v>
      </c>
      <c r="D10" s="98">
        <f t="shared" si="0"/>
        <v>-19.787767102844146</v>
      </c>
      <c r="F10" s="136"/>
      <c r="G10" s="136"/>
      <c r="H10" s="136"/>
    </row>
    <row r="11" spans="1:8" ht="15.5" x14ac:dyDescent="0.35">
      <c r="A11" s="133" t="s">
        <v>125</v>
      </c>
      <c r="B11" s="174">
        <v>2371.1900132293349</v>
      </c>
      <c r="C11" s="174">
        <v>2529.1671157570722</v>
      </c>
      <c r="D11" s="98">
        <f t="shared" si="0"/>
        <v>6.6623552581763601</v>
      </c>
      <c r="F11" s="136"/>
      <c r="G11" s="136"/>
      <c r="H11" s="136"/>
    </row>
    <row r="12" spans="1:8" ht="15.5" x14ac:dyDescent="0.35">
      <c r="A12" s="134" t="s">
        <v>90</v>
      </c>
      <c r="B12" s="175">
        <f>SUM(B6:B11)</f>
        <v>11248.129626396414</v>
      </c>
      <c r="C12" s="175">
        <f>SUM(C6:C11)</f>
        <v>10467.976045347825</v>
      </c>
      <c r="D12" s="99">
        <f t="shared" si="0"/>
        <v>-6.9358516212133017</v>
      </c>
    </row>
    <row r="13" spans="1:8" ht="15.5" x14ac:dyDescent="0.35">
      <c r="A13" s="7"/>
      <c r="B13" s="7"/>
      <c r="C13" s="7"/>
      <c r="D13" s="7"/>
    </row>
    <row r="14" spans="1:8" ht="15.5" x14ac:dyDescent="0.35">
      <c r="A14" s="135" t="s">
        <v>84</v>
      </c>
      <c r="B14" s="176">
        <v>5741.2945305605817</v>
      </c>
      <c r="C14" s="176">
        <v>5210.4352114691947</v>
      </c>
      <c r="D14" s="101">
        <f>(C14-B14)/B14*100</f>
        <v>-9.2463348860723542</v>
      </c>
    </row>
    <row r="15" spans="1:8" ht="15.5" x14ac:dyDescent="0.35">
      <c r="A15" s="135" t="s">
        <v>83</v>
      </c>
      <c r="B15" s="176">
        <v>5285.7553136071037</v>
      </c>
      <c r="C15" s="176">
        <v>5036.4610516499033</v>
      </c>
      <c r="D15" s="101">
        <f>(C15-B15)/B15*100</f>
        <v>-4.7163413205193772</v>
      </c>
    </row>
    <row r="16" spans="1:8" x14ac:dyDescent="0.35">
      <c r="A16" s="171" t="s">
        <v>124</v>
      </c>
      <c r="B16" s="170"/>
    </row>
    <row r="17" spans="1:3" ht="15.5" x14ac:dyDescent="0.35">
      <c r="A17" s="7"/>
    </row>
    <row r="18" spans="1:3" ht="15.5" x14ac:dyDescent="0.35">
      <c r="A18" s="7"/>
      <c r="B18" s="97"/>
      <c r="C18" s="97"/>
    </row>
    <row r="19" spans="1:3" ht="15.5" x14ac:dyDescent="0.35">
      <c r="A19" s="7"/>
      <c r="B19" s="97"/>
      <c r="C19" s="97"/>
    </row>
    <row r="20" spans="1:3" ht="15.5" x14ac:dyDescent="0.35">
      <c r="A20" s="7"/>
      <c r="B20" s="97"/>
      <c r="C20" s="97"/>
    </row>
    <row r="21" spans="1:3" ht="15.5" x14ac:dyDescent="0.35">
      <c r="A21" s="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F3D31"/>
  </sheetPr>
  <dimension ref="A1:I22"/>
  <sheetViews>
    <sheetView showGridLines="0" zoomScale="90" zoomScaleNormal="90" workbookViewId="0">
      <selection activeCell="G15" sqref="G15"/>
    </sheetView>
  </sheetViews>
  <sheetFormatPr defaultRowHeight="14.5" x14ac:dyDescent="0.35"/>
  <cols>
    <col min="1" max="1" width="47.81640625" customWidth="1"/>
    <col min="2" max="4" width="14.1796875" customWidth="1"/>
  </cols>
  <sheetData>
    <row r="1" spans="1:9" ht="23.5" x14ac:dyDescent="0.55000000000000004">
      <c r="A1" s="120" t="str">
        <f>+'Indice-Index'!A12</f>
        <v>3.2 - Andamento dei ricavi da pubblicità  - Advertising revenues trend (Mln €)</v>
      </c>
      <c r="B1" s="100"/>
      <c r="C1" s="100"/>
      <c r="D1" s="100"/>
      <c r="E1" s="100"/>
      <c r="F1" s="100"/>
    </row>
    <row r="4" spans="1:9" ht="15.5" x14ac:dyDescent="0.35">
      <c r="B4" s="37" t="s">
        <v>113</v>
      </c>
      <c r="C4" s="37" t="s">
        <v>114</v>
      </c>
      <c r="D4" s="165" t="s">
        <v>79</v>
      </c>
    </row>
    <row r="5" spans="1:9" ht="15.5" x14ac:dyDescent="0.35">
      <c r="A5" s="7"/>
      <c r="F5" s="136"/>
      <c r="G5" s="136"/>
      <c r="H5" s="136"/>
      <c r="I5" s="136"/>
    </row>
    <row r="6" spans="1:9" ht="15.5" x14ac:dyDescent="0.35">
      <c r="A6" s="1" t="s">
        <v>91</v>
      </c>
      <c r="F6" s="136"/>
      <c r="G6" s="136"/>
      <c r="H6" s="136"/>
      <c r="I6" s="136"/>
    </row>
    <row r="7" spans="1:9" ht="15.5" x14ac:dyDescent="0.35">
      <c r="A7" s="133" t="s">
        <v>73</v>
      </c>
      <c r="B7" s="130">
        <v>3370.1045173312468</v>
      </c>
      <c r="C7" s="130">
        <v>2681.2680957121224</v>
      </c>
      <c r="D7" s="131">
        <f>(C7-B7)/B7*100</f>
        <v>-20.4396159845098</v>
      </c>
      <c r="F7" s="136"/>
      <c r="G7" s="136"/>
      <c r="H7" s="136"/>
      <c r="I7" s="136"/>
    </row>
    <row r="8" spans="1:9" ht="15.5" x14ac:dyDescent="0.35">
      <c r="A8" s="133" t="s">
        <v>74</v>
      </c>
      <c r="B8" s="130">
        <v>1841.3429675824436</v>
      </c>
      <c r="C8" s="130">
        <v>2037.079022550216</v>
      </c>
      <c r="D8" s="131">
        <f>(C8-B8)/B8*100</f>
        <v>10.630070465621095</v>
      </c>
      <c r="F8" s="137"/>
      <c r="G8" s="138"/>
      <c r="H8" s="136"/>
      <c r="I8" s="136"/>
    </row>
    <row r="9" spans="1:9" ht="15.5" x14ac:dyDescent="0.35">
      <c r="A9" s="133" t="s">
        <v>75</v>
      </c>
      <c r="B9" s="130">
        <v>529.84704564689105</v>
      </c>
      <c r="C9" s="130">
        <v>492.08809320685606</v>
      </c>
      <c r="D9" s="131">
        <f>(C9-B9)/B9*100</f>
        <v>-7.1263872753947366</v>
      </c>
      <c r="F9" s="136"/>
      <c r="G9" s="136"/>
      <c r="H9" s="136"/>
      <c r="I9" s="136"/>
    </row>
    <row r="10" spans="1:9" ht="15.5" x14ac:dyDescent="0.35">
      <c r="A10" s="133" t="s">
        <v>0</v>
      </c>
      <c r="B10" s="132">
        <f>+B9+B8+B7</f>
        <v>5741.2945305605817</v>
      </c>
      <c r="C10" s="132">
        <f>+C9+C8+C7</f>
        <v>5210.4352114691947</v>
      </c>
      <c r="D10" s="131">
        <f>(C10-B10)/B10*100</f>
        <v>-9.2463348860723542</v>
      </c>
      <c r="F10" s="136"/>
      <c r="G10" s="136"/>
      <c r="H10" s="136"/>
      <c r="I10" s="136"/>
    </row>
    <row r="11" spans="1:9" ht="15.5" x14ac:dyDescent="0.35">
      <c r="A11" s="7"/>
      <c r="F11" s="136"/>
      <c r="G11" s="136"/>
      <c r="H11" s="136"/>
      <c r="I11" s="136"/>
    </row>
    <row r="12" spans="1:9" ht="15.5" x14ac:dyDescent="0.35">
      <c r="A12" s="7"/>
      <c r="B12" s="37" t="str">
        <f>+B4</f>
        <v>9M 2019</v>
      </c>
      <c r="C12" s="37" t="str">
        <f>+C4</f>
        <v>9M 2020</v>
      </c>
      <c r="D12" s="165" t="s">
        <v>78</v>
      </c>
    </row>
    <row r="13" spans="1:9" ht="15.5" x14ac:dyDescent="0.35">
      <c r="A13" s="1" t="s">
        <v>85</v>
      </c>
    </row>
    <row r="14" spans="1:9" ht="15.5" x14ac:dyDescent="0.35">
      <c r="A14" s="133" t="s">
        <v>76</v>
      </c>
      <c r="B14" s="127">
        <f>0.413006160998644*100</f>
        <v>41.300616099864399</v>
      </c>
      <c r="C14" s="127">
        <f>0.485404196215678*100</f>
        <v>48.5404196215678</v>
      </c>
      <c r="D14" s="128">
        <f>+C14-B14</f>
        <v>7.2398035217034007</v>
      </c>
    </row>
    <row r="15" spans="1:9" ht="15.5" x14ac:dyDescent="0.35">
      <c r="A15" s="133" t="s">
        <v>77</v>
      </c>
      <c r="B15" s="127">
        <f>0.378534548246451*100</f>
        <v>37.853454824645098</v>
      </c>
      <c r="C15" s="127">
        <f>0.353260137279038*100</f>
        <v>35.326013727903799</v>
      </c>
      <c r="D15" s="128">
        <f>+C15-B15</f>
        <v>-2.527441096741299</v>
      </c>
    </row>
    <row r="16" spans="1:9" ht="15.5" x14ac:dyDescent="0.35">
      <c r="A16" s="133" t="s">
        <v>72</v>
      </c>
      <c r="B16" s="127">
        <f>0.0740246245288313*100</f>
        <v>7.40246245288313</v>
      </c>
      <c r="C16" s="127">
        <f>0.0654826813892441*100</f>
        <v>6.54826813892441</v>
      </c>
      <c r="D16" s="128">
        <f>+C16-B16</f>
        <v>-0.85419431395872003</v>
      </c>
    </row>
    <row r="17" spans="1:4" ht="15.5" x14ac:dyDescent="0.35">
      <c r="A17" s="133" t="s">
        <v>70</v>
      </c>
      <c r="B17" s="127">
        <f>0.0662740278347377*100</f>
        <v>6.6274027834737694</v>
      </c>
      <c r="C17" s="127">
        <f>0.0510225468741062*100</f>
        <v>5.1022546874106203</v>
      </c>
      <c r="D17" s="128">
        <f>+C17-B17</f>
        <v>-1.5251480960631492</v>
      </c>
    </row>
    <row r="18" spans="1:4" ht="15.5" x14ac:dyDescent="0.35">
      <c r="A18" s="133" t="s">
        <v>71</v>
      </c>
      <c r="B18" s="127">
        <f>0.0681606383913364*100</f>
        <v>6.8160638391336406</v>
      </c>
      <c r="C18" s="127">
        <f>0.0448304382419336*100</f>
        <v>4.4830438241933601</v>
      </c>
      <c r="D18" s="128">
        <f>+C18-B18</f>
        <v>-2.3330200149402804</v>
      </c>
    </row>
    <row r="19" spans="1:4" ht="15.5" x14ac:dyDescent="0.35">
      <c r="A19" s="133" t="s">
        <v>0</v>
      </c>
      <c r="B19" s="128">
        <f>SUM(B14:B18)</f>
        <v>100.00000000000003</v>
      </c>
      <c r="C19" s="128">
        <f>SUM(C14:C18)</f>
        <v>100</v>
      </c>
      <c r="D19" s="129"/>
    </row>
    <row r="20" spans="1:4" ht="15.5" x14ac:dyDescent="0.35">
      <c r="A20" s="7"/>
    </row>
    <row r="21" spans="1:4" ht="15.5" x14ac:dyDescent="0.35">
      <c r="A21" s="7"/>
    </row>
    <row r="22" spans="1:4" ht="15.5" x14ac:dyDescent="0.35">
      <c r="A22" s="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44"/>
  </sheetPr>
  <dimension ref="A1:O33"/>
  <sheetViews>
    <sheetView showGridLines="0" zoomScale="90" zoomScaleNormal="90" workbookViewId="0">
      <selection activeCell="R10" sqref="R10"/>
    </sheetView>
  </sheetViews>
  <sheetFormatPr defaultColWidth="9.1796875" defaultRowHeight="15.5" x14ac:dyDescent="0.35"/>
  <cols>
    <col min="1" max="1" width="51.54296875" style="8" customWidth="1"/>
    <col min="2" max="13" width="10.453125" style="8" customWidth="1"/>
    <col min="14" max="14" width="2.453125" style="8" customWidth="1"/>
    <col min="15" max="15" width="19.26953125" style="8" customWidth="1"/>
    <col min="16" max="16384" width="9.1796875" style="8"/>
  </cols>
  <sheetData>
    <row r="1" spans="1:15" ht="23.5" x14ac:dyDescent="0.35">
      <c r="A1" s="167" t="str">
        <f>+'Indice-Index'!A15</f>
        <v>4.1 Ricavi da servizi di corrispondenza - Mail services revenue (Mln €)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ht="15.75" customHeight="1" x14ac:dyDescent="0.35"/>
    <row r="3" spans="1:15" ht="15.75" customHeight="1" x14ac:dyDescent="0.35"/>
    <row r="4" spans="1:15" ht="15.75" customHeight="1" x14ac:dyDescent="0.35">
      <c r="A4" s="9"/>
      <c r="B4" s="84" t="s">
        <v>25</v>
      </c>
      <c r="C4" s="85" t="s">
        <v>26</v>
      </c>
      <c r="D4" s="85" t="s">
        <v>27</v>
      </c>
      <c r="E4" s="85" t="s">
        <v>28</v>
      </c>
      <c r="F4" s="85" t="s">
        <v>29</v>
      </c>
      <c r="G4" s="85" t="s">
        <v>30</v>
      </c>
      <c r="H4" s="85" t="s">
        <v>31</v>
      </c>
      <c r="I4" s="85" t="s">
        <v>32</v>
      </c>
      <c r="J4" s="44" t="s">
        <v>41</v>
      </c>
      <c r="K4" s="44" t="s">
        <v>97</v>
      </c>
      <c r="L4" s="44" t="s">
        <v>98</v>
      </c>
      <c r="M4" s="44" t="s">
        <v>99</v>
      </c>
      <c r="O4" s="76" t="s">
        <v>117</v>
      </c>
    </row>
    <row r="5" spans="1:15" ht="15.75" customHeight="1" x14ac:dyDescent="0.35">
      <c r="A5" s="9"/>
      <c r="B5" s="177" t="s">
        <v>44</v>
      </c>
      <c r="C5" s="177" t="s">
        <v>34</v>
      </c>
      <c r="D5" s="177" t="s">
        <v>33</v>
      </c>
      <c r="E5" s="177" t="s">
        <v>35</v>
      </c>
      <c r="F5" s="177" t="s">
        <v>36</v>
      </c>
      <c r="G5" s="177" t="s">
        <v>37</v>
      </c>
      <c r="H5" s="177" t="s">
        <v>38</v>
      </c>
      <c r="I5" s="177" t="s">
        <v>39</v>
      </c>
      <c r="J5" s="178" t="s">
        <v>40</v>
      </c>
      <c r="K5" s="178" t="s">
        <v>100</v>
      </c>
      <c r="L5" s="178" t="s">
        <v>101</v>
      </c>
      <c r="M5" s="178" t="s">
        <v>102</v>
      </c>
      <c r="O5" s="77" t="s">
        <v>118</v>
      </c>
    </row>
    <row r="6" spans="1:15" ht="15.75" customHeight="1" x14ac:dyDescent="0.3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O6" s="42"/>
    </row>
    <row r="7" spans="1:15" ht="15.75" customHeight="1" x14ac:dyDescent="0.35">
      <c r="A7" s="123" t="s">
        <v>68</v>
      </c>
      <c r="B7" s="25"/>
    </row>
    <row r="8" spans="1:15" ht="15.75" customHeight="1" x14ac:dyDescent="0.35">
      <c r="A8" s="125">
        <v>2020</v>
      </c>
      <c r="B8" s="83">
        <f t="shared" ref="B8:M8" si="0">+B16+B24</f>
        <v>192.66177257411275</v>
      </c>
      <c r="C8" s="83">
        <f t="shared" si="0"/>
        <v>179.04748342730241</v>
      </c>
      <c r="D8" s="83">
        <f t="shared" si="0"/>
        <v>132.11719413477283</v>
      </c>
      <c r="E8" s="83">
        <f t="shared" si="0"/>
        <v>117.01043036296531</v>
      </c>
      <c r="F8" s="83">
        <f t="shared" si="0"/>
        <v>129.5800465908394</v>
      </c>
      <c r="G8" s="83">
        <f t="shared" si="0"/>
        <v>138.94982746441661</v>
      </c>
      <c r="H8" s="83">
        <f t="shared" si="0"/>
        <v>155.92287568005838</v>
      </c>
      <c r="I8" s="83">
        <f t="shared" si="0"/>
        <v>120.18178176989971</v>
      </c>
      <c r="J8" s="83">
        <f t="shared" si="0"/>
        <v>157.847839383256</v>
      </c>
      <c r="K8" s="83">
        <f t="shared" si="0"/>
        <v>176.78942153148643</v>
      </c>
      <c r="L8" s="83">
        <f t="shared" si="0"/>
        <v>159.78287677393757</v>
      </c>
      <c r="M8" s="83">
        <f t="shared" si="0"/>
        <v>165.67543452672209</v>
      </c>
      <c r="O8" s="172">
        <f>+I8+H8+G8+F8+E8+D8+C8+B8+J8+K8+L8+M8</f>
        <v>1825.5669842197692</v>
      </c>
    </row>
    <row r="9" spans="1:15" ht="15.75" customHeight="1" x14ac:dyDescent="0.35">
      <c r="A9" s="125">
        <v>2019</v>
      </c>
      <c r="B9" s="83">
        <f t="shared" ref="B9:M9" si="1">+B17+B25</f>
        <v>213.95115982851513</v>
      </c>
      <c r="C9" s="83">
        <f t="shared" si="1"/>
        <v>193.05356777662973</v>
      </c>
      <c r="D9" s="83">
        <f t="shared" si="1"/>
        <v>233.9807442634239</v>
      </c>
      <c r="E9" s="83">
        <f t="shared" si="1"/>
        <v>211.45803340247284</v>
      </c>
      <c r="F9" s="83">
        <f t="shared" si="1"/>
        <v>237.08701779093988</v>
      </c>
      <c r="G9" s="83">
        <f t="shared" si="1"/>
        <v>201.35137881320568</v>
      </c>
      <c r="H9" s="83">
        <f t="shared" si="1"/>
        <v>203.61958959107301</v>
      </c>
      <c r="I9" s="83">
        <f t="shared" si="1"/>
        <v>155.29762966834343</v>
      </c>
      <c r="J9" s="83">
        <f t="shared" si="1"/>
        <v>190.32003649747969</v>
      </c>
      <c r="K9" s="83">
        <f t="shared" si="1"/>
        <v>230.49683617951945</v>
      </c>
      <c r="L9" s="83">
        <f t="shared" si="1"/>
        <v>212.89240684881051</v>
      </c>
      <c r="M9" s="83">
        <f t="shared" si="1"/>
        <v>171.37380707773127</v>
      </c>
      <c r="O9" s="172">
        <f>+I9+H9+G9+F9+E9+D9+C9+B9+J9+K9+L9+M9</f>
        <v>2454.8822077381446</v>
      </c>
    </row>
    <row r="10" spans="1:15" ht="15.75" customHeight="1" x14ac:dyDescent="0.35">
      <c r="A10" s="67" t="s">
        <v>43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  <c r="O10" s="92"/>
    </row>
    <row r="11" spans="1:15" ht="15.75" customHeight="1" x14ac:dyDescent="0.35">
      <c r="A11" s="89" t="s">
        <v>42</v>
      </c>
      <c r="B11" s="93">
        <f t="shared" ref="B11:I11" si="2">(B8-B9)/B9*100</f>
        <v>-9.9505827738751815</v>
      </c>
      <c r="C11" s="93">
        <f t="shared" si="2"/>
        <v>-7.2550248672601025</v>
      </c>
      <c r="D11" s="93">
        <f t="shared" si="2"/>
        <v>-43.535014152262647</v>
      </c>
      <c r="E11" s="93">
        <f t="shared" si="2"/>
        <v>-44.664939666653986</v>
      </c>
      <c r="F11" s="93">
        <f t="shared" si="2"/>
        <v>-45.344942208054036</v>
      </c>
      <c r="G11" s="93">
        <f t="shared" si="2"/>
        <v>-30.991370268529021</v>
      </c>
      <c r="H11" s="93">
        <f t="shared" si="2"/>
        <v>-23.42442296775247</v>
      </c>
      <c r="I11" s="93">
        <f t="shared" si="2"/>
        <v>-22.61196643724556</v>
      </c>
      <c r="J11" s="93">
        <f t="shared" ref="J11:M11" si="3">(J8-J9)/J9*100</f>
        <v>-17.061890966300702</v>
      </c>
      <c r="K11" s="93">
        <f t="shared" si="3"/>
        <v>-23.30071663378655</v>
      </c>
      <c r="L11" s="93">
        <f t="shared" si="3"/>
        <v>-24.946653035206488</v>
      </c>
      <c r="M11" s="93">
        <f t="shared" si="3"/>
        <v>-3.3251128910408894</v>
      </c>
      <c r="N11" s="91"/>
      <c r="O11" s="93">
        <f>(O8-O9)/O9*100</f>
        <v>-25.635251318156229</v>
      </c>
    </row>
    <row r="12" spans="1:15" ht="15.75" customHeight="1" x14ac:dyDescent="0.35">
      <c r="A12" s="64" t="s">
        <v>69</v>
      </c>
      <c r="B12" s="94"/>
      <c r="C12" s="65">
        <f t="shared" ref="C12:I12" si="4">(C8-B8)/B8*100</f>
        <v>-7.0664195418285267</v>
      </c>
      <c r="D12" s="65">
        <f t="shared" si="4"/>
        <v>-26.211085681963471</v>
      </c>
      <c r="E12" s="65">
        <f t="shared" si="4"/>
        <v>-11.434366185825217</v>
      </c>
      <c r="F12" s="65">
        <f t="shared" si="4"/>
        <v>10.742304073990033</v>
      </c>
      <c r="G12" s="65">
        <f t="shared" si="4"/>
        <v>7.2308824700172663</v>
      </c>
      <c r="H12" s="65">
        <f t="shared" si="4"/>
        <v>12.21523518623178</v>
      </c>
      <c r="I12" s="65">
        <f t="shared" si="4"/>
        <v>-22.922290109308026</v>
      </c>
      <c r="J12" s="65">
        <f t="shared" ref="J12" si="5">(J8-I8)/I8*100</f>
        <v>31.340904635173239</v>
      </c>
      <c r="K12" s="65">
        <f t="shared" ref="K12" si="6">(K8-J8)/J8*100</f>
        <v>11.99989953757941</v>
      </c>
      <c r="L12" s="65">
        <f t="shared" ref="L12" si="7">(L8-K8)/K8*100</f>
        <v>-9.6196619742431615</v>
      </c>
      <c r="M12" s="65">
        <f t="shared" ref="M12" si="8">(M8-L8)/L8*100</f>
        <v>3.6878530864864589</v>
      </c>
      <c r="N12" s="91"/>
      <c r="O12" s="95"/>
    </row>
    <row r="13" spans="1:15" ht="15.75" customHeight="1" x14ac:dyDescent="0.35">
      <c r="O13" s="124"/>
    </row>
    <row r="14" spans="1:15" ht="15.75" customHeight="1" x14ac:dyDescent="0.35">
      <c r="O14" s="124"/>
    </row>
    <row r="15" spans="1:15" ht="15.75" customHeight="1" x14ac:dyDescent="0.35">
      <c r="A15" s="166" t="s">
        <v>53</v>
      </c>
      <c r="B15" s="25"/>
    </row>
    <row r="16" spans="1:15" ht="15.75" customHeight="1" x14ac:dyDescent="0.35">
      <c r="A16" s="125">
        <v>2020</v>
      </c>
      <c r="B16" s="50">
        <v>108.79381011837529</v>
      </c>
      <c r="C16" s="50">
        <v>100.11022827483633</v>
      </c>
      <c r="D16" s="50">
        <v>78.258426016166453</v>
      </c>
      <c r="E16" s="50">
        <v>64.04498744910758</v>
      </c>
      <c r="F16" s="50">
        <v>77.615699949332452</v>
      </c>
      <c r="G16" s="50">
        <v>82.009158033874002</v>
      </c>
      <c r="H16" s="50">
        <v>85.348676600308394</v>
      </c>
      <c r="I16" s="50">
        <v>68.006127330886827</v>
      </c>
      <c r="J16" s="50">
        <v>95.290842503382251</v>
      </c>
      <c r="K16" s="50">
        <v>105.77572112116545</v>
      </c>
      <c r="L16" s="50">
        <v>95.027972516403594</v>
      </c>
      <c r="M16" s="50">
        <v>106.55750237057231</v>
      </c>
      <c r="O16" s="172">
        <f>+I16+H16+G16+F16+E16+D16+C16+B16+J16+K16+L16+M16</f>
        <v>1066.8391522844108</v>
      </c>
    </row>
    <row r="17" spans="1:15" ht="15.75" customHeight="1" x14ac:dyDescent="0.35">
      <c r="A17" s="125">
        <v>2019</v>
      </c>
      <c r="B17" s="50">
        <v>121.84726104913878</v>
      </c>
      <c r="C17" s="50">
        <v>116.20121070631681</v>
      </c>
      <c r="D17" s="50">
        <v>148.73233249146537</v>
      </c>
      <c r="E17" s="50">
        <v>129.6095504153912</v>
      </c>
      <c r="F17" s="50">
        <v>141.50029563974957</v>
      </c>
      <c r="G17" s="50">
        <v>123.3067509352441</v>
      </c>
      <c r="H17" s="50">
        <v>121.44361208102706</v>
      </c>
      <c r="I17" s="50">
        <v>91.540551329621849</v>
      </c>
      <c r="J17" s="50">
        <v>113.03205611316356</v>
      </c>
      <c r="K17" s="50">
        <v>138.29072259252109</v>
      </c>
      <c r="L17" s="50">
        <v>132.49303557152069</v>
      </c>
      <c r="M17" s="50">
        <v>112.61227219408943</v>
      </c>
      <c r="O17" s="172">
        <f>+I17+H17+G17+F17+E17+D17+C17+B17+J17+K17+L17+M17</f>
        <v>1490.6096511192495</v>
      </c>
    </row>
    <row r="18" spans="1:15" s="5" customFormat="1" ht="15.75" customHeight="1" x14ac:dyDescent="0.35">
      <c r="A18" s="67" t="s">
        <v>43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6"/>
      <c r="O18" s="92"/>
    </row>
    <row r="19" spans="1:15" ht="15.75" customHeight="1" x14ac:dyDescent="0.35">
      <c r="A19" s="89" t="s">
        <v>42</v>
      </c>
      <c r="B19" s="93">
        <f t="shared" ref="B19:I19" si="9">(B16-B17)/B17*100</f>
        <v>-10.712962128462838</v>
      </c>
      <c r="C19" s="93">
        <f t="shared" si="9"/>
        <v>-13.847517021271244</v>
      </c>
      <c r="D19" s="93">
        <f t="shared" si="9"/>
        <v>-47.383043952022255</v>
      </c>
      <c r="E19" s="93">
        <f t="shared" si="9"/>
        <v>-50.586212787678797</v>
      </c>
      <c r="F19" s="93">
        <f t="shared" si="9"/>
        <v>-45.1480298338479</v>
      </c>
      <c r="G19" s="93">
        <f t="shared" si="9"/>
        <v>-33.491753361547886</v>
      </c>
      <c r="H19" s="93">
        <f t="shared" si="9"/>
        <v>-29.721559547023485</v>
      </c>
      <c r="I19" s="93">
        <f t="shared" si="9"/>
        <v>-25.709288022519761</v>
      </c>
      <c r="J19" s="93">
        <f t="shared" ref="J19:M19" si="10">(J16-J17)/J17*100</f>
        <v>-15.695736430751516</v>
      </c>
      <c r="K19" s="93">
        <f t="shared" si="10"/>
        <v>-23.512062748534724</v>
      </c>
      <c r="L19" s="93">
        <f t="shared" si="10"/>
        <v>-28.277005575053938</v>
      </c>
      <c r="M19" s="93">
        <f t="shared" si="10"/>
        <v>-5.3766518564527379</v>
      </c>
      <c r="N19" s="91"/>
      <c r="O19" s="93">
        <f>(O16-O17)/O17*100</f>
        <v>-28.429340875167647</v>
      </c>
    </row>
    <row r="20" spans="1:15" ht="15.75" customHeight="1" x14ac:dyDescent="0.35">
      <c r="A20" s="64" t="s">
        <v>69</v>
      </c>
      <c r="B20" s="94"/>
      <c r="C20" s="65">
        <f t="shared" ref="C20:I20" si="11">(C16-B16)/B16*100</f>
        <v>-7.9816874085856666</v>
      </c>
      <c r="D20" s="65">
        <f t="shared" si="11"/>
        <v>-21.827741915320892</v>
      </c>
      <c r="E20" s="65">
        <f t="shared" si="11"/>
        <v>-18.162183026940372</v>
      </c>
      <c r="F20" s="65">
        <f t="shared" si="11"/>
        <v>21.189343679719887</v>
      </c>
      <c r="G20" s="65">
        <f t="shared" si="11"/>
        <v>5.660527557452423</v>
      </c>
      <c r="H20" s="65">
        <f t="shared" si="11"/>
        <v>4.072128828654721</v>
      </c>
      <c r="I20" s="65">
        <f t="shared" si="11"/>
        <v>-20.319646373238438</v>
      </c>
      <c r="J20" s="65">
        <f t="shared" ref="J20" si="12">(J16-I16)/I16*100</f>
        <v>40.120965923762178</v>
      </c>
      <c r="K20" s="65">
        <f t="shared" ref="K20" si="13">(K16-J16)/J16*100</f>
        <v>11.003028562173794</v>
      </c>
      <c r="L20" s="65">
        <f t="shared" ref="L20" si="14">(L16-K16)/K16*100</f>
        <v>-10.160884266107127</v>
      </c>
      <c r="M20" s="65">
        <f t="shared" ref="M20" si="15">(M16-L16)/L16*100</f>
        <v>12.132774749222923</v>
      </c>
      <c r="N20" s="91"/>
      <c r="O20" s="95"/>
    </row>
    <row r="21" spans="1:15" ht="15.75" customHeight="1" x14ac:dyDescent="0.35">
      <c r="A21" s="87"/>
      <c r="B21" s="33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O21" s="24"/>
    </row>
    <row r="22" spans="1:15" ht="15.75" customHeight="1" x14ac:dyDescent="0.35">
      <c r="A22" s="87"/>
      <c r="B22" s="33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O22" s="24"/>
    </row>
    <row r="23" spans="1:15" ht="15.75" customHeight="1" x14ac:dyDescent="0.35">
      <c r="A23" s="166" t="s">
        <v>54</v>
      </c>
      <c r="B23" s="54"/>
      <c r="C23" s="55"/>
      <c r="D23" s="55"/>
      <c r="E23" s="55"/>
      <c r="F23" s="55"/>
      <c r="G23" s="55"/>
      <c r="H23" s="42"/>
      <c r="I23" s="42"/>
      <c r="J23" s="42"/>
      <c r="K23" s="42"/>
      <c r="L23" s="42"/>
      <c r="M23" s="42"/>
      <c r="O23" s="56"/>
    </row>
    <row r="24" spans="1:15" ht="15.75" customHeight="1" x14ac:dyDescent="0.35">
      <c r="A24" s="125">
        <v>2020</v>
      </c>
      <c r="B24" s="50">
        <v>83.867962455737455</v>
      </c>
      <c r="C24" s="50">
        <v>78.937255152466079</v>
      </c>
      <c r="D24" s="50">
        <v>53.858768118606378</v>
      </c>
      <c r="E24" s="50">
        <v>52.965442913857729</v>
      </c>
      <c r="F24" s="50">
        <v>51.964346641506935</v>
      </c>
      <c r="G24" s="50">
        <v>56.940669430542613</v>
      </c>
      <c r="H24" s="50">
        <v>70.574199079749974</v>
      </c>
      <c r="I24" s="50">
        <v>52.175654439012888</v>
      </c>
      <c r="J24" s="50">
        <v>62.556996879873751</v>
      </c>
      <c r="K24" s="50">
        <v>71.013700410320965</v>
      </c>
      <c r="L24" s="50">
        <v>64.754904257533966</v>
      </c>
      <c r="M24" s="50">
        <v>59.117932156149777</v>
      </c>
      <c r="O24" s="172">
        <f>+I24+H24+G24+F24+E24+D24+C24+B24+J24+K24+L24+M24</f>
        <v>758.72783193535861</v>
      </c>
    </row>
    <row r="25" spans="1:15" ht="15.75" customHeight="1" x14ac:dyDescent="0.35">
      <c r="A25" s="125">
        <v>2019</v>
      </c>
      <c r="B25" s="50">
        <v>92.103898779376351</v>
      </c>
      <c r="C25" s="50">
        <v>76.852357070312905</v>
      </c>
      <c r="D25" s="50">
        <v>85.248411771958516</v>
      </c>
      <c r="E25" s="50">
        <v>81.848482987081653</v>
      </c>
      <c r="F25" s="50">
        <v>95.586722151190315</v>
      </c>
      <c r="G25" s="50">
        <v>78.044627877961588</v>
      </c>
      <c r="H25" s="50">
        <v>82.175977510045954</v>
      </c>
      <c r="I25" s="50">
        <v>63.757078338721577</v>
      </c>
      <c r="J25" s="50">
        <v>77.287980384316143</v>
      </c>
      <c r="K25" s="50">
        <v>92.206113586998356</v>
      </c>
      <c r="L25" s="50">
        <v>80.399371277289816</v>
      </c>
      <c r="M25" s="50">
        <v>58.761534883641851</v>
      </c>
      <c r="O25" s="172">
        <f>+I25+H25+G25+F25+E25+D25+C25+B25+J25+K25+L25+M25</f>
        <v>964.27255661889501</v>
      </c>
    </row>
    <row r="26" spans="1:15" ht="15.75" customHeight="1" x14ac:dyDescent="0.35">
      <c r="A26" s="67" t="s">
        <v>43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6"/>
      <c r="O26" s="92"/>
    </row>
    <row r="27" spans="1:15" ht="15.75" customHeight="1" x14ac:dyDescent="0.35">
      <c r="A27" s="89" t="s">
        <v>42</v>
      </c>
      <c r="B27" s="93">
        <f t="shared" ref="B27:I27" si="16">(B24-B25)/B25*100</f>
        <v>-8.942006183003258</v>
      </c>
      <c r="C27" s="93">
        <f t="shared" si="16"/>
        <v>2.7128615980453041</v>
      </c>
      <c r="D27" s="93">
        <f t="shared" si="16"/>
        <v>-36.82138235879416</v>
      </c>
      <c r="E27" s="93">
        <f t="shared" si="16"/>
        <v>-35.288424438828763</v>
      </c>
      <c r="F27" s="93">
        <f t="shared" si="16"/>
        <v>-45.636438333647952</v>
      </c>
      <c r="G27" s="93">
        <f t="shared" si="16"/>
        <v>-27.040885479547988</v>
      </c>
      <c r="H27" s="93">
        <f t="shared" si="16"/>
        <v>-14.118211649965065</v>
      </c>
      <c r="I27" s="93">
        <f t="shared" si="16"/>
        <v>-18.164922548960252</v>
      </c>
      <c r="J27" s="93">
        <f t="shared" ref="J27:M27" si="17">(J24-J25)/J25*100</f>
        <v>-19.059863424030826</v>
      </c>
      <c r="K27" s="93">
        <f t="shared" si="17"/>
        <v>-22.983739745935519</v>
      </c>
      <c r="L27" s="93">
        <f t="shared" si="17"/>
        <v>-19.458444476884733</v>
      </c>
      <c r="M27" s="93">
        <f t="shared" si="17"/>
        <v>0.60651457320448809</v>
      </c>
      <c r="N27" s="91"/>
      <c r="O27" s="93">
        <f>(O24-O25)/O25*100</f>
        <v>-21.316040083547964</v>
      </c>
    </row>
    <row r="28" spans="1:15" ht="15.75" customHeight="1" x14ac:dyDescent="0.35">
      <c r="A28" s="64" t="s">
        <v>69</v>
      </c>
      <c r="B28" s="94"/>
      <c r="C28" s="65">
        <f>(C24-B24)/B24*100</f>
        <v>-5.8791309087467445</v>
      </c>
      <c r="D28" s="65">
        <f t="shared" ref="D28:I28" si="18">(D24-C24)/C24*100</f>
        <v>-31.770153377414751</v>
      </c>
      <c r="E28" s="65">
        <f t="shared" si="18"/>
        <v>-1.6586439607779211</v>
      </c>
      <c r="F28" s="65">
        <f t="shared" si="18"/>
        <v>-1.890093270774611</v>
      </c>
      <c r="G28" s="65">
        <f t="shared" si="18"/>
        <v>9.5764175067310475</v>
      </c>
      <c r="H28" s="65">
        <f t="shared" si="18"/>
        <v>23.943395442229246</v>
      </c>
      <c r="I28" s="65">
        <f t="shared" si="18"/>
        <v>-26.069788790583985</v>
      </c>
      <c r="J28" s="65">
        <f t="shared" ref="J28" si="19">(J24-I24)/I24*100</f>
        <v>19.896908917540102</v>
      </c>
      <c r="K28" s="65">
        <f t="shared" ref="K28" si="20">(K24-J24)/J24*100</f>
        <v>13.518397545020196</v>
      </c>
      <c r="L28" s="65">
        <f t="shared" ref="L28" si="21">(L24-K24)/K24*100</f>
        <v>-8.813505163966024</v>
      </c>
      <c r="M28" s="65">
        <f t="shared" ref="M28" si="22">(M24-L24)/L24*100</f>
        <v>-8.7050890832385868</v>
      </c>
      <c r="N28" s="91"/>
      <c r="O28" s="95"/>
    </row>
    <row r="29" spans="1:15" ht="15.75" customHeight="1" x14ac:dyDescent="0.35"/>
    <row r="30" spans="1:15" x14ac:dyDescent="0.35">
      <c r="O30" s="124"/>
    </row>
    <row r="31" spans="1:15" x14ac:dyDescent="0.35">
      <c r="B31" s="124"/>
      <c r="E31" s="124"/>
      <c r="H31" s="124"/>
      <c r="K31" s="124"/>
      <c r="L31" s="124"/>
      <c r="M31" s="124"/>
      <c r="O31" s="124"/>
    </row>
    <row r="32" spans="1:15" x14ac:dyDescent="0.35">
      <c r="B32" s="124"/>
      <c r="E32" s="124"/>
      <c r="H32" s="124"/>
      <c r="K32" s="124"/>
      <c r="L32" s="124"/>
      <c r="M32" s="124"/>
    </row>
    <row r="33" spans="12:12" x14ac:dyDescent="0.35">
      <c r="L33" s="1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44"/>
  </sheetPr>
  <dimension ref="A1:O31"/>
  <sheetViews>
    <sheetView showGridLines="0" zoomScale="90" zoomScaleNormal="90" workbookViewId="0">
      <selection activeCell="M16" sqref="M16"/>
    </sheetView>
  </sheetViews>
  <sheetFormatPr defaultColWidth="9.1796875" defaultRowHeight="15.5" x14ac:dyDescent="0.35"/>
  <cols>
    <col min="1" max="1" width="51.54296875" style="8" customWidth="1"/>
    <col min="2" max="13" width="10.453125" style="8" customWidth="1"/>
    <col min="14" max="14" width="2.453125" style="8" customWidth="1"/>
    <col min="15" max="15" width="19.26953125" style="8" customWidth="1"/>
    <col min="16" max="16384" width="9.1796875" style="8"/>
  </cols>
  <sheetData>
    <row r="1" spans="1:15" ht="23.5" x14ac:dyDescent="0.35">
      <c r="A1" s="167" t="str">
        <f>+'Indice-Index'!A16</f>
        <v>4.2 Ricavi da servizi di consegna pacchi - Parcel services revenue (Mln €)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  <c r="O1" s="122"/>
    </row>
    <row r="4" spans="1:15" x14ac:dyDescent="0.35">
      <c r="B4" s="84" t="s">
        <v>25</v>
      </c>
      <c r="C4" s="85" t="s">
        <v>26</v>
      </c>
      <c r="D4" s="85" t="s">
        <v>27</v>
      </c>
      <c r="E4" s="85" t="s">
        <v>28</v>
      </c>
      <c r="F4" s="85" t="s">
        <v>29</v>
      </c>
      <c r="G4" s="85" t="s">
        <v>30</v>
      </c>
      <c r="H4" s="85" t="s">
        <v>31</v>
      </c>
      <c r="I4" s="85" t="s">
        <v>32</v>
      </c>
      <c r="J4" s="44" t="s">
        <v>41</v>
      </c>
      <c r="K4" s="44" t="s">
        <v>97</v>
      </c>
      <c r="L4" s="44" t="s">
        <v>98</v>
      </c>
      <c r="M4" s="44" t="s">
        <v>99</v>
      </c>
      <c r="O4" s="76" t="s">
        <v>117</v>
      </c>
    </row>
    <row r="5" spans="1:15" x14ac:dyDescent="0.35">
      <c r="B5" s="177" t="s">
        <v>44</v>
      </c>
      <c r="C5" s="177" t="s">
        <v>34</v>
      </c>
      <c r="D5" s="177" t="s">
        <v>33</v>
      </c>
      <c r="E5" s="177" t="s">
        <v>35</v>
      </c>
      <c r="F5" s="177" t="s">
        <v>36</v>
      </c>
      <c r="G5" s="177" t="s">
        <v>37</v>
      </c>
      <c r="H5" s="177" t="s">
        <v>38</v>
      </c>
      <c r="I5" s="177" t="s">
        <v>39</v>
      </c>
      <c r="J5" s="178" t="s">
        <v>40</v>
      </c>
      <c r="K5" s="178" t="s">
        <v>100</v>
      </c>
      <c r="L5" s="178" t="s">
        <v>101</v>
      </c>
      <c r="M5" s="178" t="s">
        <v>102</v>
      </c>
      <c r="O5" s="179" t="s">
        <v>118</v>
      </c>
    </row>
    <row r="6" spans="1:15" x14ac:dyDescent="0.3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O6" s="42"/>
    </row>
    <row r="7" spans="1:15" ht="18.5" x14ac:dyDescent="0.35">
      <c r="A7" s="123" t="s">
        <v>67</v>
      </c>
      <c r="B7" s="55"/>
      <c r="C7" s="55"/>
      <c r="D7" s="55"/>
      <c r="E7" s="55"/>
      <c r="F7" s="55"/>
      <c r="G7" s="55"/>
      <c r="H7" s="42"/>
      <c r="I7" s="42"/>
      <c r="J7" s="42"/>
      <c r="K7" s="42"/>
      <c r="L7" s="42"/>
      <c r="M7" s="42"/>
    </row>
    <row r="8" spans="1:15" x14ac:dyDescent="0.35">
      <c r="A8" s="125">
        <v>2020</v>
      </c>
      <c r="B8" s="83">
        <f>+B16+B24</f>
        <v>365.6401694820712</v>
      </c>
      <c r="C8" s="83">
        <f t="shared" ref="C8:I8" si="0">+C16+C24</f>
        <v>340.27889423696246</v>
      </c>
      <c r="D8" s="83">
        <f t="shared" si="0"/>
        <v>319.06775072505189</v>
      </c>
      <c r="E8" s="83">
        <f t="shared" si="0"/>
        <v>341.25356514564157</v>
      </c>
      <c r="F8" s="83">
        <f t="shared" si="0"/>
        <v>407.98439921423926</v>
      </c>
      <c r="G8" s="83">
        <f t="shared" si="0"/>
        <v>416.30025227302929</v>
      </c>
      <c r="H8" s="83">
        <f t="shared" si="0"/>
        <v>421.55760032375952</v>
      </c>
      <c r="I8" s="83">
        <f t="shared" si="0"/>
        <v>321.05127190368592</v>
      </c>
      <c r="J8" s="83">
        <f t="shared" ref="J8:M8" si="1">+J16+J24</f>
        <v>421.83440715256967</v>
      </c>
      <c r="K8" s="83">
        <f t="shared" si="1"/>
        <v>467.86220371384195</v>
      </c>
      <c r="L8" s="83">
        <f t="shared" si="1"/>
        <v>536.01173506666805</v>
      </c>
      <c r="M8" s="83">
        <f t="shared" si="1"/>
        <v>626.62366751375612</v>
      </c>
      <c r="O8" s="172">
        <f>+I8+H8+G8+F8+E8+D8+C8+B8+J8+K8+L8+M8</f>
        <v>4985.4659167512773</v>
      </c>
    </row>
    <row r="9" spans="1:15" x14ac:dyDescent="0.35">
      <c r="A9" s="125">
        <v>2019</v>
      </c>
      <c r="B9" s="83">
        <f>+B17+B25</f>
        <v>337.0915503237652</v>
      </c>
      <c r="C9" s="83">
        <f t="shared" ref="C9:I9" si="2">+C17+C25</f>
        <v>312.86342924938776</v>
      </c>
      <c r="D9" s="83">
        <f t="shared" si="2"/>
        <v>337.22734611107666</v>
      </c>
      <c r="E9" s="83">
        <f t="shared" si="2"/>
        <v>320.56346745092088</v>
      </c>
      <c r="F9" s="83">
        <f t="shared" si="2"/>
        <v>357.1049779544847</v>
      </c>
      <c r="G9" s="83">
        <f t="shared" si="2"/>
        <v>316.71616964465102</v>
      </c>
      <c r="H9" s="83">
        <f t="shared" si="2"/>
        <v>363.45495077253423</v>
      </c>
      <c r="I9" s="83">
        <f t="shared" si="2"/>
        <v>253.18014904221468</v>
      </c>
      <c r="J9" s="83">
        <f t="shared" ref="J9:M9" si="3">+J17+J25</f>
        <v>341.9638443764353</v>
      </c>
      <c r="K9" s="83">
        <f t="shared" si="3"/>
        <v>388.67627123763748</v>
      </c>
      <c r="L9" s="83">
        <f t="shared" si="3"/>
        <v>384.1904172867761</v>
      </c>
      <c r="M9" s="83">
        <f t="shared" si="3"/>
        <v>438.59367033639751</v>
      </c>
      <c r="O9" s="172">
        <f>+I9+H9+G9+F9+E9+D9+C9+B9+J9+K9+L9+M9</f>
        <v>4151.6262437862815</v>
      </c>
    </row>
    <row r="10" spans="1:15" x14ac:dyDescent="0.35">
      <c r="A10" s="67" t="s">
        <v>43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1"/>
      <c r="O10" s="92"/>
    </row>
    <row r="11" spans="1:15" x14ac:dyDescent="0.35">
      <c r="A11" s="89" t="s">
        <v>42</v>
      </c>
      <c r="B11" s="93">
        <f t="shared" ref="B11:I11" si="4">(B8-B9)/B9*100</f>
        <v>8.4690996053997782</v>
      </c>
      <c r="C11" s="93">
        <f t="shared" si="4"/>
        <v>8.7627579398937829</v>
      </c>
      <c r="D11" s="93">
        <f t="shared" si="4"/>
        <v>-5.384971176104834</v>
      </c>
      <c r="E11" s="93">
        <f t="shared" si="4"/>
        <v>6.4542905837791391</v>
      </c>
      <c r="F11" s="93">
        <f t="shared" si="4"/>
        <v>14.247749093612319</v>
      </c>
      <c r="G11" s="93">
        <f t="shared" si="4"/>
        <v>31.442689755976005</v>
      </c>
      <c r="H11" s="93">
        <f t="shared" si="4"/>
        <v>15.986203909927871</v>
      </c>
      <c r="I11" s="93">
        <f t="shared" si="4"/>
        <v>26.807442494298616</v>
      </c>
      <c r="J11" s="93">
        <f t="shared" ref="J11:M11" si="5">(J8-J9)/J9*100</f>
        <v>23.356434924217456</v>
      </c>
      <c r="K11" s="93">
        <f t="shared" si="5"/>
        <v>20.373235604030487</v>
      </c>
      <c r="L11" s="93">
        <f t="shared" si="5"/>
        <v>39.517205778343516</v>
      </c>
      <c r="M11" s="93">
        <f t="shared" si="5"/>
        <v>42.871115087716895</v>
      </c>
      <c r="N11" s="91"/>
      <c r="O11" s="93">
        <f>(O8-O9)/O9*100</f>
        <v>20.08465174852865</v>
      </c>
    </row>
    <row r="12" spans="1:15" x14ac:dyDescent="0.35">
      <c r="A12" s="64" t="s">
        <v>69</v>
      </c>
      <c r="B12" s="94"/>
      <c r="C12" s="65">
        <f t="shared" ref="C12:I12" si="6">(C8-B8)/B8*100</f>
        <v>-6.9361293867227323</v>
      </c>
      <c r="D12" s="65">
        <f t="shared" si="6"/>
        <v>-6.2334584575026879</v>
      </c>
      <c r="E12" s="65">
        <f t="shared" si="6"/>
        <v>6.9533239790528718</v>
      </c>
      <c r="F12" s="65">
        <f t="shared" si="6"/>
        <v>19.554618877056427</v>
      </c>
      <c r="G12" s="65">
        <f t="shared" si="6"/>
        <v>2.03827721716958</v>
      </c>
      <c r="H12" s="65">
        <f t="shared" si="6"/>
        <v>1.2628740967666319</v>
      </c>
      <c r="I12" s="65">
        <f t="shared" si="6"/>
        <v>-23.841659678981937</v>
      </c>
      <c r="J12" s="65">
        <f t="shared" ref="J12" si="7">(J8-I8)/I8*100</f>
        <v>31.391601301339271</v>
      </c>
      <c r="K12" s="65">
        <f t="shared" ref="K12" si="8">(K8-J8)/J8*100</f>
        <v>10.911342408497484</v>
      </c>
      <c r="L12" s="65">
        <f t="shared" ref="L12" si="9">(L8-K8)/K8*100</f>
        <v>14.566154481354157</v>
      </c>
      <c r="M12" s="65">
        <f t="shared" ref="M12" si="10">(M8-L8)/L8*100</f>
        <v>16.904841166549822</v>
      </c>
      <c r="N12" s="91"/>
      <c r="O12" s="95"/>
    </row>
    <row r="15" spans="1:15" x14ac:dyDescent="0.35">
      <c r="A15" s="166" t="s">
        <v>55</v>
      </c>
      <c r="B15" s="55"/>
      <c r="C15" s="55"/>
      <c r="D15" s="55"/>
      <c r="E15" s="55"/>
      <c r="F15" s="55"/>
      <c r="G15" s="55"/>
      <c r="H15" s="42"/>
      <c r="I15" s="42"/>
      <c r="J15" s="42"/>
      <c r="K15" s="42"/>
      <c r="L15" s="42"/>
      <c r="M15" s="42"/>
    </row>
    <row r="16" spans="1:15" x14ac:dyDescent="0.35">
      <c r="A16" s="125">
        <v>2020</v>
      </c>
      <c r="B16" s="50">
        <v>246.3744612205636</v>
      </c>
      <c r="C16" s="50">
        <v>223.82448453252883</v>
      </c>
      <c r="D16" s="50">
        <v>217.14200409182322</v>
      </c>
      <c r="E16" s="50">
        <v>261.47208557665232</v>
      </c>
      <c r="F16" s="50">
        <v>299.05515775653691</v>
      </c>
      <c r="G16" s="50">
        <v>290.04040415112047</v>
      </c>
      <c r="H16" s="50">
        <v>292.38141162020452</v>
      </c>
      <c r="I16" s="50">
        <v>222.65912186563031</v>
      </c>
      <c r="J16" s="50">
        <v>292.99995759474359</v>
      </c>
      <c r="K16" s="50">
        <v>336.25537633923113</v>
      </c>
      <c r="L16" s="50">
        <v>393.89012362971465</v>
      </c>
      <c r="M16" s="50">
        <v>456.82524725002713</v>
      </c>
      <c r="O16" s="172">
        <f>+I16+H16+G16+F16+E16+D16+C16+B16+J16+K16+L16+M16</f>
        <v>3532.919835628777</v>
      </c>
    </row>
    <row r="17" spans="1:15" x14ac:dyDescent="0.35">
      <c r="A17" s="125">
        <v>2019</v>
      </c>
      <c r="B17" s="50">
        <v>220.44449290642348</v>
      </c>
      <c r="C17" s="50">
        <v>200.64586564448419</v>
      </c>
      <c r="D17" s="50">
        <v>213.02794195259543</v>
      </c>
      <c r="E17" s="50">
        <v>207.14199671956928</v>
      </c>
      <c r="F17" s="50">
        <v>231.78620213815304</v>
      </c>
      <c r="G17" s="50">
        <v>204.49295036912869</v>
      </c>
      <c r="H17" s="50">
        <v>239.46604040429244</v>
      </c>
      <c r="I17" s="50">
        <v>164.77666700896796</v>
      </c>
      <c r="J17" s="50">
        <v>223.99136478410486</v>
      </c>
      <c r="K17" s="50">
        <v>258.09834618342143</v>
      </c>
      <c r="L17" s="50">
        <v>263.73364109773081</v>
      </c>
      <c r="M17" s="50">
        <v>297.26756563924931</v>
      </c>
      <c r="O17" s="172">
        <f>+I17+H17+G17+F17+E17+D17+C17+B17+J17+K17+L17+M17</f>
        <v>2724.8730748481212</v>
      </c>
    </row>
    <row r="18" spans="1:15" x14ac:dyDescent="0.35">
      <c r="A18" s="67" t="s">
        <v>43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  <c r="O18" s="92"/>
    </row>
    <row r="19" spans="1:15" x14ac:dyDescent="0.35">
      <c r="A19" s="89" t="s">
        <v>42</v>
      </c>
      <c r="B19" s="93">
        <f t="shared" ref="B19:I19" si="11">(B16-B17)/B17*100</f>
        <v>11.762583846967383</v>
      </c>
      <c r="C19" s="93">
        <f t="shared" si="11"/>
        <v>11.552004230734482</v>
      </c>
      <c r="D19" s="93">
        <f t="shared" si="11"/>
        <v>1.9312312279406472</v>
      </c>
      <c r="E19" s="93">
        <f t="shared" si="11"/>
        <v>26.228427705384927</v>
      </c>
      <c r="F19" s="93">
        <f t="shared" si="11"/>
        <v>29.021984483049216</v>
      </c>
      <c r="G19" s="93">
        <f t="shared" si="11"/>
        <v>41.833937858283484</v>
      </c>
      <c r="H19" s="93">
        <f t="shared" si="11"/>
        <v>22.097233965440203</v>
      </c>
      <c r="I19" s="93">
        <f t="shared" si="11"/>
        <v>35.127822347269657</v>
      </c>
      <c r="J19" s="93">
        <f t="shared" ref="J19:M19" si="12">(J16-J17)/J17*100</f>
        <v>30.808595178279745</v>
      </c>
      <c r="K19" s="93">
        <f t="shared" si="12"/>
        <v>30.281879489559476</v>
      </c>
      <c r="L19" s="93">
        <f t="shared" si="12"/>
        <v>49.351490386375183</v>
      </c>
      <c r="M19" s="93">
        <f t="shared" si="12"/>
        <v>53.674769821477909</v>
      </c>
      <c r="N19" s="91"/>
      <c r="O19" s="93">
        <f>(O16-O17)/O17*100</f>
        <v>29.654473385909718</v>
      </c>
    </row>
    <row r="20" spans="1:15" x14ac:dyDescent="0.35">
      <c r="A20" s="64" t="s">
        <v>69</v>
      </c>
      <c r="B20" s="94"/>
      <c r="C20" s="65">
        <f t="shared" ref="C20:I20" si="13">(C16-B16)/B16*100</f>
        <v>-9.1527249116324576</v>
      </c>
      <c r="D20" s="65">
        <f t="shared" si="13"/>
        <v>-2.9855895590075296</v>
      </c>
      <c r="E20" s="65">
        <f t="shared" si="13"/>
        <v>20.415249306662545</v>
      </c>
      <c r="F20" s="65">
        <f t="shared" si="13"/>
        <v>14.373646080421407</v>
      </c>
      <c r="G20" s="65">
        <f t="shared" si="13"/>
        <v>-3.0144116801207037</v>
      </c>
      <c r="H20" s="65">
        <f t="shared" si="13"/>
        <v>0.80713150153531932</v>
      </c>
      <c r="I20" s="65">
        <f t="shared" si="13"/>
        <v>-23.846348291505468</v>
      </c>
      <c r="J20" s="65">
        <f t="shared" ref="J20" si="14">(J16-I16)/I16*100</f>
        <v>31.59126612003903</v>
      </c>
      <c r="K20" s="65">
        <f t="shared" ref="K20" si="15">(K16-J16)/J16*100</f>
        <v>14.762943687628555</v>
      </c>
      <c r="L20" s="65">
        <f t="shared" ref="L20" si="16">(L16-K16)/K16*100</f>
        <v>17.140171234716174</v>
      </c>
      <c r="M20" s="65">
        <f t="shared" ref="M20" si="17">(M16-L16)/L16*100</f>
        <v>15.977837433536687</v>
      </c>
      <c r="N20" s="91"/>
      <c r="O20" s="95"/>
    </row>
    <row r="21" spans="1:15" x14ac:dyDescent="0.35">
      <c r="O21" s="24"/>
    </row>
    <row r="22" spans="1:15" x14ac:dyDescent="0.35">
      <c r="O22" s="42"/>
    </row>
    <row r="23" spans="1:15" x14ac:dyDescent="0.35">
      <c r="A23" s="166" t="s">
        <v>56</v>
      </c>
      <c r="B23" s="55"/>
      <c r="C23" s="55"/>
      <c r="D23" s="55"/>
      <c r="E23" s="55"/>
      <c r="F23" s="55"/>
      <c r="G23" s="55"/>
      <c r="H23" s="42"/>
      <c r="I23" s="42"/>
      <c r="J23" s="42"/>
      <c r="K23" s="42"/>
      <c r="L23" s="42"/>
      <c r="M23" s="42"/>
      <c r="O23" s="56"/>
    </row>
    <row r="24" spans="1:15" x14ac:dyDescent="0.35">
      <c r="A24" s="125">
        <v>2020</v>
      </c>
      <c r="B24" s="50">
        <v>119.26570826150763</v>
      </c>
      <c r="C24" s="50">
        <v>116.45440970443364</v>
      </c>
      <c r="D24" s="50">
        <v>101.92574663322867</v>
      </c>
      <c r="E24" s="50">
        <v>79.781479568989269</v>
      </c>
      <c r="F24" s="50">
        <v>108.92924145770232</v>
      </c>
      <c r="G24" s="50">
        <v>126.25984812190885</v>
      </c>
      <c r="H24" s="50">
        <v>129.176188703555</v>
      </c>
      <c r="I24" s="50">
        <v>98.392150038055576</v>
      </c>
      <c r="J24" s="50">
        <v>128.83444955782608</v>
      </c>
      <c r="K24" s="50">
        <v>131.60682737461084</v>
      </c>
      <c r="L24" s="50">
        <v>142.12161143695346</v>
      </c>
      <c r="M24" s="50">
        <v>169.79842026372899</v>
      </c>
      <c r="O24" s="172">
        <f>+I24+H24+G24+F24+E24+D24+C24+B24+J24+K24+L24+M24</f>
        <v>1452.5460811225003</v>
      </c>
    </row>
    <row r="25" spans="1:15" x14ac:dyDescent="0.35">
      <c r="A25" s="125">
        <v>2019</v>
      </c>
      <c r="B25" s="50">
        <v>116.6470574173417</v>
      </c>
      <c r="C25" s="50">
        <v>112.21756360490359</v>
      </c>
      <c r="D25" s="50">
        <v>124.19940415848122</v>
      </c>
      <c r="E25" s="50">
        <v>113.42147073135159</v>
      </c>
      <c r="F25" s="50">
        <v>125.31877581633165</v>
      </c>
      <c r="G25" s="50">
        <v>112.22321927552233</v>
      </c>
      <c r="H25" s="50">
        <v>123.98891036824179</v>
      </c>
      <c r="I25" s="50">
        <v>88.403482033246732</v>
      </c>
      <c r="J25" s="50">
        <v>117.97247959233044</v>
      </c>
      <c r="K25" s="50">
        <v>130.57792505421602</v>
      </c>
      <c r="L25" s="50">
        <v>120.45677618904529</v>
      </c>
      <c r="M25" s="50">
        <v>141.32610469714822</v>
      </c>
      <c r="O25" s="172">
        <f>+I25+H25+G25+F25+E25+D25+C25+B25+J25+K25+L25+M25</f>
        <v>1426.7531689381603</v>
      </c>
    </row>
    <row r="26" spans="1:15" x14ac:dyDescent="0.35">
      <c r="A26" s="67" t="s">
        <v>43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1"/>
      <c r="O26" s="92"/>
    </row>
    <row r="27" spans="1:15" x14ac:dyDescent="0.35">
      <c r="A27" s="89" t="s">
        <v>42</v>
      </c>
      <c r="B27" s="93">
        <f t="shared" ref="B27:I27" si="18">(B24-B25)/B25*100</f>
        <v>2.2449351935187498</v>
      </c>
      <c r="C27" s="93">
        <f t="shared" si="18"/>
        <v>3.7755641482710973</v>
      </c>
      <c r="D27" s="93">
        <f t="shared" si="18"/>
        <v>-17.933787747347694</v>
      </c>
      <c r="E27" s="93">
        <f t="shared" si="18"/>
        <v>-29.65927962796524</v>
      </c>
      <c r="F27" s="93">
        <f t="shared" si="18"/>
        <v>-13.078275184119246</v>
      </c>
      <c r="G27" s="93">
        <f t="shared" si="18"/>
        <v>12.507775963835796</v>
      </c>
      <c r="H27" s="93">
        <f t="shared" si="18"/>
        <v>4.1836631356039931</v>
      </c>
      <c r="I27" s="93">
        <f t="shared" si="18"/>
        <v>11.298953135185682</v>
      </c>
      <c r="J27" s="93">
        <f t="shared" ref="J27:M27" si="19">(J24-J25)/J25*100</f>
        <v>9.2072066324541204</v>
      </c>
      <c r="K27" s="93">
        <f t="shared" si="19"/>
        <v>0.78796038455016015</v>
      </c>
      <c r="L27" s="93">
        <f t="shared" si="19"/>
        <v>17.9855678803053</v>
      </c>
      <c r="M27" s="93">
        <f t="shared" si="19"/>
        <v>20.146536712092153</v>
      </c>
      <c r="N27" s="91"/>
      <c r="O27" s="93">
        <f>(O24-O25)/O25*100</f>
        <v>1.8078047938408226</v>
      </c>
    </row>
    <row r="28" spans="1:15" x14ac:dyDescent="0.35">
      <c r="A28" s="64" t="s">
        <v>69</v>
      </c>
      <c r="B28" s="94"/>
      <c r="C28" s="65">
        <f t="shared" ref="C28:I28" si="20">(C24-B24)/B24*100</f>
        <v>-2.3571725670800499</v>
      </c>
      <c r="D28" s="65">
        <f t="shared" si="20"/>
        <v>-12.47583763300965</v>
      </c>
      <c r="E28" s="65">
        <f t="shared" si="20"/>
        <v>-21.725881630206452</v>
      </c>
      <c r="F28" s="65">
        <f t="shared" si="20"/>
        <v>36.534496535011193</v>
      </c>
      <c r="G28" s="65">
        <f t="shared" si="20"/>
        <v>15.90996727075904</v>
      </c>
      <c r="H28" s="65">
        <f t="shared" si="20"/>
        <v>2.3097925627395908</v>
      </c>
      <c r="I28" s="65">
        <f t="shared" si="20"/>
        <v>-23.831047327263519</v>
      </c>
      <c r="J28" s="65">
        <f t="shared" ref="J28" si="21">(J24-I24)/I24*100</f>
        <v>30.939764511697526</v>
      </c>
      <c r="K28" s="65">
        <f t="shared" ref="K28" si="22">(K24-J24)/J24*100</f>
        <v>2.1518916922452593</v>
      </c>
      <c r="L28" s="65">
        <f t="shared" ref="L28" si="23">(L24-K24)/K24*100</f>
        <v>7.9895429987176261</v>
      </c>
      <c r="M28" s="65">
        <f t="shared" ref="M28" si="24">(M24-L24)/L24*100</f>
        <v>19.474032518307908</v>
      </c>
      <c r="N28" s="91"/>
      <c r="O28" s="95"/>
    </row>
    <row r="30" spans="1:15" x14ac:dyDescent="0.35">
      <c r="K30" s="124"/>
      <c r="L30" s="124"/>
      <c r="M30" s="124"/>
      <c r="O30" s="124"/>
    </row>
    <row r="31" spans="1:15" x14ac:dyDescent="0.35">
      <c r="K31" s="124"/>
      <c r="L31" s="124"/>
      <c r="M31" s="124"/>
      <c r="O31" s="124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82F03F-472D-4310-8A3C-307BA9B205E0}"/>
</file>

<file path=customXml/itemProps3.xml><?xml version="1.0" encoding="utf-8"?>
<ds:datastoreItem xmlns:ds="http://schemas.openxmlformats.org/officeDocument/2006/customXml" ds:itemID="{99BC79FE-A8EA-40AA-AA62-A24A436B90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Indice-Index</vt:lpstr>
      <vt:lpstr>1.</vt:lpstr>
      <vt:lpstr>2.1</vt:lpstr>
      <vt:lpstr>2.2</vt:lpstr>
      <vt:lpstr>2.3</vt:lpstr>
      <vt:lpstr>3.1</vt:lpstr>
      <vt:lpstr>3.2</vt:lpstr>
      <vt:lpstr>4.1</vt:lpstr>
      <vt:lpstr>4.2</vt:lpstr>
      <vt:lpstr>4.3</vt:lpstr>
      <vt:lpstr>4.4.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2020-04-14T08:53:46Z</cp:lastPrinted>
  <dcterms:created xsi:type="dcterms:W3CDTF">2015-04-08T12:40:46Z</dcterms:created>
  <dcterms:modified xsi:type="dcterms:W3CDTF">2021-02-09T07:47:49Z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