
<file path=[Content_Types].xml><?xml version="1.0" encoding="utf-8"?>
<Types xmlns="http://schemas.openxmlformats.org/package/2006/content-types">
  <Default Extension="xml" ContentType="application/xml"/>
  <Default Extension="jpeg" ContentType="image/jpeg"/>
  <Default Extension="png" ContentType="image/png"/>
  <Default Extension="rels" ContentType="application/vnd.openxmlformats-package.relationships+xml"/>
  <Default Extension="emf" ContentType="image/x-em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harts/chart1.xml" ContentType="application/vnd.openxmlformats-officedocument.drawingml.chart+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8125"/>
  <workbookPr autoCompressPictures="0"/>
  <bookViews>
    <workbookView xWindow="0" yWindow="0" windowWidth="45580" windowHeight="25180" tabRatio="910"/>
  </bookViews>
  <sheets>
    <sheet name="RA2018" sheetId="17" r:id="rId1"/>
    <sheet name="INDICE" sheetId="74" r:id="rId2"/>
    <sheet name="Tab. 2.2.1" sheetId="131" r:id="rId3"/>
    <sheet name="Fig. 2.2.1" sheetId="182" r:id="rId4"/>
    <sheet name="Tab. 2.2.2" sheetId="183" r:id="rId5"/>
    <sheet name="Tab. 2.2.3" sheetId="188" r:id="rId6"/>
    <sheet name="Tab. 2.2.4" sheetId="222" r:id="rId7"/>
    <sheet name="Tab. 2.2.5" sheetId="187" r:id="rId8"/>
    <sheet name="Fig. 2.3.1" sheetId="196" r:id="rId9"/>
    <sheet name="Tab. 2.3.1" sheetId="139" r:id="rId10"/>
    <sheet name="Tab. 2.3.2" sheetId="144" r:id="rId11"/>
    <sheet name="Fig. 2.3.2" sheetId="138" r:id="rId12"/>
    <sheet name="Fig. 2.3.3" sheetId="224" r:id="rId13"/>
    <sheet name="Fig. 2.3.4" sheetId="189" r:id="rId14"/>
    <sheet name="Fig. 2.3.5" sheetId="284" r:id="rId15"/>
    <sheet name="Fig. 2.3.6" sheetId="191" r:id="rId16"/>
    <sheet name="Fig. 2.3.7" sheetId="190" r:id="rId17"/>
    <sheet name="Fig. 2.3.8" sheetId="225" r:id="rId18"/>
    <sheet name="Fig. 2.3.9" sheetId="226" r:id="rId19"/>
    <sheet name="Tab. 2.5.1" sheetId="194" r:id="rId20"/>
    <sheet name="Fig. 2.5.1" sheetId="221" r:id="rId21"/>
    <sheet name="Tab. 2.5.2" sheetId="192" r:id="rId22"/>
    <sheet name="Fig. 2.5.2" sheetId="197" r:id="rId23"/>
    <sheet name="Fig. 2.5.3" sheetId="198" r:id="rId24"/>
    <sheet name="Tab. 2.5.3" sheetId="136" r:id="rId25"/>
    <sheet name="Tab. 2.6.1" sheetId="227" r:id="rId26"/>
    <sheet name="Fig. 2.7.1" sheetId="199" r:id="rId27"/>
    <sheet name="Tab. 3.1" sheetId="1" r:id="rId28"/>
    <sheet name="Tab. 3.2" sheetId="5" r:id="rId29"/>
    <sheet name="Tab. 3.3" sheetId="2" r:id="rId30"/>
    <sheet name="Fig. 3.1" sheetId="3" r:id="rId31"/>
    <sheet name="Tab. 3.1.1" sheetId="75" r:id="rId32"/>
    <sheet name="Fig. 3.1.1" sheetId="4" r:id="rId33"/>
    <sheet name="Fig. 3.1.2" sheetId="6" r:id="rId34"/>
    <sheet name="Fig. 3.1.3" sheetId="59" r:id="rId35"/>
    <sheet name="Fig. 3.1.4" sheetId="66" r:id="rId36"/>
    <sheet name="Fig. 3.1.5" sheetId="67" r:id="rId37"/>
    <sheet name="Tab. 3.1.2" sheetId="10" r:id="rId38"/>
    <sheet name="Fig. 3.1.6" sheetId="12" r:id="rId39"/>
    <sheet name="Fig. 3.1.7" sheetId="200" r:id="rId40"/>
    <sheet name="Fig. 3.1.8" sheetId="68" r:id="rId41"/>
    <sheet name="Tab. 3.1.3" sheetId="283" r:id="rId42"/>
    <sheet name="Fig. 3.1.9" sheetId="23" r:id="rId43"/>
    <sheet name="Fig. 3.1.10" sheetId="285" r:id="rId44"/>
    <sheet name="Fig. 3.1.11" sheetId="70" r:id="rId45"/>
    <sheet name="Fig. 3.1.12" sheetId="71" r:id="rId46"/>
    <sheet name="Fig. 3.1.13" sheetId="72" r:id="rId47"/>
    <sheet name="Fig. 3.1.14" sheetId="238" r:id="rId48"/>
    <sheet name="Fig. 3.1.15" sheetId="282" r:id="rId49"/>
    <sheet name="Fig. 3.1.16" sheetId="235" r:id="rId50"/>
    <sheet name="Tab. 3.1.4" sheetId="236" r:id="rId51"/>
    <sheet name="Fig. 3.1.17" sheetId="237" r:id="rId52"/>
    <sheet name="Fig. 3.1.18" sheetId="239" r:id="rId53"/>
    <sheet name="Fig. 3.1.19" sheetId="240" r:id="rId54"/>
    <sheet name="Fig. 3.1.20" sheetId="242" r:id="rId55"/>
    <sheet name="Fig. 3.1.21" sheetId="241" r:id="rId56"/>
    <sheet name="Fig. 3.1.22" sheetId="21" r:id="rId57"/>
    <sheet name="Fig. 3.1.23" sheetId="22" r:id="rId58"/>
    <sheet name="Fig. 3.1.24" sheetId="24" r:id="rId59"/>
    <sheet name="Fig. 3.1.25" sheetId="28" r:id="rId60"/>
    <sheet name="Fig. 3.1.26" sheetId="243" r:id="rId61"/>
    <sheet name="Fig. 3.1.27" sheetId="287" r:id="rId62"/>
    <sheet name="Fig. 3.1.28" sheetId="286" r:id="rId63"/>
    <sheet name="Fig. 3.1.29" sheetId="244" r:id="rId64"/>
    <sheet name="Fig. 3.1.30" sheetId="245" r:id="rId65"/>
    <sheet name="Fig. 3.1.31 " sheetId="246" r:id="rId66"/>
    <sheet name="Fig. 3.1.32" sheetId="247" r:id="rId67"/>
    <sheet name="Fig. 3.1.33" sheetId="248" r:id="rId68"/>
    <sheet name="Fig. 3.1.34" sheetId="249" r:id="rId69"/>
    <sheet name="Fig. 3.1.35" sheetId="250" r:id="rId70"/>
    <sheet name="Fig. 3.1.36" sheetId="251" r:id="rId71"/>
    <sheet name="Fig. 3.1.37" sheetId="252" r:id="rId72"/>
    <sheet name="Fig. 3.1.38" sheetId="253" r:id="rId73"/>
    <sheet name="Fig. 3.2.1" sheetId="117" r:id="rId74"/>
    <sheet name="Fig. 3.2.2" sheetId="116" r:id="rId75"/>
    <sheet name="Tab. 3.2.1" sheetId="115" r:id="rId76"/>
    <sheet name="Fig. 3.2.3" sheetId="114" r:id="rId77"/>
    <sheet name="Fig. 3.2.4" sheetId="112" r:id="rId78"/>
    <sheet name="Fig. 3.2.5" sheetId="111" r:id="rId79"/>
    <sheet name="Fig. 3.2.6" sheetId="110" r:id="rId80"/>
    <sheet name="Tab. 3.2.2" sheetId="113" r:id="rId81"/>
    <sheet name="Tab. 3.2.3" sheetId="108" r:id="rId82"/>
    <sheet name="Fig. 3.2.7" sheetId="109" r:id="rId83"/>
    <sheet name="Tab. 3.2.4" sheetId="107" r:id="rId84"/>
    <sheet name="Fig. 3.2.8" sheetId="125" r:id="rId85"/>
    <sheet name="Fig. 3.3.1" sheetId="76" r:id="rId86"/>
    <sheet name="Fig. 3.3.2" sheetId="254" r:id="rId87"/>
    <sheet name="Fig. 3.3.3" sheetId="255" r:id="rId88"/>
    <sheet name="Fig. 3.3.4" sheetId="92" r:id="rId89"/>
    <sheet name="Fig. 3.3.5" sheetId="256" r:id="rId90"/>
    <sheet name="Fig. 3.3.6" sheetId="257" r:id="rId91"/>
    <sheet name="Fig. 3.3.7" sheetId="258" r:id="rId92"/>
    <sheet name="Fig. 3.3.8" sheetId="259" r:id="rId93"/>
    <sheet name="Fig. 3.3.9 " sheetId="260" r:id="rId94"/>
    <sheet name="Fig. 3.3.10" sheetId="261" r:id="rId95"/>
    <sheet name="Fig. 3.3.11" sheetId="288" r:id="rId96"/>
    <sheet name="Fig. 3.3.12" sheetId="289" r:id="rId97"/>
    <sheet name="Fig. 3.3.13" sheetId="90" r:id="rId98"/>
    <sheet name="Fig. 3.3.14" sheetId="106" r:id="rId99"/>
    <sheet name="Fig. 3.3.15" sheetId="262" r:id="rId100"/>
    <sheet name="Fig. 3.3.16" sheetId="103" r:id="rId101"/>
    <sheet name="Fig. 3.3.17" sheetId="231" r:id="rId102"/>
    <sheet name="Fig. 3.3.18" sheetId="100" r:id="rId103"/>
    <sheet name="Fig. 3.3.19" sheetId="263" r:id="rId104"/>
    <sheet name="Fig. 3.3.20" sheetId="99" r:id="rId105"/>
    <sheet name="Fig. 3.3.21" sheetId="310" r:id="rId106"/>
    <sheet name="Tab. 3.3.1" sheetId="266" r:id="rId107"/>
    <sheet name="Tab. 3.3.2" sheetId="267" r:id="rId108"/>
    <sheet name="Fig. 3.3.22" sheetId="268" r:id="rId109"/>
    <sheet name="Fig. 3.3.23" sheetId="96" r:id="rId110"/>
    <sheet name="Fig. 3.3.24" sheetId="290" r:id="rId111"/>
    <sheet name="Fig. 3.3.25" sheetId="269" r:id="rId112"/>
    <sheet name="Fig. 3.3.26" sheetId="270" r:id="rId113"/>
    <sheet name="Fig. 3.3.27" sheetId="121" r:id="rId114"/>
    <sheet name="Fig. 3.3.28" sheetId="291" r:id="rId115"/>
    <sheet name="Fig. 3.3.29" sheetId="204" r:id="rId116"/>
    <sheet name="Fig. 3.3.30" sheetId="292" r:id="rId117"/>
    <sheet name="Tab. 3.3.3" sheetId="271" r:id="rId118"/>
    <sheet name="Fig. 3.3.31" sheetId="208" r:id="rId119"/>
    <sheet name="Fig. 3.3.32" sheetId="273" r:id="rId120"/>
    <sheet name="Fig. 3.3.33" sheetId="294" r:id="rId121"/>
    <sheet name="Fig. 3.3.34" sheetId="280" r:id="rId122"/>
    <sheet name="Fig. 3.3.35" sheetId="279" r:id="rId123"/>
    <sheet name="Fig. 3.3.36" sheetId="295" r:id="rId124"/>
    <sheet name="Tab. 3.3.4" sheetId="277" r:id="rId125"/>
    <sheet name="Fig. 3.3.37" sheetId="276" r:id="rId126"/>
    <sheet name="Fig. 3.3.38" sheetId="275" r:id="rId127"/>
    <sheet name="Fig. 3.3.39" sheetId="296" r:id="rId128"/>
    <sheet name="Fig. 3.3.40" sheetId="297" r:id="rId129"/>
    <sheet name="Fig. 3.3.41" sheetId="298" r:id="rId130"/>
    <sheet name="Fig. 4.1.1" sheetId="171" r:id="rId131"/>
    <sheet name="Tab. 4.1.1" sheetId="172" r:id="rId132"/>
    <sheet name="Tab. 4.1.2" sheetId="170" r:id="rId133"/>
    <sheet name="Fig. 4.2.1" sheetId="181" r:id="rId134"/>
    <sheet name="Fig. 4.2.2" sheetId="179" r:id="rId135"/>
    <sheet name="Fig. 4.2.3" sheetId="216" r:id="rId136"/>
    <sheet name="Tab. 4.2.1" sheetId="173" r:id="rId137"/>
    <sheet name="Fig. 5.1.1" sheetId="299" r:id="rId138"/>
    <sheet name="Tab. 5.1.1" sheetId="300" r:id="rId139"/>
    <sheet name="Tab. 5.2.1" sheetId="301" r:id="rId140"/>
    <sheet name="Tab. 5.2.2" sheetId="302" r:id="rId141"/>
    <sheet name="Tab. 5.2.3" sheetId="303" r:id="rId142"/>
    <sheet name="Tab. 5.2.4" sheetId="304" r:id="rId143"/>
    <sheet name="Tab. 5.2.5" sheetId="305" r:id="rId144"/>
    <sheet name="Tab. 5.2.6" sheetId="306" r:id="rId145"/>
    <sheet name="Tab. 5.2.7" sheetId="307" r:id="rId146"/>
    <sheet name="Tab. 5.3.1" sheetId="308" r:id="rId147"/>
  </sheets>
  <definedNames>
    <definedName name="_xlnm._FilterDatabase" localSheetId="26" hidden="1">'Fig. 2.7.1'!#REF!</definedName>
    <definedName name="_xlnm._FilterDatabase" localSheetId="24" hidden="1">'Tab. 2.5.3'!#REF!</definedName>
    <definedName name="_Ref418092557" localSheetId="56">'Fig. 3.1.22'!$A$1</definedName>
    <definedName name="_Ref418153211" localSheetId="69">'Fig. 3.1.35'!$A$1</definedName>
  </definedNames>
  <calcPr calcId="171027" concurrentCalc="0"/>
  <extLst>
    <ext xmlns:mx="http://schemas.microsoft.com/office/mac/excel/2008/main" uri="{7523E5D3-25F3-A5E0-1632-64F254C22452}">
      <mx:ArchID Flags="2"/>
    </ext>
  </extLst>
</workbook>
</file>

<file path=xl/calcChain.xml><?xml version="1.0" encoding="utf-8"?>
<calcChain xmlns="http://schemas.openxmlformats.org/spreadsheetml/2006/main">
  <c r="E9" i="262" l="1"/>
  <c r="F9" i="262"/>
  <c r="G9" i="262"/>
  <c r="H9" i="262"/>
  <c r="I9" i="262"/>
  <c r="C9" i="262"/>
  <c r="D9" i="262"/>
  <c r="B9" i="262"/>
  <c r="F10" i="112"/>
  <c r="F18" i="112"/>
  <c r="F9" i="270"/>
  <c r="D9" i="244"/>
  <c r="D7" i="244"/>
  <c r="D8" i="244"/>
  <c r="D6" i="244"/>
  <c r="B12" i="221"/>
  <c r="C14" i="262"/>
  <c r="C15" i="262"/>
  <c r="C16" i="262"/>
  <c r="D14" i="262"/>
  <c r="D15" i="262"/>
  <c r="D16" i="262"/>
  <c r="E14" i="262"/>
  <c r="E15" i="262"/>
  <c r="E16" i="262"/>
  <c r="F14" i="262"/>
  <c r="F15" i="262"/>
  <c r="F16" i="262"/>
  <c r="G14" i="262"/>
  <c r="G15" i="262"/>
  <c r="G16" i="262"/>
  <c r="H14" i="262"/>
  <c r="H15" i="262"/>
  <c r="H16" i="262"/>
  <c r="I14" i="262"/>
  <c r="I15" i="262"/>
  <c r="I16" i="262"/>
  <c r="B14" i="262"/>
  <c r="B15" i="262"/>
  <c r="B16" i="262"/>
  <c r="B11" i="226"/>
  <c r="B10" i="226"/>
  <c r="B9" i="226"/>
  <c r="B8" i="226"/>
  <c r="B7" i="226"/>
  <c r="B6" i="226"/>
  <c r="B5" i="226"/>
  <c r="B14" i="191"/>
  <c r="B13" i="191"/>
  <c r="B12" i="191"/>
  <c r="B11" i="191"/>
  <c r="B10" i="191"/>
  <c r="B9" i="191"/>
  <c r="B8" i="191"/>
  <c r="B7" i="191"/>
  <c r="B6" i="191"/>
  <c r="B5" i="191"/>
  <c r="C14" i="189"/>
  <c r="C13" i="189"/>
  <c r="C12" i="189"/>
  <c r="C11" i="189"/>
  <c r="C10" i="189"/>
  <c r="C9" i="189"/>
  <c r="C8" i="189"/>
  <c r="C7" i="189"/>
  <c r="C6" i="189"/>
  <c r="C15" i="189"/>
  <c r="B15" i="189"/>
  <c r="B14" i="189"/>
  <c r="B13" i="189"/>
  <c r="B12" i="189"/>
  <c r="B11" i="189"/>
  <c r="B10" i="189"/>
  <c r="B9" i="189"/>
  <c r="B8" i="189"/>
  <c r="B7" i="189"/>
  <c r="B6" i="189"/>
  <c r="C9" i="268"/>
  <c r="D9" i="268"/>
  <c r="E9" i="268"/>
  <c r="F9" i="268"/>
  <c r="G9" i="268"/>
  <c r="B9" i="268"/>
  <c r="C9" i="263"/>
  <c r="D9" i="263"/>
  <c r="E9" i="263"/>
  <c r="F9" i="263"/>
  <c r="G9" i="263"/>
  <c r="B9" i="263"/>
  <c r="D7" i="24"/>
  <c r="D8" i="24"/>
  <c r="D9" i="24"/>
  <c r="C10" i="24"/>
  <c r="B10" i="24"/>
  <c r="D10" i="24"/>
  <c r="D6" i="24"/>
  <c r="H7" i="12"/>
  <c r="H8" i="12"/>
  <c r="H9" i="12"/>
  <c r="B13" i="109"/>
  <c r="E10" i="112"/>
  <c r="D10" i="112"/>
  <c r="C10" i="112"/>
  <c r="B10" i="112"/>
  <c r="B18" i="112"/>
  <c r="C18" i="112"/>
  <c r="D18" i="112"/>
  <c r="E18" i="112"/>
  <c r="C9" i="90"/>
  <c r="D9" i="90"/>
  <c r="E9" i="90"/>
  <c r="F9" i="90"/>
  <c r="G9" i="90"/>
  <c r="B9" i="90"/>
  <c r="C9" i="242"/>
  <c r="B13" i="136"/>
  <c r="B21" i="251"/>
  <c r="B11" i="251"/>
  <c r="B12" i="250"/>
  <c r="B20" i="249"/>
  <c r="B11" i="249"/>
  <c r="B10" i="248"/>
  <c r="D8" i="247"/>
  <c r="D7" i="247"/>
  <c r="D6" i="247"/>
  <c r="D16" i="246"/>
  <c r="D15" i="246"/>
  <c r="D14" i="246"/>
  <c r="D13" i="246"/>
  <c r="D9" i="246"/>
  <c r="D8" i="246"/>
  <c r="D7" i="246"/>
  <c r="D6" i="246"/>
  <c r="C10" i="22"/>
  <c r="B10" i="22"/>
  <c r="G9" i="21"/>
  <c r="F9" i="21"/>
  <c r="E9" i="21"/>
  <c r="D9" i="21"/>
  <c r="C9" i="21"/>
  <c r="B9" i="21"/>
  <c r="H8" i="21"/>
  <c r="H7" i="21"/>
  <c r="H6" i="21"/>
  <c r="B9" i="242"/>
  <c r="B11" i="241"/>
  <c r="B13" i="240"/>
  <c r="B14" i="239"/>
  <c r="B13" i="237"/>
  <c r="C16" i="283"/>
  <c r="B16" i="283"/>
  <c r="D15" i="283"/>
  <c r="D14" i="283"/>
  <c r="D13" i="283"/>
  <c r="C10" i="283"/>
  <c r="B10" i="283"/>
  <c r="D9" i="283"/>
  <c r="D8" i="283"/>
  <c r="D7" i="283"/>
  <c r="G9" i="68"/>
  <c r="F9" i="68"/>
  <c r="H9" i="68"/>
  <c r="E9" i="68"/>
  <c r="D9" i="68"/>
  <c r="C9" i="68"/>
  <c r="B9" i="68"/>
  <c r="H8" i="68"/>
  <c r="H7" i="68"/>
  <c r="H6" i="68"/>
  <c r="B12" i="200"/>
  <c r="H10" i="12"/>
  <c r="H6" i="12"/>
  <c r="D14" i="10"/>
  <c r="D11" i="10"/>
  <c r="D10" i="10"/>
  <c r="D8" i="10"/>
  <c r="D7" i="10"/>
  <c r="H8" i="67"/>
  <c r="H7" i="67"/>
  <c r="H6" i="67"/>
  <c r="H7" i="66"/>
  <c r="H6" i="66"/>
  <c r="H8" i="59"/>
  <c r="H7" i="59"/>
  <c r="H6" i="59"/>
  <c r="H8" i="6"/>
  <c r="H7" i="6"/>
  <c r="H6" i="6"/>
  <c r="C9" i="170"/>
  <c r="D9" i="170"/>
  <c r="E9" i="170"/>
  <c r="D9" i="10"/>
  <c r="D13" i="10"/>
  <c r="H9" i="21"/>
  <c r="B10" i="198"/>
  <c r="D12" i="10"/>
  <c r="D6" i="10"/>
</calcChain>
</file>

<file path=xl/sharedStrings.xml><?xml version="1.0" encoding="utf-8"?>
<sst xmlns="http://schemas.openxmlformats.org/spreadsheetml/2006/main" count="2477" uniqueCount="1259">
  <si>
    <t>Servizi postali</t>
  </si>
  <si>
    <t>Germania</t>
  </si>
  <si>
    <t>Italia</t>
  </si>
  <si>
    <t>Totale</t>
  </si>
  <si>
    <t>Rete fissa</t>
  </si>
  <si>
    <t>Fastweb</t>
  </si>
  <si>
    <t>Tiscali</t>
  </si>
  <si>
    <t>Vodafone</t>
  </si>
  <si>
    <t>Altri</t>
  </si>
  <si>
    <t>Rete mobile</t>
  </si>
  <si>
    <t xml:space="preserve"> - Residenziale</t>
  </si>
  <si>
    <t xml:space="preserve"> - Affari</t>
  </si>
  <si>
    <t>BT Italia</t>
  </si>
  <si>
    <t>Altri ricavi</t>
  </si>
  <si>
    <t>Servizi voce</t>
  </si>
  <si>
    <t>Servizi dati</t>
  </si>
  <si>
    <t>Voce</t>
  </si>
  <si>
    <t>Media</t>
  </si>
  <si>
    <t xml:space="preserve">Prodotto Interno Lordo </t>
  </si>
  <si>
    <t>Spesa delle famiglie</t>
  </si>
  <si>
    <t>TLC</t>
  </si>
  <si>
    <t xml:space="preserve"> - Rete fissa</t>
  </si>
  <si>
    <t xml:space="preserve"> - Rete mobile</t>
  </si>
  <si>
    <t xml:space="preserve"> - Televisione e radio</t>
  </si>
  <si>
    <t xml:space="preserve">     - Radio</t>
  </si>
  <si>
    <t>Editoria</t>
  </si>
  <si>
    <t>Internet</t>
  </si>
  <si>
    <t>Servizi in esclusiva</t>
  </si>
  <si>
    <t>Altri servizi postali</t>
  </si>
  <si>
    <t>Corriere espresso</t>
  </si>
  <si>
    <t>Telecomunicazioni</t>
  </si>
  <si>
    <t>mln €</t>
  </si>
  <si>
    <t>%</t>
  </si>
  <si>
    <t>TOTALE</t>
  </si>
  <si>
    <t xml:space="preserve">    - Televisione e Radio</t>
  </si>
  <si>
    <t xml:space="preserve">    - Editoria</t>
  </si>
  <si>
    <t xml:space="preserve">    - Internet</t>
  </si>
  <si>
    <t>Indice generale</t>
  </si>
  <si>
    <t>Dati</t>
  </si>
  <si>
    <t>Provincia</t>
  </si>
  <si>
    <t>Agrigento</t>
  </si>
  <si>
    <t>Alessandria</t>
  </si>
  <si>
    <t>Ancona</t>
  </si>
  <si>
    <t>Arezzo</t>
  </si>
  <si>
    <t>Ascoli Piceno</t>
  </si>
  <si>
    <t>Asti</t>
  </si>
  <si>
    <t>Avellino</t>
  </si>
  <si>
    <t>Bari</t>
  </si>
  <si>
    <t>Barletta-Andria-Trani</t>
  </si>
  <si>
    <t>Belluno</t>
  </si>
  <si>
    <t>Benevento</t>
  </si>
  <si>
    <t>Bergamo</t>
  </si>
  <si>
    <t>Biella</t>
  </si>
  <si>
    <t>Bologna</t>
  </si>
  <si>
    <t>Brescia</t>
  </si>
  <si>
    <t>Brindisi</t>
  </si>
  <si>
    <t>Cagliari</t>
  </si>
  <si>
    <t>Caltanissetta</t>
  </si>
  <si>
    <t>Campobasso</t>
  </si>
  <si>
    <t>Caserta</t>
  </si>
  <si>
    <t>Catania</t>
  </si>
  <si>
    <t>Catanzaro</t>
  </si>
  <si>
    <t>Chieti</t>
  </si>
  <si>
    <t>Como</t>
  </si>
  <si>
    <t>Cosenza</t>
  </si>
  <si>
    <t>Cremona</t>
  </si>
  <si>
    <t>Crotone</t>
  </si>
  <si>
    <t>Cuneo</t>
  </si>
  <si>
    <t>Enna</t>
  </si>
  <si>
    <t>Fermo</t>
  </si>
  <si>
    <t>Ferrara</t>
  </si>
  <si>
    <t>Firenze</t>
  </si>
  <si>
    <t>Foggia</t>
  </si>
  <si>
    <t>Frosinone</t>
  </si>
  <si>
    <t>Genova</t>
  </si>
  <si>
    <t>Gorizia</t>
  </si>
  <si>
    <t>Grosseto</t>
  </si>
  <si>
    <t>Imperia</t>
  </si>
  <si>
    <t>Isernia</t>
  </si>
  <si>
    <t>La Spezia</t>
  </si>
  <si>
    <t>L'Aquila</t>
  </si>
  <si>
    <t>Latina</t>
  </si>
  <si>
    <t>Lecce</t>
  </si>
  <si>
    <t>Lecco</t>
  </si>
  <si>
    <t>Livorno</t>
  </si>
  <si>
    <t>Lodi</t>
  </si>
  <si>
    <t>Lucca</t>
  </si>
  <si>
    <t>Macerata</t>
  </si>
  <si>
    <t>Mantova</t>
  </si>
  <si>
    <t>Matera</t>
  </si>
  <si>
    <t>Medio Campidano</t>
  </si>
  <si>
    <t>Messina</t>
  </si>
  <si>
    <t>Milano</t>
  </si>
  <si>
    <t>Modena</t>
  </si>
  <si>
    <t>Monza e della Brianza</t>
  </si>
  <si>
    <t>Napoli</t>
  </si>
  <si>
    <t>Novara</t>
  </si>
  <si>
    <t>Nuoro</t>
  </si>
  <si>
    <t>Ogliastra</t>
  </si>
  <si>
    <t>Oristano</t>
  </si>
  <si>
    <t>Padova</t>
  </si>
  <si>
    <t>Palermo</t>
  </si>
  <si>
    <t>Parma</t>
  </si>
  <si>
    <t>Pavia</t>
  </si>
  <si>
    <t>Perugia</t>
  </si>
  <si>
    <t>Pesaro e Urbino</t>
  </si>
  <si>
    <t>Pescara</t>
  </si>
  <si>
    <t>Piacenza</t>
  </si>
  <si>
    <t>Pisa</t>
  </si>
  <si>
    <t>Pistoia</t>
  </si>
  <si>
    <t>Pordenone</t>
  </si>
  <si>
    <t>Potenza</t>
  </si>
  <si>
    <t>Prato</t>
  </si>
  <si>
    <t>Ragusa</t>
  </si>
  <si>
    <t>Ravenna</t>
  </si>
  <si>
    <t>Rieti</t>
  </si>
  <si>
    <t>Roma</t>
  </si>
  <si>
    <t>Rovigo</t>
  </si>
  <si>
    <t>Salerno</t>
  </si>
  <si>
    <t>Sassari</t>
  </si>
  <si>
    <t>Savona</t>
  </si>
  <si>
    <t>Siena</t>
  </si>
  <si>
    <t>Siracusa</t>
  </si>
  <si>
    <t>Sondrio</t>
  </si>
  <si>
    <t>Taranto</t>
  </si>
  <si>
    <t>Teramo</t>
  </si>
  <si>
    <t>Terni</t>
  </si>
  <si>
    <t>Torino</t>
  </si>
  <si>
    <t>Trapani</t>
  </si>
  <si>
    <t>Trento</t>
  </si>
  <si>
    <t>Treviso</t>
  </si>
  <si>
    <t>Trieste</t>
  </si>
  <si>
    <t>Udine</t>
  </si>
  <si>
    <t>Varese</t>
  </si>
  <si>
    <t>Venezia</t>
  </si>
  <si>
    <t>Vercelli</t>
  </si>
  <si>
    <t>Verona</t>
  </si>
  <si>
    <t>Vibo Valentia</t>
  </si>
  <si>
    <t>Vicenza</t>
  </si>
  <si>
    <t>Viterbo</t>
  </si>
  <si>
    <t>Rimini</t>
  </si>
  <si>
    <t>Altre destinazioni</t>
  </si>
  <si>
    <t>Reti internazionali</t>
  </si>
  <si>
    <t>Introduzione</t>
  </si>
  <si>
    <t>I mercati di rete mobile</t>
  </si>
  <si>
    <t>Quotidiani</t>
  </si>
  <si>
    <t>Radio</t>
  </si>
  <si>
    <t>Periodici</t>
  </si>
  <si>
    <t>Pubblicità</t>
  </si>
  <si>
    <t>RAI</t>
  </si>
  <si>
    <t>Cairo Communication</t>
  </si>
  <si>
    <t>Tv a pagamento</t>
  </si>
  <si>
    <t>HHI</t>
  </si>
  <si>
    <t>RDS</t>
  </si>
  <si>
    <t>Caltagirone</t>
  </si>
  <si>
    <t>Monrif</t>
  </si>
  <si>
    <t>II Sole 24 Ore</t>
  </si>
  <si>
    <t>Titoli abilitativi</t>
  </si>
  <si>
    <t>Licenze</t>
  </si>
  <si>
    <t>Autorizzazioni</t>
  </si>
  <si>
    <t>Servizio universale</t>
  </si>
  <si>
    <t xml:space="preserve">Altri servizi postali </t>
  </si>
  <si>
    <t>Ricavi (milioni €)</t>
  </si>
  <si>
    <t>Volumi (milioni di invii)</t>
  </si>
  <si>
    <t>Ricavi</t>
  </si>
  <si>
    <t>Volumi</t>
  </si>
  <si>
    <t>Austria</t>
  </si>
  <si>
    <t>Posta transfrontaliera</t>
  </si>
  <si>
    <t>Altro</t>
  </si>
  <si>
    <t>Poste Italiane</t>
  </si>
  <si>
    <t>Nexive</t>
  </si>
  <si>
    <t>La radio</t>
  </si>
  <si>
    <t>Le risorse economiche complessive</t>
  </si>
  <si>
    <t>Archiviazione</t>
  </si>
  <si>
    <t>Ingiunzione</t>
  </si>
  <si>
    <t>-</t>
  </si>
  <si>
    <t>Richiami</t>
  </si>
  <si>
    <t>Ordini</t>
  </si>
  <si>
    <t>Archiviazioni</t>
  </si>
  <si>
    <t>Oggetto della segnalazione</t>
  </si>
  <si>
    <t>A</t>
  </si>
  <si>
    <t>B</t>
  </si>
  <si>
    <t>C</t>
  </si>
  <si>
    <t>D</t>
  </si>
  <si>
    <t>E</t>
  </si>
  <si>
    <t>F</t>
  </si>
  <si>
    <t>I</t>
  </si>
  <si>
    <t>L</t>
  </si>
  <si>
    <t>N</t>
  </si>
  <si>
    <t>N° nuovi procedimenti</t>
  </si>
  <si>
    <t>In corso</t>
  </si>
  <si>
    <t>Oblazione</t>
  </si>
  <si>
    <t xml:space="preserve"> </t>
  </si>
  <si>
    <t>Numero procedimenti</t>
  </si>
  <si>
    <t>Esito controversia</t>
  </si>
  <si>
    <t>% sui proc. conclusi</t>
  </si>
  <si>
    <t>Termine regolamentare</t>
  </si>
  <si>
    <t>Accordo in udienza</t>
  </si>
  <si>
    <t>Delibera</t>
  </si>
  <si>
    <t>Transazione</t>
  </si>
  <si>
    <t>Rinuncia</t>
  </si>
  <si>
    <t>Improcedibilità</t>
  </si>
  <si>
    <t>Descrizione</t>
  </si>
  <si>
    <t>Figura 4.1.1 - Organigramma dell’Autorità</t>
  </si>
  <si>
    <t>Dirigenti</t>
  </si>
  <si>
    <t>Funzionari</t>
  </si>
  <si>
    <t>Operativi</t>
  </si>
  <si>
    <t>Esecutivi</t>
  </si>
  <si>
    <t>Ruolo</t>
  </si>
  <si>
    <t>Contratto a tempo determinato o di specializzazione</t>
  </si>
  <si>
    <t>Presidente</t>
  </si>
  <si>
    <t>Legge istitutiva</t>
  </si>
  <si>
    <t>Sito istituzionale</t>
  </si>
  <si>
    <t>Abruzzo</t>
  </si>
  <si>
    <t>Filippo Lucci</t>
  </si>
  <si>
    <t>Legge regionale 24 agosto 2001, n. 45</t>
  </si>
  <si>
    <t xml:space="preserve">www.corecomabruzzo.it </t>
  </si>
  <si>
    <t>Basilicata</t>
  </si>
  <si>
    <t>Giuditta Lamorte</t>
  </si>
  <si>
    <t>Legge regionale 27 marzo 2000, n. 20</t>
  </si>
  <si>
    <t xml:space="preserve">www.consiglio.basilicata.it/consiglionew/site/consiglio/section.jsp?sec=101865 </t>
  </si>
  <si>
    <t>Roland Turk</t>
  </si>
  <si>
    <t>Legge provinc. 18 marzo 2002, n. 6</t>
  </si>
  <si>
    <t>Calabria</t>
  </si>
  <si>
    <t>Legge regionale 22 gennaio 2001, n. 2 e s.m.i.</t>
  </si>
  <si>
    <t xml:space="preserve">http://corecom.consrc.it/hp2/default.asp </t>
  </si>
  <si>
    <t>Campania</t>
  </si>
  <si>
    <t>Legge regionale 1 luglio 2002, n. 9 e s.m.i.</t>
  </si>
  <si>
    <t>Giovanna Cosenza</t>
  </si>
  <si>
    <t>Legge regionale 30 genn. 2001, n. 1 e s.m.i.</t>
  </si>
  <si>
    <t xml:space="preserve">www.assemblea.emr.it/corecom </t>
  </si>
  <si>
    <t>Giovanni Marzini</t>
  </si>
  <si>
    <t xml:space="preserve">www.corecomfvg.it </t>
  </si>
  <si>
    <t>Lazio</t>
  </si>
  <si>
    <t>Michele Petrucci</t>
  </si>
  <si>
    <t>Legge regionale 3 agosto 2001, n. 19</t>
  </si>
  <si>
    <t xml:space="preserve">www.corecomlazio.it </t>
  </si>
  <si>
    <t>Liguria</t>
  </si>
  <si>
    <t>Alberto Maria Benedetti</t>
  </si>
  <si>
    <t>Legge regionale 24 gennaio 2001, n. 5</t>
  </si>
  <si>
    <t>Lombardia</t>
  </si>
  <si>
    <t>Legge regionale 28 ottobre 2003, n. 20</t>
  </si>
  <si>
    <t xml:space="preserve">www.corecomlombardia.it </t>
  </si>
  <si>
    <t>Marche</t>
  </si>
  <si>
    <t>Legge regionale 27 marzo 2001, n. 8</t>
  </si>
  <si>
    <t xml:space="preserve">www.corecom.marche.it </t>
  </si>
  <si>
    <t>Molise</t>
  </si>
  <si>
    <t>Legge regionale 26 agosto 2002, n. 18</t>
  </si>
  <si>
    <t>Piemonte</t>
  </si>
  <si>
    <t>Legge regionale 7 gennaio 2001, n. 1</t>
  </si>
  <si>
    <t>Puglia</t>
  </si>
  <si>
    <t>Legge regionale 28 febbraio 2000, n. 3</t>
  </si>
  <si>
    <t xml:space="preserve">http://corecom.consiglio.puglia.it/ </t>
  </si>
  <si>
    <t>Sardegna</t>
  </si>
  <si>
    <t>Mario Cabasino</t>
  </si>
  <si>
    <t>Legge regionale 28 luglio 2008, n. 11 e s.m.i.</t>
  </si>
  <si>
    <t xml:space="preserve">www.consregsardegna.it/corecom/ </t>
  </si>
  <si>
    <t>Sicilia</t>
  </si>
  <si>
    <t>Toscana</t>
  </si>
  <si>
    <t>Carlo Buzzi</t>
  </si>
  <si>
    <t>Legge provinc. 16 dicembre 2005, n. 19</t>
  </si>
  <si>
    <t>Umbria</t>
  </si>
  <si>
    <t>Legge regionale 11 gennaio 2000, n. 3</t>
  </si>
  <si>
    <t xml:space="preserve">www.corecom.umbria.it </t>
  </si>
  <si>
    <t>Valle d’Aosta</t>
  </si>
  <si>
    <t>Enrica Ferri</t>
  </si>
  <si>
    <t>Legge regionale 4 settembre 2001, n. 26</t>
  </si>
  <si>
    <t xml:space="preserve">www.corecomvda.it </t>
  </si>
  <si>
    <t>Veneto</t>
  </si>
  <si>
    <t>Legge regionale 10 agosto 2001, n. 18</t>
  </si>
  <si>
    <t xml:space="preserve">http://corecom.consiglioveneto.it/corecom/ </t>
  </si>
  <si>
    <t>Bolzano</t>
  </si>
  <si>
    <t>Emilia-Romagna</t>
  </si>
  <si>
    <t>La tutela giurisdizionale in ambito nazionale</t>
  </si>
  <si>
    <t>INDICE FIGURE E TABELLE</t>
  </si>
  <si>
    <t>INDICE</t>
  </si>
  <si>
    <t>AVVERTENZE</t>
  </si>
  <si>
    <t>Le attività regolamentari e di vigilanza nei mercati delle telecomunicazioni</t>
  </si>
  <si>
    <t>Tutela e garanzia dei diritti nel sistema digitale</t>
  </si>
  <si>
    <t>I rapporti con i consumatori e gli utenti</t>
  </si>
  <si>
    <t>Gli scenari nei mercati delle telecomunicazioni</t>
  </si>
  <si>
    <t>L’evoluzione dei media e la rivoluzione digitale</t>
  </si>
  <si>
    <t>Il contesto di mercato nel settore dei servizi
postali</t>
  </si>
  <si>
    <t>I risultati del piano di monitoraggio</t>
  </si>
  <si>
    <t>L’assetto organizzativo e la politica delle
risorse umane</t>
  </si>
  <si>
    <t>Distribuzione %</t>
  </si>
  <si>
    <t>Aree economiche</t>
  </si>
  <si>
    <t xml:space="preserve">Ricavi (mln €) </t>
  </si>
  <si>
    <t>Var. %</t>
  </si>
  <si>
    <t>Altri operatori</t>
  </si>
  <si>
    <t>Pareri conclusi</t>
  </si>
  <si>
    <t>Istanze totali</t>
  </si>
  <si>
    <t>Rito ordinario</t>
  </si>
  <si>
    <t>Rito abbreviato</t>
  </si>
  <si>
    <t>Istanze archiviate in via amministrativa prima dell’avvio del procedimento</t>
  </si>
  <si>
    <t>Procedimenti avviati</t>
  </si>
  <si>
    <t>di cui con rito ordinario</t>
  </si>
  <si>
    <t>di cui con rito abbreviato</t>
  </si>
  <si>
    <t>Procedimenti archiviati per ritiro dell’istanza</t>
  </si>
  <si>
    <t>Procedimenti archiviati in via amministrativa per adeguamento spontaneo</t>
  </si>
  <si>
    <t>Procedimenti conclusi con archiviazione da parte della CSP</t>
  </si>
  <si>
    <t>Procedimenti conclusi con ordini di disabilitazione dell’accesso</t>
  </si>
  <si>
    <t>La7</t>
  </si>
  <si>
    <t>Italia 1</t>
  </si>
  <si>
    <t>Cielo</t>
  </si>
  <si>
    <t>Fiction</t>
  </si>
  <si>
    <t>Animazione</t>
  </si>
  <si>
    <t>Documentari</t>
  </si>
  <si>
    <t>Intrattenimento</t>
  </si>
  <si>
    <t>Acquisto</t>
  </si>
  <si>
    <t>Pre-acquisto</t>
  </si>
  <si>
    <t>Produzione</t>
  </si>
  <si>
    <t>Valore medio rimborsi/indennizzi (euro)</t>
  </si>
  <si>
    <t xml:space="preserve">Decisione </t>
  </si>
  <si>
    <t xml:space="preserve">Investimenti </t>
  </si>
  <si>
    <t>dal 25% al 30%</t>
  </si>
  <si>
    <t>Penetrazione Popolazione (%)</t>
  </si>
  <si>
    <t>Penetrazione Famiglie (%)</t>
  </si>
  <si>
    <t>oltre il 30%</t>
  </si>
  <si>
    <t>oltre il 10%</t>
  </si>
  <si>
    <t>Fininvest/Mediaset</t>
  </si>
  <si>
    <t xml:space="preserve">Discovery </t>
  </si>
  <si>
    <t xml:space="preserve">Altri </t>
  </si>
  <si>
    <t>Fondi pubblici</t>
  </si>
  <si>
    <t>Ricavi dall'utente</t>
  </si>
  <si>
    <t>Francia</t>
  </si>
  <si>
    <t>Posta nazionale</t>
  </si>
  <si>
    <t>Corriere espresso nazionale</t>
  </si>
  <si>
    <t>Corriere espresso in entrata</t>
  </si>
  <si>
    <t>Corriere espresso in uscita</t>
  </si>
  <si>
    <t>DHL</t>
  </si>
  <si>
    <t>UPS</t>
  </si>
  <si>
    <t>BRT</t>
  </si>
  <si>
    <t>SDA</t>
  </si>
  <si>
    <t>Linee strategiche</t>
  </si>
  <si>
    <t>Indicatore</t>
  </si>
  <si>
    <t>Settore</t>
  </si>
  <si>
    <t xml:space="preserve">Valore </t>
  </si>
  <si>
    <t xml:space="preserve">Quota sul totale delle linee </t>
  </si>
  <si>
    <t>Comunicazioni elettroniche</t>
  </si>
  <si>
    <t>Quota sul totale delle linee a banda larga</t>
  </si>
  <si>
    <t>Indice di concentrazione</t>
  </si>
  <si>
    <t>Risalita nella scala degli investimenti</t>
  </si>
  <si>
    <t>Unità immobiliari raggiunte</t>
  </si>
  <si>
    <t>Penetrazione dei servizi NGA</t>
  </si>
  <si>
    <t>Linee con velocità ≥30 Mbps e &lt; 100 Mbps (% linee BB)</t>
  </si>
  <si>
    <t>Linee con velocità ≥100 Mbps (% linee BB)</t>
  </si>
  <si>
    <t>Numero di operatori postali</t>
  </si>
  <si>
    <t>Imprese titolari di licenza e/o autorizzazione</t>
  </si>
  <si>
    <t>Totale punti di accettazione degli operatori postali</t>
  </si>
  <si>
    <t>Punti di accettazione degli operatori alternativi sul totale dei punti di accettazione (%)</t>
  </si>
  <si>
    <t>Indice HHI</t>
  </si>
  <si>
    <t>Valore</t>
  </si>
  <si>
    <t>Efficiente allocazione delle risorse scarse: radiospettro, numerazione</t>
  </si>
  <si>
    <t>Frequenze assegnate su frequenze disponibili (%)</t>
  </si>
  <si>
    <t>Copertura delle reti mobili</t>
  </si>
  <si>
    <t>Copertura delle reti 3G (% popolazione)</t>
  </si>
  <si>
    <t>Copertura delle reti 4G (% popolazione)</t>
  </si>
  <si>
    <t xml:space="preserve"> Copertura rete radiofonica DAB</t>
  </si>
  <si>
    <t>Bacini pianificati su bacini totali (%)</t>
  </si>
  <si>
    <t>Popolazione bacini pianificati su popolazione totale (%)</t>
  </si>
  <si>
    <t>Tutela del pluralismo e della parità di accesso ai mezzi di informazione</t>
  </si>
  <si>
    <t>Quote di mercato</t>
  </si>
  <si>
    <t>Tirature quotidiani</t>
  </si>
  <si>
    <t>Pluralismo informativo</t>
  </si>
  <si>
    <t>Pluralismo culturale</t>
  </si>
  <si>
    <t>Tutela dell’utenza e delle categorie deboli</t>
  </si>
  <si>
    <t xml:space="preserve">Risoluzione delle controversie tra utenti e operatori </t>
  </si>
  <si>
    <t xml:space="preserve">Vantaggio economico diretto per i consumatori </t>
  </si>
  <si>
    <t>Tutti</t>
  </si>
  <si>
    <t>Tutela del diritto d’autore</t>
  </si>
  <si>
    <t>Numero di comunicazioni di operatori gestite dal ROC</t>
  </si>
  <si>
    <t>Numero di comunicazioni di operatori gestite dalla IES</t>
  </si>
  <si>
    <t xml:space="preserve">Numero di segnalazioni da parte di utenti gestite </t>
  </si>
  <si>
    <t>Tempi medi di definizione dei procedimenti di iscrizione, cancellazione e richieste di certificazione pervenuti al ROC (30 giorni previsti)</t>
  </si>
  <si>
    <t>14,5 gg.</t>
  </si>
  <si>
    <t>Numero di procedimenti di definizione controversie operatori-utenti conclusi sul numero totale delle istanze pervenute - AGCOM</t>
  </si>
  <si>
    <t>Comunicazione elettroniche</t>
  </si>
  <si>
    <t>Incarichi di responsabilità assunti</t>
  </si>
  <si>
    <t>Esperti nazionali coinvolti in gruppi di lavoro/gemellaggi</t>
  </si>
  <si>
    <t xml:space="preserve">Trento </t>
  </si>
  <si>
    <t xml:space="preserve">Abruzzo </t>
  </si>
  <si>
    <t>Co.re.com.</t>
  </si>
  <si>
    <t>Andrea Latessa</t>
  </si>
  <si>
    <t>Gualtiero Mazzi</t>
  </si>
  <si>
    <t>Diffusione della cultura della legalità nella fruizione di opere digitali</t>
  </si>
  <si>
    <t>La regolamentazione e la vigilanza nel settore postale</t>
  </si>
  <si>
    <t xml:space="preserve">Quotidiani </t>
  </si>
  <si>
    <t>Canone</t>
  </si>
  <si>
    <t>Fininvest</t>
  </si>
  <si>
    <t>Gruppo 24 Ore</t>
  </si>
  <si>
    <t>21st Century Fox/Sky Italia</t>
  </si>
  <si>
    <t>Convenzioni e provvidenze</t>
  </si>
  <si>
    <t xml:space="preserve">21st Century Fox/Sky Italia </t>
  </si>
  <si>
    <t>Discovery</t>
  </si>
  <si>
    <t>Viacom</t>
  </si>
  <si>
    <t>Canale</t>
  </si>
  <si>
    <t>Testata</t>
  </si>
  <si>
    <t>Edizione</t>
  </si>
  <si>
    <t>Ascolto medio (.000)</t>
  </si>
  <si>
    <t>RAIUNO</t>
  </si>
  <si>
    <t>TG1</t>
  </si>
  <si>
    <t>Giorno</t>
  </si>
  <si>
    <t>RAIDUE</t>
  </si>
  <si>
    <t>TG2</t>
  </si>
  <si>
    <t>RAITRE</t>
  </si>
  <si>
    <t>TG3</t>
  </si>
  <si>
    <t>TGR</t>
  </si>
  <si>
    <t>RETE 4</t>
  </si>
  <si>
    <t>TG4</t>
  </si>
  <si>
    <t>CANALE 5</t>
  </si>
  <si>
    <t>TG5</t>
  </si>
  <si>
    <t>ITALIA 1</t>
  </si>
  <si>
    <t>STUDIO APERTO</t>
  </si>
  <si>
    <t>LA7</t>
  </si>
  <si>
    <t>TG LA7</t>
  </si>
  <si>
    <t>Sera</t>
  </si>
  <si>
    <t>Editore</t>
  </si>
  <si>
    <t>SKY TG24</t>
  </si>
  <si>
    <t>TGCOM 24</t>
  </si>
  <si>
    <t xml:space="preserve">Fininvest/Mediaset (R.T.I.) </t>
  </si>
  <si>
    <t>% su tirature nazionali</t>
  </si>
  <si>
    <t>La Repubblica</t>
  </si>
  <si>
    <t>Centro</t>
  </si>
  <si>
    <t>Il Tirreno</t>
  </si>
  <si>
    <t>Messaggero Veneto</t>
  </si>
  <si>
    <t>Nord-est</t>
  </si>
  <si>
    <t>Sud</t>
  </si>
  <si>
    <t>Il Piccolo</t>
  </si>
  <si>
    <t>Il Mattino di Padova</t>
  </si>
  <si>
    <t>Gazzetta di Mantova</t>
  </si>
  <si>
    <t>Nord-ovest</t>
  </si>
  <si>
    <t>La Provincia Pavese</t>
  </si>
  <si>
    <t>La Nuova di Venezia e Mestre</t>
  </si>
  <si>
    <t>La Tribuna di Treviso</t>
  </si>
  <si>
    <t>Gazzetta di Reggio</t>
  </si>
  <si>
    <t>Nuova Gazzetta di Modena</t>
  </si>
  <si>
    <t>La Nuova Ferrara</t>
  </si>
  <si>
    <t>Cairo/RCS</t>
  </si>
  <si>
    <t>La Stampa</t>
  </si>
  <si>
    <t>Il Secolo XIX</t>
  </si>
  <si>
    <t>Caltagirone Editore</t>
  </si>
  <si>
    <t xml:space="preserve">Il Sole 24 Ore </t>
  </si>
  <si>
    <t>Incidenza 2016</t>
  </si>
  <si>
    <t>Nord Ovest</t>
  </si>
  <si>
    <t>Nord Est</t>
  </si>
  <si>
    <t>Sud e Isole</t>
  </si>
  <si>
    <t>Volumi medi annui</t>
  </si>
  <si>
    <t>&lt; 10 Mbit/s</t>
  </si>
  <si>
    <t>≥ 10 e &lt;30 Mbit/s</t>
  </si>
  <si>
    <t>≥ 30 Mbit/s</t>
  </si>
  <si>
    <t>Olbia-Tempio</t>
  </si>
  <si>
    <t>Carbonia-Iglesias</t>
  </si>
  <si>
    <t>Isole</t>
  </si>
  <si>
    <t>Nord</t>
  </si>
  <si>
    <t xml:space="preserve"> - Nord Ovest</t>
  </si>
  <si>
    <t xml:space="preserve"> - Nord Est</t>
  </si>
  <si>
    <t xml:space="preserve"> - Sud</t>
  </si>
  <si>
    <t xml:space="preserve"> - Sicilia/Sardegna</t>
  </si>
  <si>
    <t>Linkem</t>
  </si>
  <si>
    <t>Eolo</t>
  </si>
  <si>
    <t>Go Internet</t>
  </si>
  <si>
    <t xml:space="preserve">10 ≤ Mbit/s &lt; 30  </t>
  </si>
  <si>
    <t xml:space="preserve">≥ 30 Mbit/s </t>
  </si>
  <si>
    <t>SIM "solo voce"</t>
  </si>
  <si>
    <t>Accesso e navigazione Internet</t>
  </si>
  <si>
    <t>SMS</t>
  </si>
  <si>
    <t>Altri servizi dati</t>
  </si>
  <si>
    <t>SIM</t>
  </si>
  <si>
    <t>Spesa complessiva</t>
  </si>
  <si>
    <t>Terminali e servizi vari</t>
  </si>
  <si>
    <t>Voce (cent€/minuto)</t>
  </si>
  <si>
    <t>SMS (cent€/messaggio)</t>
  </si>
  <si>
    <t>Traffico dati (€/GB)</t>
  </si>
  <si>
    <t>MVNO</t>
  </si>
  <si>
    <t>Poste Mobile</t>
  </si>
  <si>
    <t>Lycamobile</t>
  </si>
  <si>
    <t>Coop Italia</t>
  </si>
  <si>
    <t>Indice di mobilità (%)</t>
  </si>
  <si>
    <t>Concessionaria Servizio Pubblico</t>
  </si>
  <si>
    <t>Altre emittenti</t>
  </si>
  <si>
    <t>Google</t>
  </si>
  <si>
    <t>Facebook</t>
  </si>
  <si>
    <t>Alibaba</t>
  </si>
  <si>
    <t>Baidu</t>
  </si>
  <si>
    <t>Microsoft</t>
  </si>
  <si>
    <t>Tencent</t>
  </si>
  <si>
    <t>Ricavi netti raccolta pubblicitaria mobile nel mondo, per operatore</t>
  </si>
  <si>
    <t>Altre tipologie</t>
  </si>
  <si>
    <t>Fulmine Group</t>
  </si>
  <si>
    <t xml:space="preserve">Citypost </t>
  </si>
  <si>
    <t>Asendia Italy</t>
  </si>
  <si>
    <t>TNT GE</t>
  </si>
  <si>
    <t>Comando/ fuori ruolo/ distacco</t>
  </si>
  <si>
    <t>Friuli-Venezia Giulia</t>
  </si>
  <si>
    <t xml:space="preserve">Banda assegnata </t>
  </si>
  <si>
    <t>Programmi codificati MPEG-4 o HEVC su programmi totali (%)</t>
  </si>
  <si>
    <t>Pluralismo sociale</t>
  </si>
  <si>
    <t>13,4 gg.</t>
  </si>
  <si>
    <t>Numero di ordinanze e sentenze Tar e CDS favorevoli su numero di ordinanze e sentenze totali</t>
  </si>
  <si>
    <t xml:space="preserve">21st Century Fox </t>
  </si>
  <si>
    <t>In attesa del parere AGCM</t>
  </si>
  <si>
    <t>Istruttorie espletate (in attesa di integrazioni dal MISE)</t>
  </si>
  <si>
    <r>
      <t>Trasferimenti dei diritti d’uso delle frequenze radiotelevisive ai sensi dell’art. 14-</t>
    </r>
    <r>
      <rPr>
        <b/>
        <i/>
        <sz val="12"/>
        <color indexed="8"/>
        <rFont val="Times New Roman"/>
        <family val="1"/>
      </rPr>
      <t>ter</t>
    </r>
    <r>
      <rPr>
        <b/>
        <sz val="12"/>
        <color indexed="8"/>
        <rFont val="Times New Roman"/>
        <family val="1"/>
      </rPr>
      <t xml:space="preserve"> del Codice delle comunicazioni elettroniche</t>
    </r>
  </si>
  <si>
    <r>
      <t>Servizi di media audiovisivi a richiesta (</t>
    </r>
    <r>
      <rPr>
        <i/>
        <sz val="12"/>
        <color indexed="8"/>
        <rFont val="Times New Roman"/>
        <family val="1"/>
      </rPr>
      <t>ex</t>
    </r>
    <r>
      <rPr>
        <sz val="12"/>
        <color indexed="8"/>
        <rFont val="Times New Roman"/>
        <family val="1"/>
      </rPr>
      <t xml:space="preserve"> delibera n. 607/10/CONS)</t>
    </r>
  </si>
  <si>
    <t>Tipologia di opere</t>
  </si>
  <si>
    <t>Ordinario</t>
  </si>
  <si>
    <t>Abbreviato</t>
  </si>
  <si>
    <t>Audiovisiva</t>
  </si>
  <si>
    <t>Fotografica</t>
  </si>
  <si>
    <t>Sonora</t>
  </si>
  <si>
    <t>Editoriale</t>
  </si>
  <si>
    <t>Software</t>
  </si>
  <si>
    <t>Letteraria</t>
  </si>
  <si>
    <t xml:space="preserve">Istanze pervenute per tipologia di opera                                                                                                     </t>
  </si>
  <si>
    <t>Istanze ritirate prima dell’avvio del procedimento</t>
  </si>
  <si>
    <t>Ingiunzioni</t>
  </si>
  <si>
    <t>Rai1</t>
  </si>
  <si>
    <t>Rai2</t>
  </si>
  <si>
    <t>Rai3</t>
  </si>
  <si>
    <t>Canale5</t>
  </si>
  <si>
    <t>Rete4</t>
  </si>
  <si>
    <t>Real Time</t>
  </si>
  <si>
    <t>Sky Uno</t>
  </si>
  <si>
    <t>Film</t>
  </si>
  <si>
    <t>Chili</t>
  </si>
  <si>
    <t>Rai.Tv</t>
  </si>
  <si>
    <t>Premium Play</t>
  </si>
  <si>
    <t>Infinity</t>
  </si>
  <si>
    <t>art. 98, co. 11, D. Lgs. n. 259/03</t>
  </si>
  <si>
    <t>art. 98, co. 13, D. Lgs. n. 259/03</t>
  </si>
  <si>
    <t>art. 98, co. 16, D. Lgs. n. 259/03</t>
  </si>
  <si>
    <t>sull’attività svolta e sui programmi di lavoro</t>
  </si>
  <si>
    <t>Coproduzione</t>
  </si>
  <si>
    <t>Operatore</t>
  </si>
  <si>
    <t xml:space="preserve">Google </t>
  </si>
  <si>
    <t>Italiaonline</t>
  </si>
  <si>
    <t>Utenti Unici (000)</t>
  </si>
  <si>
    <t xml:space="preserve">Microsoft </t>
  </si>
  <si>
    <t>CBS Interactive</t>
  </si>
  <si>
    <t>Totale  Internet</t>
  </si>
  <si>
    <t>LinkedIn</t>
  </si>
  <si>
    <t>Figure e tabelle</t>
  </si>
  <si>
    <t>Linee BB / Famiglie</t>
  </si>
  <si>
    <t>Linee UBB /  UI passate</t>
  </si>
  <si>
    <t>Ricavi totali (mln €)</t>
  </si>
  <si>
    <t>Totale (mln €)</t>
  </si>
  <si>
    <t>2010=100</t>
  </si>
  <si>
    <t>Ricavi (%)</t>
  </si>
  <si>
    <t>Volumi (%)</t>
  </si>
  <si>
    <t>Hermes Italia</t>
  </si>
  <si>
    <t>GLS Italy</t>
  </si>
  <si>
    <t>Capitolo II - L'Attività dell'Autorità</t>
  </si>
  <si>
    <t>I servizi “media”: analisi, regole e controlli</t>
  </si>
  <si>
    <t>Figura 2.2.1 - Principali soggetti operanti nel SIC (2016, %)</t>
  </si>
  <si>
    <t>GEDI (ex GELE)</t>
  </si>
  <si>
    <t>Tabella 2.2.2 - Verifica del rispetto dei principi di cui all’art. 43 del TUSMAR in merito a operazioni di concentrazione e intese</t>
  </si>
  <si>
    <t>Tabella 2.2.3 - Trasferimenti dei diritti d’uso delle frequenze radiotelevisive</t>
  </si>
  <si>
    <t>Tabella 2.2.4 - Titoli abilitativi per l’attività di fornitura di servizi di media audiovisivi</t>
  </si>
  <si>
    <t xml:space="preserve">Decadenza autorizzazioni per la diffusione di programmi via satellite </t>
  </si>
  <si>
    <r>
      <t>Comunicazione di variazioni dati relativi alle autorizzazioni per la diffusione di programmi via satellite – prese d’atto (</t>
    </r>
    <r>
      <rPr>
        <i/>
        <sz val="12"/>
        <color indexed="8"/>
        <rFont val="Times New Roman"/>
        <family val="1"/>
      </rPr>
      <t>ex</t>
    </r>
    <r>
      <rPr>
        <sz val="12"/>
        <color indexed="8"/>
        <rFont val="Times New Roman"/>
        <family val="1"/>
      </rPr>
      <t xml:space="preserve"> art. 3, comma 5, delibera n. 127/00/CONS)</t>
    </r>
  </si>
  <si>
    <r>
      <t xml:space="preserve">Servizi di media audiovisivi lineari o radiofonici su altri mezzi di comunicazione elettronica </t>
    </r>
    <r>
      <rPr>
        <sz val="12"/>
        <color indexed="8"/>
        <rFont val="Times New Roman"/>
        <family val="1"/>
      </rPr>
      <t>(</t>
    </r>
    <r>
      <rPr>
        <i/>
        <sz val="12"/>
        <color indexed="8"/>
        <rFont val="Times New Roman"/>
        <family val="1"/>
      </rPr>
      <t>ex</t>
    </r>
    <r>
      <rPr>
        <sz val="12"/>
        <color indexed="8"/>
        <rFont val="Times New Roman"/>
        <family val="1"/>
      </rPr>
      <t xml:space="preserve"> delibera n. 606/10/CONS)</t>
    </r>
  </si>
  <si>
    <t>Tabella 2.2.5 - Autorizzazioni per i trasferimenti di proprietà di società radiotelevisive</t>
  </si>
  <si>
    <t>Autorizzazioni per i trasferimenti di proprietà di società radiotelevisive ai sensi dell’art. 1, comma 6, lett. c), n. 13, della legge n. 249/97</t>
  </si>
  <si>
    <t xml:space="preserve">Autorizzazioni rilasciate </t>
  </si>
  <si>
    <t>Figura 2.3.1 - Numero di istanze per mese e per tipo di rito (aprile 2014-aprile 2018)</t>
  </si>
  <si>
    <t>Video ludica</t>
  </si>
  <si>
    <t>Comunicazione istituzionale (politiche, regionali, amministrative)</t>
  </si>
  <si>
    <t>Informazione nazionale (politiche, regionali, amministrative)</t>
  </si>
  <si>
    <t>Sondaggi (politiche)</t>
  </si>
  <si>
    <t>Figura 2.3.3 - Procedimenti sanzionatori a livello locale e nazionale</t>
  </si>
  <si>
    <t>- emittenti nazionali</t>
  </si>
  <si>
    <t>- emittenti locali</t>
  </si>
  <si>
    <t>Figura 2.3.4 - Quote di programmazione di opere europee per editore (2016, %)</t>
  </si>
  <si>
    <t>Opere europee</t>
  </si>
  <si>
    <t>Opere europee recenti</t>
  </si>
  <si>
    <t>Rai</t>
  </si>
  <si>
    <t xml:space="preserve">Rete Blu </t>
  </si>
  <si>
    <t>Sky</t>
  </si>
  <si>
    <t>Fox</t>
  </si>
  <si>
    <t>De Agostini</t>
  </si>
  <si>
    <t>Disney</t>
  </si>
  <si>
    <t>RTI</t>
  </si>
  <si>
    <t>Figura 2.3.5 - Quote di programmazione di opere europee per singolo canale (2016, %)</t>
  </si>
  <si>
    <t>Figura 2.3.6 - Quote di investimento in opere europee di produttori indipendenti per editore (2016, %)</t>
  </si>
  <si>
    <t>Figura 2.3.9 - Quote in opere europee su servizi a richiesta (VOD) (2016, %)</t>
  </si>
  <si>
    <t>Figura 2.3.8 - Tipologie di investimento in opere europee indipendenti per genere (2016, %)</t>
  </si>
  <si>
    <t>Figura 2.3.7 - Quote di investimento in opere europee indipendenti per genere e tipologia (2016)</t>
  </si>
  <si>
    <t>Quote di investimento in opere europee indipendenti per genere (%)</t>
  </si>
  <si>
    <t>Premium Online</t>
  </si>
  <si>
    <t xml:space="preserve">Tabella 2.5.1 - Denunce per fattispecie oggetto della segnalazione </t>
  </si>
  <si>
    <t>Tabella 2.5.1 - Denunce per fattispecie oggetto della segnalazione</t>
  </si>
  <si>
    <t xml:space="preserve">passaggio ad altro operatore </t>
  </si>
  <si>
    <t>addebito di costi non giustificati per la cessazione del contratto</t>
  </si>
  <si>
    <t>mancata esecuzione di recesso/disattivazione</t>
  </si>
  <si>
    <t>modifica di piani tariffari e condizioni contrattuali</t>
  </si>
  <si>
    <t>G</t>
  </si>
  <si>
    <t>sospensione o disattivazione di servizi</t>
  </si>
  <si>
    <t>H</t>
  </si>
  <si>
    <t>trasparenza della fatturazione</t>
  </si>
  <si>
    <t>M</t>
  </si>
  <si>
    <t>O</t>
  </si>
  <si>
    <t>elenchi telefonici</t>
  </si>
  <si>
    <t>P</t>
  </si>
  <si>
    <t>mancata risposta al reclamo</t>
  </si>
  <si>
    <t>Q</t>
  </si>
  <si>
    <t>inottemperanza a provvedimenti temporanei (GU5) o a provvedimenti di definizione di controversie</t>
  </si>
  <si>
    <t>% sul totale</t>
  </si>
  <si>
    <t>Figura 2.5.1 - Denunce per operatore (%)</t>
  </si>
  <si>
    <t xml:space="preserve">TIM </t>
  </si>
  <si>
    <t xml:space="preserve">Wind Tre </t>
  </si>
  <si>
    <t>Sky Italia</t>
  </si>
  <si>
    <t>Totale (5.166 denunce)</t>
  </si>
  <si>
    <t>Mancato rispetto obblighi di trasparenza e diritto di recesso</t>
  </si>
  <si>
    <t>Agevolazioni per utenti disabili</t>
  </si>
  <si>
    <t>Mancata gratuità di passaggio a piano base</t>
  </si>
  <si>
    <t>Inottemperanza provvedimento temporaneo</t>
  </si>
  <si>
    <t>art. 1, co. 31, l. 249/97</t>
  </si>
  <si>
    <t>Mancato riscontro a richiesta di documenti ed informazioni</t>
  </si>
  <si>
    <t xml:space="preserve">art. 98, co. 9, D. Lgs. n. 259/03 </t>
  </si>
  <si>
    <t xml:space="preserve">Mancato rispetto delle procedure di portabilità del numero </t>
  </si>
  <si>
    <t>Mancato rispetto obiettivi di qualità servizio universale</t>
  </si>
  <si>
    <t>Mancato rispetto obblighi di cadenza di rinnovo delle offerte e periodicità della fatturazione</t>
  </si>
  <si>
    <t>Figura 2.5.2 - Procedimenti sanzionatori avviati per operatore (1° maggio 2017-30 aprile 2018)</t>
  </si>
  <si>
    <t>Tim</t>
  </si>
  <si>
    <t>Operatori</t>
  </si>
  <si>
    <t>Figura 2.5.3 - Importi delle sanzioni per operatore (milioni di €, 1° maggio 2017-30 aprile 2018)</t>
  </si>
  <si>
    <t>Wind Tre</t>
  </si>
  <si>
    <t>Tabella 2.5.3 - Istanze di definizione concluse</t>
  </si>
  <si>
    <t xml:space="preserve">Una nuova generazione regolamentare: servizi digitali e spettro radio </t>
  </si>
  <si>
    <t>Figura 2.6.1 - Cruscotto di analisi per lo studio dello stato di avanzamento della banda larga e ultra-larga in Italia</t>
  </si>
  <si>
    <t>Totale (1.670 nuove iscrizioni al ROC)</t>
  </si>
  <si>
    <t>Capitolo I - Il contesto istituzionale dell'Autorità</t>
  </si>
  <si>
    <t>L’Autorità nel contesto europeo</t>
  </si>
  <si>
    <t>Il ruolo e le relazioni istituzionali dell’Autorità nel contesto italiano</t>
  </si>
  <si>
    <t>Le sinergie e la nuova regolamentazione</t>
  </si>
  <si>
    <t>Capitolo III - Il contesto economico e concorrenziale: assetti e prospettive dei mercati regolati</t>
  </si>
  <si>
    <t>Tabella 3.2 - Incidenza del settore delle comunicazioni sul PIL (%)</t>
  </si>
  <si>
    <t>Figura 3.1 - Ricavi del settore delle comunicazioni (%)</t>
  </si>
  <si>
    <t xml:space="preserve">Tabella 3.1.1 - Il settore delle telecomunicazioni nell'economia italiana (%) </t>
  </si>
  <si>
    <t>Figura 3.1.1 - Andamento dei prezzi nelle telecomunicazioni (2010=100)</t>
  </si>
  <si>
    <t>Var. % 2017/2016</t>
  </si>
  <si>
    <t>Figura 3.1.3 - Spesa finale degli utenti residenziali e affari (miliardi di €)</t>
  </si>
  <si>
    <t>Figura 3.1.5 - Telecomunicazioni fisse e mobili: ricavi dei servizi intermedi (miliardi di €)</t>
  </si>
  <si>
    <t>Rete fissa altri</t>
  </si>
  <si>
    <t>Rete mobile altri</t>
  </si>
  <si>
    <t>Figura 3.1.6 - Investimenti in immobilizzazioni (miliardi di €)</t>
  </si>
  <si>
    <t>Volume d'affari: 26.712 mln €</t>
  </si>
  <si>
    <t>Figura 3.1.9 - Accessi alla rete fissa per tecnologia (%)</t>
  </si>
  <si>
    <t>DSL</t>
  </si>
  <si>
    <t>FTTC</t>
  </si>
  <si>
    <t>FWA</t>
  </si>
  <si>
    <t>FTTH</t>
  </si>
  <si>
    <t>Figura 3.1.10 - Accessi alla rete fissa per operatore (%)</t>
  </si>
  <si>
    <t>fino al 20%</t>
  </si>
  <si>
    <t>dal 20% al 25%</t>
  </si>
  <si>
    <t>Massa Carrara</t>
  </si>
  <si>
    <t>Reggio Calabria</t>
  </si>
  <si>
    <t>Aosta</t>
  </si>
  <si>
    <t>Bolzano-Bozen</t>
  </si>
  <si>
    <t>Forli'-Cesena</t>
  </si>
  <si>
    <t>Reggio Emilia</t>
  </si>
  <si>
    <t>Verb-Cus-Ossola</t>
  </si>
  <si>
    <t>fino al 50%</t>
  </si>
  <si>
    <t>dal 50% al 60%</t>
  </si>
  <si>
    <t>dal 60% al 70%</t>
  </si>
  <si>
    <t>oltre il 70%</t>
  </si>
  <si>
    <t>fino al 2,5%</t>
  </si>
  <si>
    <t>dal 2,5% al 5%</t>
  </si>
  <si>
    <t>dal 5% al 7,5%</t>
  </si>
  <si>
    <t>oltre il 7,5%</t>
  </si>
  <si>
    <t>fino al 10%</t>
  </si>
  <si>
    <t>dal 10% al 15%</t>
  </si>
  <si>
    <t>dal 15% al 20%</t>
  </si>
  <si>
    <t>fino al 30%</t>
  </si>
  <si>
    <t>dal 30% al 45%</t>
  </si>
  <si>
    <t>dal 45% al 60%</t>
  </si>
  <si>
    <t>dal 60% al 75%</t>
  </si>
  <si>
    <t>oltre il 75%</t>
  </si>
  <si>
    <t>Figura 3.1.17 - Spesa finale degli utenti per operatore (2017, %)</t>
  </si>
  <si>
    <t>Volume d'affari: 12.996 mln €</t>
  </si>
  <si>
    <t>Volume d'affari: 6.634 mln €</t>
  </si>
  <si>
    <t>Volume d'affari: 6.363 mln €</t>
  </si>
  <si>
    <t>Colt</t>
  </si>
  <si>
    <t>Figura 3.1.19 - Spesa per servizi finali su rete a larga banda (2017, %)</t>
  </si>
  <si>
    <t>Volume d'affari: 5.479 mln €</t>
  </si>
  <si>
    <t>Figura 3.1.21 - Spesa per servizi FWA (2017, %)</t>
  </si>
  <si>
    <t>Volume d'affari: 246 mln €</t>
  </si>
  <si>
    <t>Figura 3.1.22 - Spesa degli utenti per tipologia di servizi (miliardi di €)</t>
  </si>
  <si>
    <t>Figura 3.1.23 - Traffico voce nella telefonia mobile (miliardi di minuti e variazione %)</t>
  </si>
  <si>
    <t>Figura 3.1.25 - Traffico medio mensile delle SIM che effettuano traffico dati (Gigabyte/mese)</t>
  </si>
  <si>
    <t>Figura 3.1.26 - Numero di SIM (milioni)</t>
  </si>
  <si>
    <t>Figura 3.1.27 - SIM “M2M” (milioni)</t>
  </si>
  <si>
    <t>Figura 3.1.28 - Distribuzione delle SIM M2M per tipologia di applicazione (2017, %)</t>
  </si>
  <si>
    <t>Figura 3.1.29 - Ricavi da servizi dati per tipologia (miliardi di € e variazione %)</t>
  </si>
  <si>
    <t>Figura 3.1.30 - Ricavi da SMS e da servizi dati (miliardi di €)</t>
  </si>
  <si>
    <t xml:space="preserve">Figura 3.1.32 - Ricavi unitari per i servizi voce, SMS e dati </t>
  </si>
  <si>
    <t>Figura 3.1.32 - Ricavi unitari per i servizi voce, SMS e dati</t>
  </si>
  <si>
    <t>Figura 3.1.34 - Quote di mercato nella spesa finale per tipologia di clientela (2017, %)</t>
  </si>
  <si>
    <t>Figura 3.1.33 - Quote di mercato nella spesa finale (2017, %)</t>
  </si>
  <si>
    <t>Volume d'affari: 13.715 mln €</t>
  </si>
  <si>
    <t>Volume d'affari: 10.948 mln €</t>
  </si>
  <si>
    <t>Volume d'affari: 2.767 mln €</t>
  </si>
  <si>
    <t>Figura 3.1.35 - Quote di mercato nel settore degli MVNO (2017, %)</t>
  </si>
  <si>
    <t>Figura 3.1.36 - Quote di mercato nei segmenti voce e dati (2017, %)</t>
  </si>
  <si>
    <t>Volume d'affari: 4.985 mln €</t>
  </si>
  <si>
    <t>Volume d'affari: 5.758 mln €</t>
  </si>
  <si>
    <t>Figura 3.1.37 - Indice di movimentazione dinamica (%)</t>
  </si>
  <si>
    <t>Figura 3.2.2 - Andamento dei prezzi e dell'inflazione (2010=100)</t>
  </si>
  <si>
    <t>Tabella 3.2.1 - Ricavi e volumi nel settore postale</t>
  </si>
  <si>
    <t>Var. 2017-2013 (%)</t>
  </si>
  <si>
    <t>Figura 3.2.4 - Distribuzione percentuale dei ricavi e dei volumi dei servizi postali</t>
  </si>
  <si>
    <t>Figura 3.2.5 - Numero medio di abitanti serviti da un ufficio postale permanente</t>
  </si>
  <si>
    <t>Polonia</t>
  </si>
  <si>
    <t>I servizi postali rientranti nel perimetro del servizio universale</t>
  </si>
  <si>
    <t>Gli altri servizi postali</t>
  </si>
  <si>
    <t>Tabella 3.2.3 - Ricavi e volumi dei servizi postali non inclusi nel perimetro del servizio universale</t>
  </si>
  <si>
    <t>I servizi di corriere espresso</t>
  </si>
  <si>
    <t>Tabella 3.2.4 - Ricavi e volumi dei servizi di corriere espresso</t>
  </si>
  <si>
    <t>Figura 3.2.8 - Quote di mercato per i servizi di corriere espresso (2017, %)</t>
  </si>
  <si>
    <t>Il sistema informativo italiano</t>
  </si>
  <si>
    <t>La televisione</t>
  </si>
  <si>
    <t>Figura 3.3.1 - Dinamica della raccolta pubblicitaria per mezzo (miliardi di €)</t>
  </si>
  <si>
    <t>Televisione</t>
  </si>
  <si>
    <t>Var. 2017/2016 (%)</t>
  </si>
  <si>
    <t>Figura 3.3.2 - Variazioni della pubblicità sui mezzi classici e su Internet (%)</t>
  </si>
  <si>
    <t>Var. 2017/2012 (%)</t>
  </si>
  <si>
    <t xml:space="preserve">Figura 3.3.3 - Accesso ai mezzi di comunicazione nel giorno medio (2017, % popolazione) </t>
  </si>
  <si>
    <t>Figura 3.3.4 - Uso dei media per informarsi (2017, % popolazione)</t>
  </si>
  <si>
    <t>Da meno di una volta al mese a tutti i giorni</t>
  </si>
  <si>
    <t>Tutti i giorni</t>
  </si>
  <si>
    <t>Figura 3.3.5 - Combinazioni di media utilizzati per informarsi, per cadenza di accesso (2017, % popolazione)</t>
  </si>
  <si>
    <t xml:space="preserve">Figura 3.3.5 - Combinazioni di media utilizzati per informarsi, per cadenza di accesso (2017, % popolazione)
</t>
  </si>
  <si>
    <t>Non si informa</t>
  </si>
  <si>
    <t>Combinazione di media tradizionali</t>
  </si>
  <si>
    <t>Tutti i media</t>
  </si>
  <si>
    <t>Figura 3.3.6 - Effetti dei fattori individuali sulla fruizione di informazione</t>
  </si>
  <si>
    <t>Fanpage</t>
  </si>
  <si>
    <t>Corriere della Sera</t>
  </si>
  <si>
    <t>TGCOM24</t>
  </si>
  <si>
    <t>CityNews</t>
  </si>
  <si>
    <t>Logon</t>
  </si>
  <si>
    <t>Figura 3.3.10 - Affidabilità delle fonti informative</t>
  </si>
  <si>
    <t>Blog</t>
  </si>
  <si>
    <t xml:space="preserve">Social network </t>
  </si>
  <si>
    <t xml:space="preserve">Aggregatori di notizie e portali </t>
  </si>
  <si>
    <t xml:space="preserve">Motori di ricerca </t>
  </si>
  <si>
    <t>% fruitori della fonte per informarsi</t>
  </si>
  <si>
    <t>% popolazione</t>
  </si>
  <si>
    <t>Figura 3.3.11 - TGR: numero di giornalisti per redazione regionale (dicembre 2015, valori assoluti a sinistra e su 100.000 abitanti a destra)</t>
  </si>
  <si>
    <t xml:space="preserve">Figura 3.3.12 - Un’analisi esplorativa sull’efficienza delle redazioni regionali </t>
  </si>
  <si>
    <t xml:space="preserve">Figura 3.3.13 - Ripartizione dei ricavi complessivi della televisione per tipologia </t>
  </si>
  <si>
    <t>Figura 3.3.14 - Incidenza dei ricavi per operatore (2017, %)</t>
  </si>
  <si>
    <t>Figura 3.3.15 - Ripartizione dei ricavi complessivi fra televisione in chiaro e televisione a pagamento (milioni di €)</t>
  </si>
  <si>
    <t>Tv in chiaro</t>
  </si>
  <si>
    <t>(milioni di €)</t>
  </si>
  <si>
    <t>Figura 3.3.16 - Indice dei prezzi del settore televisivo</t>
  </si>
  <si>
    <t xml:space="preserve">                                                     Tv in chiaro (2017)</t>
  </si>
  <si>
    <t>Tv a pagamento (%)</t>
  </si>
  <si>
    <t>Figura 3.3.21 - Quote di ascolto annuale nel giorno medio (%)</t>
  </si>
  <si>
    <t>Figura 3.3.22 - Ricavi complessivi della radio per tipologia (milioni di €)</t>
  </si>
  <si>
    <t>Figura 3.3.23 - Quote di mercato dei principali operatori della radio (2017, %)</t>
  </si>
  <si>
    <t>GEDI</t>
  </si>
  <si>
    <t>Gruppo 24 ore</t>
  </si>
  <si>
    <t>RTL 102,500 Hit Radio</t>
  </si>
  <si>
    <t>Figura 3.3.24 - Esposizione a tv, radio e Internet nelle fasce orarie del giorno medio (2017)</t>
  </si>
  <si>
    <t xml:space="preserve">Figura 3.3.25 - Accesso ai mezzi di comunicazione nel giorno medio per fasce di età (2017, %) </t>
  </si>
  <si>
    <t>Millennials (14-34 anni)</t>
  </si>
  <si>
    <t>Generation X (35-44 anni)</t>
  </si>
  <si>
    <t>Boomers (45-64 anni)</t>
  </si>
  <si>
    <t>Matures (65 anni e più)</t>
  </si>
  <si>
    <t>Figura 3.3.26 - Ricavi: valore, incidenza e variazioni 2017 rispetto al 2016</t>
  </si>
  <si>
    <t>Incidenza 2017</t>
  </si>
  <si>
    <t>∆ 2017-2016</t>
  </si>
  <si>
    <t>Figura 3.3.27 - Dinamica delle vendite dei giornali quotidiani cartacei (milioni di copie)</t>
  </si>
  <si>
    <t>Figura 3.3.28 - Tirature dei quotidiani 2008-2017 (milioni di copie)</t>
  </si>
  <si>
    <t>Tabella 3.3.3 - Testate detenute da GEDI e relative quote</t>
  </si>
  <si>
    <t>Soggetto</t>
  </si>
  <si>
    <t>GEDI Gruppo Editoriale</t>
  </si>
  <si>
    <t>GEDI NEWS NETWORK</t>
  </si>
  <si>
    <t>Corriere delle Alpi</t>
  </si>
  <si>
    <t>Denominazione testata</t>
  </si>
  <si>
    <t>Tiratura volumi</t>
  </si>
  <si>
    <t>Gruppo Amodei</t>
  </si>
  <si>
    <t>Figura 3.3.32 - Quote di mercato in valore (2017, %)</t>
  </si>
  <si>
    <t xml:space="preserve">Figura 3.3.33 - Stima del consumo effettivo di informazione tra i fruitori dei mezzi (2017, % utenti del mezzo) </t>
  </si>
  <si>
    <t>Oath</t>
  </si>
  <si>
    <t>Fonte: eMarketer, settembre 2016 e marzo 2017</t>
  </si>
  <si>
    <t xml:space="preserve">GEDI </t>
  </si>
  <si>
    <t>Tencent Inc.</t>
  </si>
  <si>
    <t>Alibaba.com Corporation</t>
  </si>
  <si>
    <t>Amazon Sites</t>
  </si>
  <si>
    <t>Sohu.com Inc.</t>
  </si>
  <si>
    <t>Qihoo.com Sites</t>
  </si>
  <si>
    <t>Wikimedia Foundation Sites</t>
  </si>
  <si>
    <t>Twitter</t>
  </si>
  <si>
    <t>Iqiyi Sites</t>
  </si>
  <si>
    <t>Apple Inc.</t>
  </si>
  <si>
    <t>+</t>
  </si>
  <si>
    <t>Fonte: Comscore</t>
  </si>
  <si>
    <t xml:space="preserve">Totale </t>
  </si>
  <si>
    <t>Instagram</t>
  </si>
  <si>
    <t>Pinterest</t>
  </si>
  <si>
    <t>Tumblr</t>
  </si>
  <si>
    <t>Snapchat</t>
  </si>
  <si>
    <t>Figura 3.3.39 - Accesso all’informazione attraverso fonti algoritmiche ed editoriali (2017, % popolazione)</t>
  </si>
  <si>
    <t>Aggregatori di notizie e portali</t>
  </si>
  <si>
    <t>Motori di ricerca</t>
  </si>
  <si>
    <t>Social network</t>
  </si>
  <si>
    <t>Polarizzazione ideologica nulla</t>
  </si>
  <si>
    <t>Polarizzazione ideologica alta</t>
  </si>
  <si>
    <t>Figura 3.3.41 - Indice di differenziazione tra l’uso dei mezzi di comunicazione per le scelte politico-elettorali, per livello di polarizzazione ideologica dei cittadini (2017)</t>
  </si>
  <si>
    <t>Polarizzazione ideologica bassa</t>
  </si>
  <si>
    <t>Polarizzazione ideologica media</t>
  </si>
  <si>
    <t>Tabella 4.1.1 - Pianta organica dell’Autorità</t>
  </si>
  <si>
    <t>Tabella 4.1.2 - Personale in servizio</t>
  </si>
  <si>
    <t xml:space="preserve">Tabella 4.1.2 - Personale in servizio </t>
  </si>
  <si>
    <t>Figura 4.2.1 - Istanze di conciliazione (2017)</t>
  </si>
  <si>
    <t>Figura 4.2.2 - Controversie gestite nell'anno 2017</t>
  </si>
  <si>
    <t>Istanze di definizione</t>
  </si>
  <si>
    <t>Provvedimenti decisori</t>
  </si>
  <si>
    <t>Conciliazioni</t>
  </si>
  <si>
    <t>Emittenti monitorate</t>
  </si>
  <si>
    <t>http://www.kommunikationsbeirat-bz.org/</t>
  </si>
  <si>
    <t>http://www.comprovcomunicazioni-bz.org/it/default.asp</t>
  </si>
  <si>
    <t>Pino Rotta</t>
  </si>
  <si>
    <t>Mimmo Falco</t>
  </si>
  <si>
    <t xml:space="preserve">www.consiglio.regione.campania.it/corecom/jsp/ index.jsp/ </t>
  </si>
  <si>
    <t>Legge regionale 10 aprile 2001, n. 11</t>
  </si>
  <si>
    <t xml:space="preserve">www.regione.liguria.it/argomenti/consiglio/corecom.html </t>
  </si>
  <si>
    <t>Giulio Boscagli (vice Presidente)</t>
  </si>
  <si>
    <t>Cesare Carnaroli</t>
  </si>
  <si>
    <t xml:space="preserve">www.corecommolise.it </t>
  </si>
  <si>
    <t>Alessandro De Cillis</t>
  </si>
  <si>
    <t xml:space="preserve">http://www.cr.piemonte.it/web/per-il-cittadino/corecom </t>
  </si>
  <si>
    <t>Lorena Saracino</t>
  </si>
  <si>
    <t>Maria Annunziata Astone</t>
  </si>
  <si>
    <t xml:space="preserve">Legge regionale 26 marzo 2002, n. 2 e s.m.i. </t>
  </si>
  <si>
    <t>http://corecom.ars.sicilia.it/ corecom-sicilia/</t>
  </si>
  <si>
    <t>Enzo Brogi</t>
  </si>
  <si>
    <t>Legge regionale 25 giugno 2002, n. 22</t>
  </si>
  <si>
    <t xml:space="preserve">www.consiglio.regione.toscana.it/oi/default.aspx?idc=46 </t>
  </si>
  <si>
    <t xml:space="preserve">http://www.consiglio.provincia.tn.it/istituzione/comitato-per-le-comunicazioni/il-comitato/Pages/introduzione.aspx </t>
  </si>
  <si>
    <t>Marco Mazzoni</t>
  </si>
  <si>
    <t>Figura 5.1.1 - Ciclo regolatorio e strumenti di valutazione</t>
  </si>
  <si>
    <t>Indicatori</t>
  </si>
  <si>
    <t>Definizione di una regolamentazione pro-concorrenziale e convergente per lo sviluppo di reti e servizi</t>
  </si>
  <si>
    <t>Numero di operatori</t>
  </si>
  <si>
    <t>Indici di concentrazione</t>
  </si>
  <si>
    <t>Indici di concorrenza infrastrutturale</t>
  </si>
  <si>
    <t>Copertura delle reti NGA</t>
  </si>
  <si>
    <t>Penetrazione delle linee NGA per classe di velocità</t>
  </si>
  <si>
    <t>Punti di accettazione postali</t>
  </si>
  <si>
    <t>Banda assegnata ai servizi di telecomunicazioni mobili</t>
  </si>
  <si>
    <t>Copertura reti mobili</t>
  </si>
  <si>
    <t>Copertura rete radiofonica DAB</t>
  </si>
  <si>
    <t>Indici di concentrazione nei mercati dei media</t>
  </si>
  <si>
    <t>Tempo di parola dei soggetti sociali nei Tg</t>
  </si>
  <si>
    <t>Quote di programmazione di opere europee</t>
  </si>
  <si>
    <t>Qualità del servizio universale</t>
  </si>
  <si>
    <t>Prestazioni delle reti mobili 4G</t>
  </si>
  <si>
    <t>Vantaggi economici diretti per i consumatori (rimborsi, indennizzi, storni fatture)</t>
  </si>
  <si>
    <t>% adeguamenti spontanei alle richieste di rimozione</t>
  </si>
  <si>
    <t>% ordini di disabilitazione dell’accesso</t>
  </si>
  <si>
    <t xml:space="preserve">% violazioni accidentali </t>
  </si>
  <si>
    <t>Efficienza, efficacia e trasparenza dell’azione amministrativa</t>
  </si>
  <si>
    <t xml:space="preserve">Volumi di segnalazioni da parte di utenti </t>
  </si>
  <si>
    <t>Volumi di comunicazioni con operatori</t>
  </si>
  <si>
    <t>Tempi medi procedimenti ROC</t>
  </si>
  <si>
    <t>Procedimenti sanzionatori conclusi</t>
  </si>
  <si>
    <t>% controversie operatori-utenti concluse</t>
  </si>
  <si>
    <t xml:space="preserve">% ordinanze e sentenze Tar e CDS favorevoli </t>
  </si>
  <si>
    <t>Rafforzamento del ruolo AGCOM nell’ambito degli organismi internazionali</t>
  </si>
  <si>
    <t xml:space="preserve">Numero di incarichi di responsabilità assunti </t>
  </si>
  <si>
    <t>Numero di dipendenti coinvolti in gruppi di lavoro/gemellaggi</t>
  </si>
  <si>
    <t xml:space="preserve">Tabella 5.2.1 - Piano di monitoraggio per la regolazione pro-concorrenziale dei mercati </t>
  </si>
  <si>
    <t>Linea strategica</t>
  </si>
  <si>
    <t>Indice HHI - linee di accesso</t>
  </si>
  <si>
    <t>Indice di concentrazione nel servizio postale non universale - ricavi</t>
  </si>
  <si>
    <t>Variazione della domanda di linee in ULL+SLU+VULA  (var. % rispetto all’anno precedente)</t>
  </si>
  <si>
    <t>Tabella 5.2.2 - Piano di monitoraggio per lo spettro radio</t>
  </si>
  <si>
    <r>
      <t>Tabella 5.2.3</t>
    </r>
    <r>
      <rPr>
        <sz val="11"/>
        <color rgb="FFC00000"/>
        <rFont val="Times New Roman"/>
        <family val="1"/>
      </rPr>
      <t xml:space="preserve"> - </t>
    </r>
    <r>
      <rPr>
        <b/>
        <sz val="16"/>
        <color rgb="FFC00000"/>
        <rFont val="Times New Roman"/>
        <family val="1"/>
      </rPr>
      <t>Piano di monitoraggio per il pluralismo</t>
    </r>
  </si>
  <si>
    <t>Indice HHI - televisione in chiaro</t>
  </si>
  <si>
    <t>Indice HHI - televisione a pagamento</t>
  </si>
  <si>
    <t>Indice HHI - radio</t>
  </si>
  <si>
    <t>Indice HHI - editoria quotidiana</t>
  </si>
  <si>
    <t>Numero di ore di informazione - servizio pubblico radiotelevisivo</t>
  </si>
  <si>
    <t>Tempo di parola dei soggetti sociali nei Tg (%) - tutte le emittenti</t>
  </si>
  <si>
    <t>-Organi Costituz. 23,2%</t>
  </si>
  <si>
    <t>-Partiti</t>
  </si>
  <si>
    <t>-Vaticano</t>
  </si>
  <si>
    <t>-UE</t>
  </si>
  <si>
    <t>-Altri soggetti</t>
  </si>
  <si>
    <t>Quote di programmazione di opere europee (soglia minima 50%) - servizio pubblico radiotelevisivo</t>
  </si>
  <si>
    <t>Quote di programmazione di opere europee (soglia minima 50%) - principale operatore televisivo commerciale</t>
  </si>
  <si>
    <t>-    Organi Costituz. 28,6%</t>
  </si>
  <si>
    <t>-    Organi Costituz. 27,0%</t>
  </si>
  <si>
    <t>-    Partiti</t>
  </si>
  <si>
    <t>-    Vaticano</t>
  </si>
  <si>
    <t xml:space="preserve">-    Vaticano </t>
  </si>
  <si>
    <t xml:space="preserve">-    Ammin. locali </t>
  </si>
  <si>
    <t>-    Ammin. Locali</t>
  </si>
  <si>
    <t>-    UE</t>
  </si>
  <si>
    <t xml:space="preserve">-    Altri soggetti </t>
  </si>
  <si>
    <t>-    Altri soggetti</t>
  </si>
  <si>
    <t>- Ammin. locali</t>
  </si>
  <si>
    <t>Tabella 5.2.4 - Piano di monitoraggio per la tutela del consumatore</t>
  </si>
  <si>
    <t>Qualità dei servizi 4G di accesso a Internet da postazione mobile</t>
  </si>
  <si>
    <t>Indice dei prezzi del settore delle comunicazioni rispetto ai prezzi al consumo (2010=100)</t>
  </si>
  <si>
    <t>Tabella 5.2.5 - Piano di monitoraggio per la tutela dei diritti digitali</t>
  </si>
  <si>
    <t>strategica</t>
  </si>
  <si>
    <r>
      <t>Numero di procedimenti aventi ad oggetto violazioni accidentali - rito ordinario (% sul totale dei procedimenti avviati)</t>
    </r>
    <r>
      <rPr>
        <vertAlign val="superscript"/>
        <sz val="10"/>
        <color theme="1"/>
        <rFont val="Times New Roman"/>
        <family val="1"/>
      </rPr>
      <t xml:space="preserve"> (1)</t>
    </r>
  </si>
  <si>
    <r>
      <t>Numero di procedimenti conclusi con ordini di disabilitazione dell’accesso (% sul totale dei procedimenti avviati)</t>
    </r>
    <r>
      <rPr>
        <vertAlign val="superscript"/>
        <sz val="10"/>
        <color theme="1"/>
        <rFont val="Times New Roman"/>
        <family val="1"/>
      </rPr>
      <t xml:space="preserve"> (1)</t>
    </r>
  </si>
  <si>
    <r>
      <t xml:space="preserve">Numero di adeguamenti spontanei alle richieste di rimozione (% sul totale dei procedimenti avviati) </t>
    </r>
    <r>
      <rPr>
        <vertAlign val="superscript"/>
        <sz val="10"/>
        <color theme="1"/>
        <rFont val="Times New Roman"/>
        <family val="1"/>
      </rPr>
      <t>(1)</t>
    </r>
  </si>
  <si>
    <r>
      <t>Scostamento risultati TIM/obiettivi regolamentari</t>
    </r>
    <r>
      <rPr>
        <vertAlign val="superscript"/>
        <sz val="10"/>
        <color theme="1"/>
        <rFont val="Times New Roman"/>
        <family val="1"/>
      </rPr>
      <t>(2)</t>
    </r>
    <r>
      <rPr>
        <sz val="10"/>
        <color theme="1"/>
        <rFont val="Times New Roman"/>
        <family val="1"/>
      </rPr>
      <t xml:space="preserve"> </t>
    </r>
  </si>
  <si>
    <r>
      <t xml:space="preserve">Velocità in </t>
    </r>
    <r>
      <rPr>
        <i/>
        <sz val="10"/>
        <color theme="1"/>
        <rFont val="Times New Roman"/>
        <family val="1"/>
      </rPr>
      <t xml:space="preserve">download </t>
    </r>
    <r>
      <rPr>
        <sz val="10"/>
        <color theme="1"/>
        <rFont val="Times New Roman"/>
        <family val="1"/>
      </rPr>
      <t>(Mbps)</t>
    </r>
    <r>
      <rPr>
        <vertAlign val="superscript"/>
        <sz val="10"/>
        <color theme="1"/>
        <rFont val="Times New Roman"/>
        <family val="1"/>
      </rPr>
      <t xml:space="preserve">(3) </t>
    </r>
  </si>
  <si>
    <r>
      <t xml:space="preserve">Velocità in </t>
    </r>
    <r>
      <rPr>
        <i/>
        <sz val="10"/>
        <color theme="1"/>
        <rFont val="Times New Roman"/>
        <family val="1"/>
      </rPr>
      <t>upload</t>
    </r>
    <r>
      <rPr>
        <sz val="10"/>
        <color theme="1"/>
        <rFont val="Times New Roman"/>
        <family val="1"/>
      </rPr>
      <t xml:space="preserve"> (Mbps)</t>
    </r>
    <r>
      <rPr>
        <vertAlign val="superscript"/>
        <sz val="10"/>
        <color theme="1"/>
        <rFont val="Times New Roman"/>
        <family val="1"/>
      </rPr>
      <t>(3)</t>
    </r>
  </si>
  <si>
    <r>
      <t>Controversie risolte con accordo (% sui procedimenti conclusi)</t>
    </r>
    <r>
      <rPr>
        <vertAlign val="superscript"/>
        <sz val="10"/>
        <color theme="1"/>
        <rFont val="Times New Roman"/>
        <family val="1"/>
      </rPr>
      <t>(4)</t>
    </r>
  </si>
  <si>
    <r>
      <t>Controversie risolte con accordo presso Co.re.com. (% sui procedimenti conclusi)</t>
    </r>
    <r>
      <rPr>
        <vertAlign val="superscript"/>
        <sz val="10"/>
        <color theme="1"/>
        <rFont val="Times New Roman"/>
        <family val="1"/>
      </rPr>
      <t>(4)</t>
    </r>
  </si>
  <si>
    <r>
      <t>Totale valore dei rimborsi/indennizzi derivante da attività di risoluzione controversie</t>
    </r>
    <r>
      <rPr>
        <vertAlign val="superscript"/>
        <sz val="10"/>
        <color theme="1"/>
        <rFont val="Times New Roman"/>
        <family val="1"/>
      </rPr>
      <t>(5)</t>
    </r>
  </si>
  <si>
    <r>
      <t>Valore dei rimborsi/indennizzi derivante da attività di risoluzione controversie AGCOM</t>
    </r>
    <r>
      <rPr>
        <vertAlign val="superscript"/>
        <sz val="10"/>
        <color theme="1"/>
        <rFont val="Times New Roman"/>
        <family val="1"/>
      </rPr>
      <t>(5)</t>
    </r>
  </si>
  <si>
    <r>
      <t>Valore dei rimborsi/indennizzi derivante da attività di risoluzione controversie Co.re.com.</t>
    </r>
    <r>
      <rPr>
        <vertAlign val="superscript"/>
        <sz val="10"/>
        <color theme="1"/>
        <rFont val="Times New Roman"/>
        <family val="1"/>
      </rPr>
      <t>(6)</t>
    </r>
  </si>
  <si>
    <r>
      <t>Indice dei prezzi AGCOM-ISA</t>
    </r>
    <r>
      <rPr>
        <vertAlign val="superscript"/>
        <sz val="10"/>
        <color theme="1"/>
        <rFont val="Times New Roman"/>
        <family val="1"/>
      </rPr>
      <t>(7)</t>
    </r>
    <r>
      <rPr>
        <sz val="10"/>
        <color theme="1"/>
        <rFont val="Times New Roman"/>
        <family val="1"/>
      </rPr>
      <t>: indice sintetico dei prezzi dei prodotti e servizi di comunicazione</t>
    </r>
  </si>
  <si>
    <r>
      <t>Telefonia fissa - accesso e servizi di base</t>
    </r>
    <r>
      <rPr>
        <vertAlign val="superscript"/>
        <sz val="10"/>
        <color theme="1"/>
        <rFont val="Times New Roman"/>
        <family val="1"/>
      </rPr>
      <t>(8)</t>
    </r>
  </si>
  <si>
    <r>
      <t>Telefonia fissa - Internet/banda larga</t>
    </r>
    <r>
      <rPr>
        <vertAlign val="superscript"/>
        <sz val="10"/>
        <color theme="1"/>
        <rFont val="Times New Roman"/>
        <family val="1"/>
      </rPr>
      <t>(8)</t>
    </r>
  </si>
  <si>
    <r>
      <t>Telefonia mobile - servizi</t>
    </r>
    <r>
      <rPr>
        <vertAlign val="superscript"/>
        <sz val="10"/>
        <color theme="1"/>
        <rFont val="Times New Roman"/>
        <family val="1"/>
      </rPr>
      <t>(8)</t>
    </r>
  </si>
  <si>
    <r>
      <t>Servizi postali</t>
    </r>
    <r>
      <rPr>
        <vertAlign val="superscript"/>
        <sz val="10"/>
        <color theme="1"/>
        <rFont val="Times New Roman"/>
        <family val="1"/>
      </rPr>
      <t>(8)</t>
    </r>
  </si>
  <si>
    <r>
      <t>Televisione a pagamento</t>
    </r>
    <r>
      <rPr>
        <vertAlign val="superscript"/>
        <sz val="10"/>
        <color theme="1"/>
        <rFont val="Times New Roman"/>
        <family val="1"/>
      </rPr>
      <t>(8)</t>
    </r>
  </si>
  <si>
    <r>
      <t>Quotidiani</t>
    </r>
    <r>
      <rPr>
        <vertAlign val="superscript"/>
        <sz val="10"/>
        <color theme="1"/>
        <rFont val="Times New Roman"/>
        <family val="1"/>
      </rPr>
      <t>(8)</t>
    </r>
  </si>
  <si>
    <r>
      <t xml:space="preserve">Quota di mercato del </t>
    </r>
    <r>
      <rPr>
        <i/>
        <sz val="10"/>
        <color theme="1"/>
        <rFont val="Times New Roman"/>
        <family val="1"/>
      </rPr>
      <t xml:space="preserve">leader </t>
    </r>
    <r>
      <rPr>
        <sz val="10"/>
        <color theme="1"/>
        <rFont val="Times New Roman"/>
        <family val="1"/>
      </rPr>
      <t>- televisione in chiaro</t>
    </r>
  </si>
  <si>
    <r>
      <t xml:space="preserve">Quota di mercato del </t>
    </r>
    <r>
      <rPr>
        <i/>
        <sz val="10"/>
        <color theme="1"/>
        <rFont val="Times New Roman"/>
        <family val="1"/>
      </rPr>
      <t>leader</t>
    </r>
    <r>
      <rPr>
        <sz val="10"/>
        <color theme="1"/>
        <rFont val="Times New Roman"/>
        <family val="1"/>
      </rPr>
      <t xml:space="preserve"> - televisione a pagamento</t>
    </r>
  </si>
  <si>
    <r>
      <t xml:space="preserve">Quota di mercato del </t>
    </r>
    <r>
      <rPr>
        <i/>
        <sz val="10"/>
        <color theme="1"/>
        <rFont val="Times New Roman"/>
        <family val="1"/>
      </rPr>
      <t>leader</t>
    </r>
    <r>
      <rPr>
        <sz val="10"/>
        <color theme="1"/>
        <rFont val="Times New Roman"/>
        <family val="1"/>
      </rPr>
      <t xml:space="preserve"> - radio</t>
    </r>
  </si>
  <si>
    <r>
      <t xml:space="preserve">Quota di mercato del </t>
    </r>
    <r>
      <rPr>
        <i/>
        <sz val="10"/>
        <color theme="1"/>
        <rFont val="Times New Roman"/>
        <family val="1"/>
      </rPr>
      <t xml:space="preserve">leader </t>
    </r>
    <r>
      <rPr>
        <sz val="10"/>
        <color theme="1"/>
        <rFont val="Times New Roman"/>
        <family val="1"/>
      </rPr>
      <t>- editoria quotidiana</t>
    </r>
  </si>
  <si>
    <r>
      <t>Audience</t>
    </r>
    <r>
      <rPr>
        <sz val="10"/>
        <color theme="1"/>
        <rFont val="Times New Roman"/>
        <family val="1"/>
      </rPr>
      <t xml:space="preserve"> tv</t>
    </r>
  </si>
  <si>
    <r>
      <t xml:space="preserve">Quote di ascolto annuale nel giorno medio - </t>
    </r>
    <r>
      <rPr>
        <i/>
        <sz val="10"/>
        <color theme="1"/>
        <rFont val="Times New Roman"/>
        <family val="1"/>
      </rPr>
      <t>leader</t>
    </r>
    <r>
      <rPr>
        <sz val="10"/>
        <color theme="1"/>
        <rFont val="Times New Roman"/>
        <family val="1"/>
      </rPr>
      <t xml:space="preserve"> di mercato</t>
    </r>
  </si>
  <si>
    <r>
      <t xml:space="preserve">Tirature del </t>
    </r>
    <r>
      <rPr>
        <i/>
        <sz val="10"/>
        <color theme="1"/>
        <rFont val="Times New Roman"/>
        <family val="1"/>
      </rPr>
      <t>leader</t>
    </r>
    <r>
      <rPr>
        <sz val="10"/>
        <color theme="1"/>
        <rFont val="Times New Roman"/>
        <family val="1"/>
      </rPr>
      <t xml:space="preserve"> di mercato</t>
    </r>
  </si>
  <si>
    <r>
      <t xml:space="preserve">Utilizzo capacità trasmissiva </t>
    </r>
    <r>
      <rPr>
        <i/>
        <sz val="10"/>
        <color theme="1"/>
        <rFont val="Times New Roman"/>
        <family val="1"/>
      </rPr>
      <t>multiplex</t>
    </r>
    <r>
      <rPr>
        <sz val="10"/>
        <color theme="1"/>
        <rFont val="Times New Roman"/>
        <family val="1"/>
      </rPr>
      <t xml:space="preserve"> nazionali</t>
    </r>
  </si>
  <si>
    <r>
      <t>Numero di programmi per Mux</t>
    </r>
    <r>
      <rPr>
        <vertAlign val="superscript"/>
        <sz val="10"/>
        <color theme="1"/>
        <rFont val="Times New Roman"/>
        <family val="1"/>
      </rPr>
      <t>(1)</t>
    </r>
  </si>
  <si>
    <r>
      <t>Quota di mercato dell’</t>
    </r>
    <r>
      <rPr>
        <i/>
        <sz val="10"/>
        <color theme="1"/>
        <rFont val="Times New Roman"/>
        <family val="1"/>
      </rPr>
      <t xml:space="preserve">incumbent </t>
    </r>
    <r>
      <rPr>
        <sz val="10"/>
        <color theme="1"/>
        <rFont val="Times New Roman"/>
        <family val="1"/>
      </rPr>
      <t>nei mercati dell’accesso</t>
    </r>
  </si>
  <si>
    <r>
      <t xml:space="preserve">Indice HHI - ricavi da servizi </t>
    </r>
    <r>
      <rPr>
        <i/>
        <sz val="10"/>
        <color theme="1"/>
        <rFont val="Times New Roman"/>
        <family val="1"/>
      </rPr>
      <t>broadband</t>
    </r>
  </si>
  <si>
    <r>
      <t xml:space="preserve">Variazione della domanda di linee in </t>
    </r>
    <r>
      <rPr>
        <i/>
        <sz val="10"/>
        <color theme="1"/>
        <rFont val="Times New Roman"/>
        <family val="1"/>
      </rPr>
      <t>bitstream</t>
    </r>
    <r>
      <rPr>
        <sz val="10"/>
        <color theme="1"/>
        <rFont val="Times New Roman"/>
        <family val="1"/>
      </rPr>
      <t xml:space="preserve"> + WLR (var. % rispetto all’anno precedente) </t>
    </r>
  </si>
  <si>
    <r>
      <t>Indice INF1 Infrastrutturazione di I livello</t>
    </r>
    <r>
      <rPr>
        <vertAlign val="superscript"/>
        <sz val="10"/>
        <color theme="1"/>
        <rFont val="Times New Roman"/>
        <family val="1"/>
      </rPr>
      <t>(1)</t>
    </r>
    <r>
      <rPr>
        <sz val="10"/>
        <color theme="1"/>
        <rFont val="Times New Roman"/>
        <family val="1"/>
      </rPr>
      <t xml:space="preserve"> (%)</t>
    </r>
  </si>
  <si>
    <r>
      <t>Indice INF2 Infrastrutturazione di II livello</t>
    </r>
    <r>
      <rPr>
        <vertAlign val="superscript"/>
        <sz val="10"/>
        <color theme="1"/>
        <rFont val="Times New Roman"/>
        <family val="1"/>
      </rPr>
      <t>(2)</t>
    </r>
    <r>
      <rPr>
        <sz val="10"/>
        <color theme="1"/>
        <rFont val="Times New Roman"/>
        <family val="1"/>
      </rPr>
      <t xml:space="preserve"> (%)</t>
    </r>
  </si>
  <si>
    <r>
      <t>Copertura NGA</t>
    </r>
    <r>
      <rPr>
        <vertAlign val="superscript"/>
        <sz val="10"/>
        <color theme="1"/>
        <rFont val="Times New Roman"/>
        <family val="1"/>
      </rPr>
      <t>(3)</t>
    </r>
  </si>
  <si>
    <r>
      <t xml:space="preserve">72% </t>
    </r>
    <r>
      <rPr>
        <vertAlign val="superscript"/>
        <sz val="10"/>
        <color theme="1"/>
        <rFont val="Times New Roman"/>
        <family val="1"/>
      </rPr>
      <t>(4)</t>
    </r>
  </si>
  <si>
    <r>
      <t>87%</t>
    </r>
    <r>
      <rPr>
        <vertAlign val="superscript"/>
        <sz val="10"/>
        <color theme="1"/>
        <rFont val="Times New Roman"/>
        <family val="1"/>
      </rPr>
      <t>(5)</t>
    </r>
  </si>
  <si>
    <r>
      <t>Punti di accesso</t>
    </r>
    <r>
      <rPr>
        <i/>
        <sz val="10"/>
        <color theme="1"/>
        <rFont val="Times New Roman"/>
        <family val="1"/>
      </rPr>
      <t xml:space="preserve"> retail</t>
    </r>
    <r>
      <rPr>
        <sz val="10"/>
        <color theme="1"/>
        <rFont val="Times New Roman"/>
        <family val="1"/>
      </rPr>
      <t xml:space="preserve"> alla rete postale</t>
    </r>
  </si>
  <si>
    <r>
      <t>Quota di mercato dell’</t>
    </r>
    <r>
      <rPr>
        <i/>
        <sz val="10"/>
        <color theme="1"/>
        <rFont val="Times New Roman"/>
        <family val="1"/>
      </rPr>
      <t>incumbent</t>
    </r>
    <r>
      <rPr>
        <sz val="10"/>
        <color theme="1"/>
        <rFont val="Times New Roman"/>
        <family val="1"/>
      </rPr>
      <t xml:space="preserve"> nel servizio postale non universale </t>
    </r>
  </si>
  <si>
    <r>
      <t>Quota di mercato dell’</t>
    </r>
    <r>
      <rPr>
        <i/>
        <sz val="10"/>
        <color theme="1"/>
        <rFont val="Times New Roman"/>
        <family val="1"/>
      </rPr>
      <t xml:space="preserve">incumbent </t>
    </r>
    <r>
      <rPr>
        <sz val="10"/>
        <color theme="1"/>
        <rFont val="Times New Roman"/>
        <family val="1"/>
      </rPr>
      <t>- ricavi</t>
    </r>
  </si>
  <si>
    <t>Tabella 5.2.6 - Piano di monitoraggio per il miglioramento dei processi decisionali</t>
  </si>
  <si>
    <t>12,0 gg.</t>
  </si>
  <si>
    <t>16,0 gg.</t>
  </si>
  <si>
    <r>
      <t>Numero di segnalazioni da parte di operatori di comunicazione elettronica gestite</t>
    </r>
    <r>
      <rPr>
        <vertAlign val="superscript"/>
        <sz val="10"/>
        <color theme="1"/>
        <rFont val="Times New Roman"/>
        <family val="1"/>
      </rPr>
      <t>(1)</t>
    </r>
  </si>
  <si>
    <r>
      <t>Numero di procedimenti sanzionatori conclusi</t>
    </r>
    <r>
      <rPr>
        <vertAlign val="superscript"/>
        <sz val="10"/>
        <color theme="1"/>
        <rFont val="Times New Roman"/>
        <family val="1"/>
      </rPr>
      <t>(2)</t>
    </r>
  </si>
  <si>
    <r>
      <t>Numero di procedimenti conclusi dai Co.re.com. aventi ad oggetto controversie tra operatori e utenti</t>
    </r>
    <r>
      <rPr>
        <vertAlign val="superscript"/>
        <sz val="10"/>
        <color theme="1"/>
        <rFont val="Times New Roman"/>
        <family val="1"/>
      </rPr>
      <t>(3)</t>
    </r>
  </si>
  <si>
    <t>Tabella 5.2.7 - Piano di monitoraggio per le attività internazionali</t>
  </si>
  <si>
    <t>Numero di dipendenti coinvolti in gruppi di lavoro attivi presso organismi europei e internazionali di settore</t>
  </si>
  <si>
    <r>
      <t xml:space="preserve">Numero di incarichi di </t>
    </r>
    <r>
      <rPr>
        <i/>
        <sz val="10"/>
        <color theme="1"/>
        <rFont val="Times New Roman"/>
        <family val="1"/>
      </rPr>
      <t>governance</t>
    </r>
    <r>
      <rPr>
        <sz val="10"/>
        <color theme="1"/>
        <rFont val="Times New Roman"/>
        <family val="1"/>
      </rPr>
      <t xml:space="preserve"> e di coordinamento tecnico degli organismi internazionali di settore </t>
    </r>
  </si>
  <si>
    <t>Tabella 5.2.3 - Piano di monitoraggio per il pluralismo</t>
  </si>
  <si>
    <t>Figura 5.3.1 - Linee strategiche e programmi di lavoro</t>
  </si>
  <si>
    <t>I programmi di lavoro dell’Autorità per il prossimo anno</t>
  </si>
  <si>
    <t>RELAZIONE ANNUALE 2018</t>
  </si>
  <si>
    <t>Fattispece concreta</t>
  </si>
  <si>
    <t xml:space="preserve">Figura 3.3.21 - Quote di ascolto annuale nel giorno medio (%) </t>
  </si>
  <si>
    <t>I mercati di rete fissa</t>
  </si>
  <si>
    <t>Gli investimenti e la rete di accesso ai servizi postali</t>
  </si>
  <si>
    <t>Il piano di monitoraggio delle attività dell'Autorità</t>
  </si>
  <si>
    <t>Tabella 2.2.1 - Ricavi complessivi del SIC e delle relative aree economiche</t>
  </si>
  <si>
    <t>Tabella 2.3.1 - Tipologie di opere oggetto di procedimento per rito (valori assoluti, 1° maggio 2017-30 aprile 2018)</t>
  </si>
  <si>
    <t>Tabella 3.1 - L'economia italiana (milioni di € - valori a prezzi correnti)</t>
  </si>
  <si>
    <t>Tabella 3.3 - Composizione dei ricavi del settore delle comunicazioni (milioni di €)</t>
  </si>
  <si>
    <t>Figura 3.1.2 - Telecomunicazioni fisse e mobili : ricavi complessivi (miliardi di €)</t>
  </si>
  <si>
    <t>Tabella 3.1.2 - Spesa finale per tipologia di clientela (miliardi di €)</t>
  </si>
  <si>
    <t>Figura 3.1.11 - Diffusione della banda larga nelle province italiane (dicembre 2017, %)</t>
  </si>
  <si>
    <t>Figura 3.1.12 - Diffusione della banda ultra-larga nelle province italiane (dicembre 2017, %)</t>
  </si>
  <si>
    <t>Figura 3.1.15 - Unità immobiliari raggiunte da servizi NGA (dicembre 2017, %)</t>
  </si>
  <si>
    <t>Tabella 3.1.4 - Diffusione e dotazioni infrastrutturali della larga banda per macroregione (dicembre 2017, numero indice: Italia=100)</t>
  </si>
  <si>
    <t>Figura 3.1.24 - Ricavi da servizi voce per direttrice di traffico (miliardi di € e variazione %)</t>
  </si>
  <si>
    <t>Figura  3.1.31 - ARPU: ricavi medi per SIM e utente (€/anno)</t>
  </si>
  <si>
    <t>Figura 3.2.3 - Variazione percentuale dei ricavi e dei volumi dei servizi postali negli ultimi cinque anni</t>
  </si>
  <si>
    <t>Tabella 3.2.2 - Ricavi e volumi del servizio universale</t>
  </si>
  <si>
    <t>Figura 3.2.7 - Quote di mercato per i servizi postali non inclusi nel perimetro del servizio universale (2017, %)</t>
  </si>
  <si>
    <t>Figura 3.3.18 - Quote di mercato dei principali operatori della tv in chiaro (2017, %)</t>
  </si>
  <si>
    <t>Figura 3.3.20 - Quote di mercato dei principali operatori della tv a pagamento (2017, %)</t>
  </si>
  <si>
    <t xml:space="preserve">Capitolo IV - L'organizzazione dell'Autorità </t>
  </si>
  <si>
    <t>Capitolo V - I risultati conseguiti e i programmi di lavoro</t>
  </si>
  <si>
    <t>Editori</t>
  </si>
  <si>
    <t>Editori elettronici</t>
  </si>
  <si>
    <t>Figura 3.1.31 - ARPU: ricavi medi per SIM e utente (€/anno)</t>
  </si>
  <si>
    <t>Figura 3.3.17 - Ricavi della tv in chiaro (milioni di €)</t>
  </si>
  <si>
    <r>
      <t xml:space="preserve">Figura 3.3.19 </t>
    </r>
    <r>
      <rPr>
        <b/>
        <sz val="11"/>
        <color indexed="8"/>
        <rFont val="Times New Roman"/>
        <family val="1"/>
      </rPr>
      <t>-</t>
    </r>
    <r>
      <rPr>
        <b/>
        <sz val="16"/>
        <color indexed="12"/>
        <rFont val="Times New Roman"/>
        <family val="1"/>
      </rPr>
      <t xml:space="preserve"> Ricavi della tv a pagamento (milioni di €)</t>
    </r>
  </si>
  <si>
    <r>
      <t xml:space="preserve">Figura 3.3.35 - Ricavi derivanti dalla raccolta pubblicitaria </t>
    </r>
    <r>
      <rPr>
        <b/>
        <i/>
        <sz val="16"/>
        <color indexed="12"/>
        <rFont val="Times New Roman"/>
        <family val="1"/>
      </rPr>
      <t>online</t>
    </r>
    <r>
      <rPr>
        <b/>
        <sz val="16"/>
        <color indexed="12"/>
        <rFont val="Times New Roman"/>
        <family val="1"/>
      </rPr>
      <t xml:space="preserve"> in Italia (milioni di €)</t>
    </r>
  </si>
  <si>
    <t>Istanze di provvedimenti urgenti in fase di conciliazione</t>
  </si>
  <si>
    <t>L'attività ispettiva e il Registro degli Operatori di Comunicazione</t>
  </si>
  <si>
    <t>Le dinamiche del settore</t>
  </si>
  <si>
    <t>Tabella 2.3.2 - Principali statistiche sulle attività del diritto d’autore (1° maggio 2017-30 aprile 2018)</t>
  </si>
  <si>
    <t>Figura 2.7.1 - Tipologia di attività dichiarate al ROC dagli operatori che hanno richiesto l'iscrizione (maggio 2017-aprile 2018, %)</t>
  </si>
  <si>
    <t>Figura 3.1.7 - Reti fisse e mobili: spesa finale complessiva degli utenti per operatore (2017, %)</t>
  </si>
  <si>
    <t>Figura 3.2.1 - Composizione dei titoli abilitativi al 6 marzo 2018 (%)</t>
  </si>
  <si>
    <t>Figura 3.3.19 - Ricavi della tv a pagamento (milioni di €)</t>
  </si>
  <si>
    <t xml:space="preserve">Figura 3.3.29 - Ricavi da vendita di quotidiani cartacei e digitali (milioni di €) e indici dei prezzi </t>
  </si>
  <si>
    <t>Figura 3.3.31 - Quote di mercato in volume - tirature 2017 (%)</t>
  </si>
  <si>
    <t>Tabella 4.2.1 - I Co.re.com.: leggi istitutive, presidenti e siti istituzionali</t>
  </si>
  <si>
    <t>Tabella 5.1.1 - Struttura del piano di monitoraggio</t>
  </si>
  <si>
    <t>Tabella 5.2.1 - Piano di monitoraggio per la regolazione pro-concorrenziale dei mercati</t>
  </si>
  <si>
    <r>
      <t xml:space="preserve">Editoria quotidiana e periodica (e agenzie di stampa) anche sul </t>
    </r>
    <r>
      <rPr>
        <i/>
        <sz val="12"/>
        <color indexed="8"/>
        <rFont val="Times New Roman"/>
        <family val="1"/>
      </rPr>
      <t>web</t>
    </r>
  </si>
  <si>
    <t>Cinema</t>
  </si>
  <si>
    <t>Pubblicità esterna</t>
  </si>
  <si>
    <t>Iniziative di comunicazione di prodotti e servizi</t>
  </si>
  <si>
    <t>Sponsorizzazioni</t>
  </si>
  <si>
    <t xml:space="preserve">Editoria annuaristica </t>
  </si>
  <si>
    <r>
      <t xml:space="preserve">Editoria elettronica e pubblicità </t>
    </r>
    <r>
      <rPr>
        <i/>
        <sz val="12"/>
        <color indexed="8"/>
        <rFont val="Times New Roman"/>
        <family val="1"/>
      </rPr>
      <t>online</t>
    </r>
  </si>
  <si>
    <r>
      <t xml:space="preserve">Decisioni di non avvio dell’istruttoria ai sensi dell’art. 5 del Regolamento 368/14/CONS </t>
    </r>
    <r>
      <rPr>
        <sz val="12"/>
        <color indexed="8"/>
        <rFont val="Times New Roman"/>
        <family val="1"/>
      </rPr>
      <t>assunte con delibera</t>
    </r>
  </si>
  <si>
    <r>
      <t xml:space="preserve">Decisioni di non avvio dell’istruttoria ai sensi dell’art. 5 del Regolamento 368/14/CONS </t>
    </r>
    <r>
      <rPr>
        <sz val="12"/>
        <color indexed="8"/>
        <rFont val="Times New Roman"/>
        <family val="1"/>
      </rPr>
      <t>assunte con determina</t>
    </r>
  </si>
  <si>
    <t xml:space="preserve">Autorizzazioni per la diffusione di programmi via satellite (rilasci/rinnovi/volture, rigetto) </t>
  </si>
  <si>
    <t>Audiovisiva, sonora</t>
  </si>
  <si>
    <t>Editoriale, fotografica</t>
  </si>
  <si>
    <t>Editoriale, letteraria</t>
  </si>
  <si>
    <t>Fotografica, video ludica</t>
  </si>
  <si>
    <t>Singolo canale</t>
  </si>
  <si>
    <t>Presidio sanzionatorio</t>
  </si>
  <si>
    <t>Totale (7,4 miliardi di € nel 2017)</t>
  </si>
  <si>
    <t>Totale (3,8 miliardi di invii nel 2017)</t>
  </si>
  <si>
    <t>Mobile    (000)</t>
  </si>
  <si>
    <t>Gli organismi strumentali e ausiliari</t>
  </si>
  <si>
    <t>Tabella 3.1 - L’economia italiana (milioni di € - valori a prezzi correnti)</t>
  </si>
  <si>
    <t>Figura 3.1.18 - Spesa finale degli utenti per operatore e tipologia di utente (2017, %)</t>
  </si>
  <si>
    <r>
      <t>Figura 3.2.6 - Dimensione media (in km</t>
    </r>
    <r>
      <rPr>
        <vertAlign val="superscript"/>
        <sz val="14"/>
        <color rgb="FF0000FF"/>
        <rFont val="Calibri"/>
        <family val="2"/>
      </rPr>
      <t>2</t>
    </r>
    <r>
      <rPr>
        <sz val="14"/>
        <color rgb="FF0000FF"/>
        <rFont val="Calibri"/>
        <family val="2"/>
      </rPr>
      <t>) dell’area coperta da un ufficio postale permanente</t>
    </r>
  </si>
  <si>
    <r>
      <t>Figura 3.2.6 - Dimensione media (in km</t>
    </r>
    <r>
      <rPr>
        <b/>
        <vertAlign val="superscript"/>
        <sz val="16"/>
        <color rgb="FF0000FF"/>
        <rFont val="Times New Roman"/>
        <family val="1"/>
      </rPr>
      <t>2</t>
    </r>
    <r>
      <rPr>
        <b/>
        <sz val="16"/>
        <color rgb="FF0000FF"/>
        <rFont val="Times New Roman"/>
        <family val="1"/>
      </rPr>
      <t>) dell’area coperta da un ufficio postale permanente</t>
    </r>
  </si>
  <si>
    <t>Figura 4.2.3 - Attività di vigilanza sull’audiovisivo locale (2017)</t>
  </si>
  <si>
    <r>
      <t xml:space="preserve">Servizi di media audiovisivi e radio anche sul </t>
    </r>
    <r>
      <rPr>
        <i/>
        <sz val="12"/>
        <color theme="1"/>
        <rFont val="Times New Roman"/>
        <family val="1"/>
      </rPr>
      <t>web</t>
    </r>
  </si>
  <si>
    <r>
      <t xml:space="preserve">Internet (pubblicità </t>
    </r>
    <r>
      <rPr>
        <b/>
        <i/>
        <sz val="14"/>
        <color rgb="FF0066FF"/>
        <rFont val="Calibri"/>
        <family val="2"/>
        <scheme val="minor"/>
      </rPr>
      <t>online</t>
    </r>
    <r>
      <rPr>
        <b/>
        <sz val="14"/>
        <color rgb="FF0066FF"/>
        <rFont val="Calibri"/>
        <family val="2"/>
        <scheme val="minor"/>
      </rPr>
      <t>)</t>
    </r>
  </si>
  <si>
    <r>
      <t xml:space="preserve">Figura 2.3.2 - Procedimenti in materia di </t>
    </r>
    <r>
      <rPr>
        <i/>
        <sz val="14"/>
        <color rgb="FF008000"/>
        <rFont val="Calibri"/>
        <family val="2"/>
      </rPr>
      <t xml:space="preserve">par condicio </t>
    </r>
  </si>
  <si>
    <r>
      <t xml:space="preserve">Figura 3.1.4 - Telecomunicazioni fisse e mobili: ricavi da servizi </t>
    </r>
    <r>
      <rPr>
        <i/>
        <sz val="14"/>
        <color rgb="FF0000FF"/>
        <rFont val="Calibri"/>
        <family val="2"/>
      </rPr>
      <t>retail</t>
    </r>
    <r>
      <rPr>
        <sz val="14"/>
        <color rgb="FF0000FF"/>
        <rFont val="Calibri"/>
        <family val="2"/>
      </rPr>
      <t xml:space="preserve"> voce e dati (miliardi di €)</t>
    </r>
  </si>
  <si>
    <r>
      <t xml:space="preserve">Tabella 3.1.3 - Accessi e ricavi </t>
    </r>
    <r>
      <rPr>
        <i/>
        <sz val="14"/>
        <color rgb="FF0000FF"/>
        <rFont val="Calibri"/>
        <family val="2"/>
      </rPr>
      <t>broadband</t>
    </r>
    <r>
      <rPr>
        <sz val="14"/>
        <color rgb="FF0000FF"/>
        <rFont val="Calibri"/>
        <family val="2"/>
      </rPr>
      <t xml:space="preserve"> per classe di velocità (%)</t>
    </r>
  </si>
  <si>
    <r>
      <t xml:space="preserve">Figura 3.1.13 - </t>
    </r>
    <r>
      <rPr>
        <i/>
        <sz val="14"/>
        <color rgb="FF0000FF"/>
        <rFont val="Calibri"/>
        <family val="2"/>
      </rPr>
      <t>Ranking</t>
    </r>
    <r>
      <rPr>
        <sz val="14"/>
        <color rgb="FF0000FF"/>
        <rFont val="Calibri"/>
        <family val="2"/>
      </rPr>
      <t xml:space="preserve"> provinciale degli accessi </t>
    </r>
    <r>
      <rPr>
        <i/>
        <sz val="14"/>
        <color rgb="FF0000FF"/>
        <rFont val="Calibri"/>
        <family val="2"/>
      </rPr>
      <t>broadband</t>
    </r>
    <r>
      <rPr>
        <sz val="14"/>
        <color rgb="FF0000FF"/>
        <rFont val="Calibri"/>
        <family val="2"/>
      </rPr>
      <t xml:space="preserve"> (dicembre 2017, %)</t>
    </r>
  </si>
  <si>
    <r>
      <t xml:space="preserve">Figura 3.1.14 - </t>
    </r>
    <r>
      <rPr>
        <i/>
        <sz val="14"/>
        <color rgb="FF0000FF"/>
        <rFont val="Calibri"/>
        <family val="2"/>
      </rPr>
      <t>Ranking</t>
    </r>
    <r>
      <rPr>
        <sz val="14"/>
        <color rgb="FF0000FF"/>
        <rFont val="Calibri"/>
        <family val="2"/>
      </rPr>
      <t xml:space="preserve"> provinciale degli accessi </t>
    </r>
    <r>
      <rPr>
        <i/>
        <sz val="14"/>
        <color rgb="FF0000FF"/>
        <rFont val="Calibri"/>
        <family val="2"/>
      </rPr>
      <t>ultrabroadband</t>
    </r>
    <r>
      <rPr>
        <sz val="14"/>
        <color rgb="FF0000FF"/>
        <rFont val="Calibri"/>
        <family val="2"/>
      </rPr>
      <t xml:space="preserve"> (dicembre 2017, %)</t>
    </r>
  </si>
  <si>
    <r>
      <t xml:space="preserve">Figura 3.1.16 - Copertura </t>
    </r>
    <r>
      <rPr>
        <i/>
        <sz val="14"/>
        <color rgb="FF0000FF"/>
        <rFont val="Calibri"/>
        <family val="2"/>
      </rPr>
      <t>ultrabroadband</t>
    </r>
    <r>
      <rPr>
        <sz val="14"/>
        <color rgb="FF0000FF"/>
        <rFont val="Calibri"/>
        <family val="2"/>
      </rPr>
      <t xml:space="preserve"> per macroregione (dicembre 2017, %)</t>
    </r>
  </si>
  <si>
    <r>
      <t xml:space="preserve">Figura 3.1.20 - Ricavi da servizi </t>
    </r>
    <r>
      <rPr>
        <i/>
        <sz val="14"/>
        <color rgb="FF0000FF"/>
        <rFont val="Calibri"/>
        <family val="2"/>
      </rPr>
      <t>broadband</t>
    </r>
    <r>
      <rPr>
        <sz val="14"/>
        <color rgb="FF0000FF"/>
        <rFont val="Calibri"/>
        <family val="2"/>
      </rPr>
      <t xml:space="preserve"> per classe di velocità degli abbonamenti (%)</t>
    </r>
  </si>
  <si>
    <r>
      <t xml:space="preserve">Figura 3.1.38 - Il servizio di </t>
    </r>
    <r>
      <rPr>
        <i/>
        <sz val="14"/>
        <color rgb="FF0000FF"/>
        <rFont val="Calibri"/>
        <family val="2"/>
      </rPr>
      <t>mobile number portability</t>
    </r>
    <r>
      <rPr>
        <sz val="14"/>
        <color rgb="FF0000FF"/>
        <rFont val="Calibri"/>
        <family val="2"/>
      </rPr>
      <t>: numero di operazioni (milioni di unità) e indice di mobilità (%)</t>
    </r>
  </si>
  <si>
    <r>
      <t xml:space="preserve">Figura 3.3.7 - Dimensione economica delle principali testate </t>
    </r>
    <r>
      <rPr>
        <i/>
        <sz val="14"/>
        <color rgb="FF0000FF"/>
        <rFont val="Calibri"/>
        <family val="2"/>
      </rPr>
      <t>online</t>
    </r>
    <r>
      <rPr>
        <sz val="14"/>
        <color rgb="FF0000FF"/>
        <rFont val="Calibri"/>
        <family val="2"/>
      </rPr>
      <t xml:space="preserve"> ordinate per </t>
    </r>
    <r>
      <rPr>
        <i/>
        <sz val="14"/>
        <color rgb="FF0000FF"/>
        <rFont val="Calibri"/>
        <family val="2"/>
      </rPr>
      <t>audience</t>
    </r>
  </si>
  <si>
    <r>
      <t xml:space="preserve">Figura 3.3.8 - La specializzazione orizzontale delle testate </t>
    </r>
    <r>
      <rPr>
        <i/>
        <sz val="14"/>
        <color rgb="FF0000FF"/>
        <rFont val="Calibri"/>
        <family val="2"/>
      </rPr>
      <t>online</t>
    </r>
    <r>
      <rPr>
        <sz val="14"/>
        <color rgb="FF0000FF"/>
        <rFont val="Calibri"/>
        <family val="2"/>
      </rPr>
      <t xml:space="preserve">: contenuti (generalisti </t>
    </r>
    <r>
      <rPr>
        <i/>
        <sz val="14"/>
        <color rgb="FF0000FF"/>
        <rFont val="Calibri"/>
        <family val="2"/>
      </rPr>
      <t>vs</t>
    </r>
    <r>
      <rPr>
        <sz val="14"/>
        <color rgb="FF0000FF"/>
        <rFont val="Calibri"/>
        <family val="2"/>
      </rPr>
      <t xml:space="preserve">. specializzati) e ambito geografico (nazionale </t>
    </r>
    <r>
      <rPr>
        <i/>
        <sz val="14"/>
        <color rgb="FF0000FF"/>
        <rFont val="Calibri"/>
        <family val="2"/>
      </rPr>
      <t>vs</t>
    </r>
    <r>
      <rPr>
        <sz val="14"/>
        <color rgb="FF0000FF"/>
        <rFont val="Calibri"/>
        <family val="2"/>
      </rPr>
      <t>. locale)</t>
    </r>
  </si>
  <si>
    <r>
      <t xml:space="preserve">Figura 3.3.9 - Flussi di traffico in entrata per i principali siti di editori (% utenti </t>
    </r>
    <r>
      <rPr>
        <i/>
        <sz val="14"/>
        <color rgb="FF0000FF"/>
        <rFont val="Calibri"/>
        <family val="2"/>
      </rPr>
      <t>desktop</t>
    </r>
    <r>
      <rPr>
        <sz val="14"/>
        <color rgb="FF0000FF"/>
        <rFont val="Calibri"/>
        <family val="2"/>
      </rPr>
      <t>)</t>
    </r>
  </si>
  <si>
    <r>
      <t xml:space="preserve">Tabella 3.3.1 - </t>
    </r>
    <r>
      <rPr>
        <i/>
        <sz val="14"/>
        <color rgb="FF0000FF"/>
        <rFont val="Calibri"/>
        <family val="2"/>
      </rPr>
      <t>Audience</t>
    </r>
    <r>
      <rPr>
        <sz val="14"/>
        <color rgb="FF0000FF"/>
        <rFont val="Calibri"/>
        <family val="2"/>
      </rPr>
      <t xml:space="preserve"> dei principali Tg</t>
    </r>
  </si>
  <si>
    <r>
      <t xml:space="preserve">Tabella 3.3.2 - </t>
    </r>
    <r>
      <rPr>
        <i/>
        <sz val="14"/>
        <color rgb="FF0000FF"/>
        <rFont val="Calibri"/>
        <family val="2"/>
      </rPr>
      <t>Audience</t>
    </r>
    <r>
      <rPr>
        <sz val="14"/>
        <color rgb="FF0000FF"/>
        <rFont val="Calibri"/>
        <family val="2"/>
      </rPr>
      <t xml:space="preserve"> dei canali </t>
    </r>
    <r>
      <rPr>
        <i/>
        <sz val="14"/>
        <color rgb="FF0000FF"/>
        <rFont val="Calibri"/>
        <family val="2"/>
      </rPr>
      <t>all news</t>
    </r>
  </si>
  <si>
    <r>
      <t xml:space="preserve">Figura 3.3.30 - Calo percentuale delle vendite di quotidiani 2016 </t>
    </r>
    <r>
      <rPr>
        <i/>
        <sz val="14"/>
        <color rgb="FF0000FF"/>
        <rFont val="Calibri"/>
        <family val="2"/>
      </rPr>
      <t>vs</t>
    </r>
    <r>
      <rPr>
        <sz val="14"/>
        <color rgb="FF0000FF"/>
        <rFont val="Calibri"/>
        <family val="2"/>
      </rPr>
      <t xml:space="preserve">. 2012 - distribuzione geografica </t>
    </r>
  </si>
  <si>
    <r>
      <t xml:space="preserve">Figura 3.3.34 - Principali operatori attivi nella raccolta pubblicitaria </t>
    </r>
    <r>
      <rPr>
        <i/>
        <sz val="14"/>
        <color rgb="FF0000FF"/>
        <rFont val="Calibri"/>
        <family val="2"/>
      </rPr>
      <t>online</t>
    </r>
    <r>
      <rPr>
        <sz val="14"/>
        <color rgb="FF0000FF"/>
        <rFont val="Calibri"/>
        <family val="2"/>
      </rPr>
      <t xml:space="preserve"> nel mondo (%)</t>
    </r>
  </si>
  <si>
    <r>
      <t xml:space="preserve">Figura 3.3.35 - Ricavi derivanti dalla raccolta pubblicitaria </t>
    </r>
    <r>
      <rPr>
        <i/>
        <sz val="14"/>
        <color rgb="FF0000FF"/>
        <rFont val="Calibri"/>
        <family val="2"/>
      </rPr>
      <t>online</t>
    </r>
    <r>
      <rPr>
        <sz val="14"/>
        <color rgb="FF0000FF"/>
        <rFont val="Calibri"/>
        <family val="2"/>
      </rPr>
      <t xml:space="preserve"> in Italia (milioni di €)</t>
    </r>
  </si>
  <si>
    <r>
      <t xml:space="preserve">Figura 3.3.36 - Distribuzione delle risorse pubblicitarie </t>
    </r>
    <r>
      <rPr>
        <i/>
        <sz val="14"/>
        <color rgb="FF0000FF"/>
        <rFont val="Calibri"/>
        <family val="2"/>
      </rPr>
      <t>online</t>
    </r>
    <r>
      <rPr>
        <sz val="14"/>
        <color rgb="FF0000FF"/>
        <rFont val="Calibri"/>
        <family val="2"/>
      </rPr>
      <t xml:space="preserve"> in Italia (2016): asimmetria e coda lunga</t>
    </r>
  </si>
  <si>
    <r>
      <t xml:space="preserve">Tabella 3.3.4 - </t>
    </r>
    <r>
      <rPr>
        <i/>
        <sz val="14"/>
        <color rgb="FF0000FF"/>
        <rFont val="Calibri"/>
        <family val="2"/>
      </rPr>
      <t>Audience</t>
    </r>
    <r>
      <rPr>
        <sz val="14"/>
        <color rgb="FF0000FF"/>
        <rFont val="Calibri"/>
        <family val="2"/>
      </rPr>
      <t xml:space="preserve"> dei principali operatori per utenti unici (totale, </t>
    </r>
    <r>
      <rPr>
        <i/>
        <sz val="14"/>
        <color rgb="FF0000FF"/>
        <rFont val="Calibri"/>
        <family val="2"/>
      </rPr>
      <t>desktop</t>
    </r>
    <r>
      <rPr>
        <sz val="14"/>
        <color rgb="FF0000FF"/>
        <rFont val="Calibri"/>
        <family val="2"/>
      </rPr>
      <t xml:space="preserve"> e mobile) nel mondo (ottobre 2017-febbraio 2018)</t>
    </r>
  </si>
  <si>
    <r>
      <t xml:space="preserve">Figura 3.3.37 - </t>
    </r>
    <r>
      <rPr>
        <i/>
        <sz val="14"/>
        <color rgb="FF0000FF"/>
        <rFont val="Calibri"/>
        <family val="2"/>
      </rPr>
      <t>Audience</t>
    </r>
    <r>
      <rPr>
        <sz val="14"/>
        <color rgb="FF0000FF"/>
        <rFont val="Calibri"/>
        <family val="2"/>
      </rPr>
      <t xml:space="preserve"> dei principali operatori per utenti unici (milioni) e tempo medio mensile di navigazione in Italia</t>
    </r>
  </si>
  <si>
    <r>
      <t xml:space="preserve">Figura 3.3.38 - </t>
    </r>
    <r>
      <rPr>
        <i/>
        <sz val="14"/>
        <color rgb="FF0000FF"/>
        <rFont val="Calibri"/>
        <family val="2"/>
      </rPr>
      <t>Audience</t>
    </r>
    <r>
      <rPr>
        <sz val="14"/>
        <color rgb="FF0000FF"/>
        <rFont val="Calibri"/>
        <family val="2"/>
      </rPr>
      <t xml:space="preserve"> dei principali </t>
    </r>
    <r>
      <rPr>
        <i/>
        <sz val="14"/>
        <color rgb="FF0000FF"/>
        <rFont val="Calibri"/>
        <family val="2"/>
      </rPr>
      <t>social network</t>
    </r>
    <r>
      <rPr>
        <sz val="14"/>
        <color rgb="FF0000FF"/>
        <rFont val="Calibri"/>
        <family val="2"/>
      </rPr>
      <t xml:space="preserve"> per utenti unici (milioni) </t>
    </r>
  </si>
  <si>
    <r>
      <t xml:space="preserve">Figura 3.3.40 - Rapporto tra azioni informative svolte sui </t>
    </r>
    <r>
      <rPr>
        <i/>
        <sz val="14"/>
        <color rgb="FF0000FF"/>
        <rFont val="Calibri"/>
        <family val="2"/>
      </rPr>
      <t>social network</t>
    </r>
    <r>
      <rPr>
        <sz val="14"/>
        <color rgb="FF0000FF"/>
        <rFont val="Calibri"/>
        <family val="2"/>
      </rPr>
      <t xml:space="preserve"> e polarizzazione ideologica (2017)</t>
    </r>
  </si>
  <si>
    <t>Cairo / Rcs</t>
  </si>
  <si>
    <r>
      <t xml:space="preserve">Notifiche relative alla diffusione in </t>
    </r>
    <r>
      <rPr>
        <i/>
        <sz val="12"/>
        <color theme="1"/>
        <rFont val="Times New Roman"/>
        <family val="1"/>
      </rPr>
      <t>simulcast</t>
    </r>
    <r>
      <rPr>
        <sz val="12"/>
        <color theme="1"/>
        <rFont val="Times New Roman"/>
        <family val="1"/>
      </rPr>
      <t xml:space="preserve"> su satellite delle prestazioni di servizi di media audiovisivi lineari o radiofonici</t>
    </r>
  </si>
  <si>
    <r>
      <t xml:space="preserve">Figura 2.3.2 - Procedimenti in materia di </t>
    </r>
    <r>
      <rPr>
        <b/>
        <i/>
        <sz val="16"/>
        <color rgb="FF006600"/>
        <rFont val="Times New Roman"/>
        <family val="1"/>
      </rPr>
      <t xml:space="preserve">par condicio </t>
    </r>
  </si>
  <si>
    <r>
      <t xml:space="preserve">Procedimenti </t>
    </r>
    <r>
      <rPr>
        <b/>
        <i/>
        <sz val="12"/>
        <color theme="1"/>
        <rFont val="Times New Roman"/>
        <family val="1"/>
      </rPr>
      <t>par condicio</t>
    </r>
  </si>
  <si>
    <t>Tabella 2.5.2 - Procedimenti sanzionatori avviati e relativi provvedimenti adottati (1° maggio 2017-30 aprile 2018)</t>
  </si>
  <si>
    <r>
      <t xml:space="preserve">Inottemperanza a diffida - </t>
    </r>
    <r>
      <rPr>
        <i/>
        <sz val="10"/>
        <color theme="1"/>
        <rFont val="Times New Roman"/>
        <family val="1"/>
      </rPr>
      <t>net neutrality</t>
    </r>
  </si>
  <si>
    <t>Inottemperanza a diffida - manovra di variazione periodicità fatturazione su 28 giorni</t>
  </si>
  <si>
    <r>
      <t xml:space="preserve">Mancata attuazione normativa </t>
    </r>
    <r>
      <rPr>
        <i/>
        <sz val="10"/>
        <color theme="1"/>
        <rFont val="Times New Roman"/>
        <family val="1"/>
      </rPr>
      <t>roaming</t>
    </r>
    <r>
      <rPr>
        <sz val="10"/>
        <color theme="1"/>
        <rFont val="Times New Roman"/>
        <family val="1"/>
      </rPr>
      <t xml:space="preserve"> </t>
    </r>
  </si>
  <si>
    <t>Figura 2.7.1 - Tipologia di attività dichiarate al ROC dagli operatori che hanno richiesto l’iscrizione (maggio 2017-aprile 2018, %)</t>
  </si>
  <si>
    <r>
      <t xml:space="preserve">Operatori di </t>
    </r>
    <r>
      <rPr>
        <i/>
        <sz val="12"/>
        <color theme="1"/>
        <rFont val="Times New Roman"/>
        <family val="1"/>
      </rPr>
      <t>call center</t>
    </r>
  </si>
  <si>
    <t>Fornitori servizi comunicazione elettronica</t>
  </si>
  <si>
    <t>Concessionarie pubblicità</t>
  </si>
  <si>
    <t>Fornitori servizi media</t>
  </si>
  <si>
    <r>
      <rPr>
        <sz val="10"/>
        <rFont val="Times New Roman"/>
        <family val="1"/>
      </rPr>
      <t xml:space="preserve">Fonte: Istat, </t>
    </r>
    <r>
      <rPr>
        <i/>
        <sz val="10"/>
        <rFont val="Times New Roman"/>
        <family val="1"/>
      </rPr>
      <t>Conti economici trimestrali</t>
    </r>
    <r>
      <rPr>
        <sz val="10"/>
        <rFont val="Times New Roman"/>
        <family val="1"/>
      </rPr>
      <t>, IV trimestre 2017</t>
    </r>
  </si>
  <si>
    <t>Var. % 
2016/2015</t>
  </si>
  <si>
    <t>Var. %
2017/2016</t>
  </si>
  <si>
    <t>Fonte: dati aziendali e Istat</t>
  </si>
  <si>
    <t>Ricavi (Servizi complessivi TLC / PIL)</t>
  </si>
  <si>
    <t>Famiglie (Spesa TLC / Spesa complessiva)</t>
  </si>
  <si>
    <t>Investimenti (Investimenti TLC / Investimenti complessivi)</t>
  </si>
  <si>
    <t>Figura 3.1.2 - Telecomunicazioni fisse e mobili: ricavi complessivi (miliardi di €)</t>
  </si>
  <si>
    <t>Fonte: elaborazioni su dati Istat</t>
  </si>
  <si>
    <r>
      <t xml:space="preserve">Figura 3.1.4 - Telecomunicazioni fisse e mobili: ricavi da servizi </t>
    </r>
    <r>
      <rPr>
        <b/>
        <i/>
        <sz val="16"/>
        <color rgb="FF0000FF"/>
        <rFont val="Times New Roman"/>
        <family val="1"/>
      </rPr>
      <t>retail</t>
    </r>
    <r>
      <rPr>
        <b/>
        <sz val="16"/>
        <color rgb="FF0000FF"/>
        <rFont val="Times New Roman"/>
        <family val="1"/>
      </rPr>
      <t xml:space="preserve"> voce e dati (miliardi di €)</t>
    </r>
  </si>
  <si>
    <t>Rete fissa TIM</t>
  </si>
  <si>
    <t>Rete mobile TIM</t>
  </si>
  <si>
    <r>
      <t xml:space="preserve">Diff. </t>
    </r>
    <r>
      <rPr>
        <b/>
        <i/>
        <sz val="12"/>
        <color theme="1"/>
        <rFont val="Times New Roman"/>
        <family val="1"/>
      </rPr>
      <t>vs</t>
    </r>
    <r>
      <rPr>
        <b/>
        <sz val="12"/>
        <color theme="1"/>
        <rFont val="Times New Roman"/>
        <family val="1"/>
      </rPr>
      <t>. 2016 (p.p.)</t>
    </r>
  </si>
  <si>
    <r>
      <t xml:space="preserve">Tabella 3.1.3 - Accessi e ricavi </t>
    </r>
    <r>
      <rPr>
        <b/>
        <i/>
        <sz val="16"/>
        <color rgb="FF0000FF"/>
        <rFont val="Times New Roman"/>
        <family val="1"/>
      </rPr>
      <t>broadband</t>
    </r>
    <r>
      <rPr>
        <b/>
        <sz val="16"/>
        <color rgb="FF0000FF"/>
        <rFont val="Times New Roman"/>
        <family val="1"/>
      </rPr>
      <t xml:space="preserve"> per classe di velocità (%)</t>
    </r>
  </si>
  <si>
    <t>Diff. p.p.</t>
  </si>
  <si>
    <t>Rame (escl. DSL)</t>
  </si>
  <si>
    <t>Figura 3.1.12 -Diffusione della banda ultra-larga nelle province italiane (dicembre 2017, %)</t>
  </si>
  <si>
    <r>
      <t xml:space="preserve">Figura 3.1.13 - </t>
    </r>
    <r>
      <rPr>
        <b/>
        <i/>
        <sz val="16"/>
        <color rgb="FF0000FF"/>
        <rFont val="Times New Roman"/>
        <family val="1"/>
      </rPr>
      <t>Ranking</t>
    </r>
    <r>
      <rPr>
        <b/>
        <sz val="16"/>
        <color rgb="FF0000FF"/>
        <rFont val="Times New Roman"/>
        <family val="1"/>
      </rPr>
      <t xml:space="preserve"> provinciale degli accessi </t>
    </r>
    <r>
      <rPr>
        <b/>
        <i/>
        <sz val="16"/>
        <color rgb="FF0000FF"/>
        <rFont val="Times New Roman"/>
        <family val="1"/>
      </rPr>
      <t>broadband</t>
    </r>
    <r>
      <rPr>
        <b/>
        <sz val="16"/>
        <color rgb="FF0000FF"/>
        <rFont val="Times New Roman"/>
        <family val="1"/>
      </rPr>
      <t xml:space="preserve"> (dicembre 2017, %)</t>
    </r>
  </si>
  <si>
    <r>
      <rPr>
        <b/>
        <i/>
        <sz val="11"/>
        <rFont val="Times New Roman"/>
        <family val="1"/>
      </rPr>
      <t>Rank</t>
    </r>
    <r>
      <rPr>
        <b/>
        <sz val="11"/>
        <rFont val="Times New Roman"/>
        <family val="1"/>
      </rPr>
      <t xml:space="preserve"> - popolazione</t>
    </r>
  </si>
  <si>
    <r>
      <rPr>
        <b/>
        <i/>
        <sz val="11"/>
        <rFont val="Times New Roman"/>
        <family val="1"/>
      </rPr>
      <t>Rank</t>
    </r>
    <r>
      <rPr>
        <b/>
        <sz val="11"/>
        <rFont val="Times New Roman"/>
        <family val="1"/>
      </rPr>
      <t xml:space="preserve"> - famiglie</t>
    </r>
  </si>
  <si>
    <t>Unità immobiliari raggiunte %</t>
  </si>
  <si>
    <t>UI passate / Abit.+edif.</t>
  </si>
  <si>
    <t>Offerta</t>
  </si>
  <si>
    <t>Penetrazione</t>
  </si>
  <si>
    <t>Utenza residenziale</t>
  </si>
  <si>
    <t>Utenza affari</t>
  </si>
  <si>
    <r>
      <t xml:space="preserve">Diff. </t>
    </r>
    <r>
      <rPr>
        <b/>
        <i/>
        <sz val="12"/>
        <color theme="1"/>
        <rFont val="Times New Roman"/>
        <family val="1"/>
      </rPr>
      <t>vs.</t>
    </r>
    <r>
      <rPr>
        <b/>
        <sz val="12"/>
        <color theme="1"/>
        <rFont val="Times New Roman"/>
        <family val="1"/>
      </rPr>
      <t xml:space="preserve"> 2016 (p.p.)</t>
    </r>
  </si>
  <si>
    <t>Var. % 2017-2016</t>
  </si>
  <si>
    <t>Var. %     2017-2016</t>
  </si>
  <si>
    <r>
      <t xml:space="preserve">Mobile </t>
    </r>
    <r>
      <rPr>
        <i/>
        <sz val="12"/>
        <color theme="1"/>
        <rFont val="Times New Roman"/>
        <family val="1"/>
      </rPr>
      <t>on net</t>
    </r>
  </si>
  <si>
    <r>
      <t xml:space="preserve">Mobile </t>
    </r>
    <r>
      <rPr>
        <i/>
        <sz val="12"/>
        <color theme="1"/>
        <rFont val="Times New Roman"/>
        <family val="1"/>
      </rPr>
      <t>off net</t>
    </r>
  </si>
  <si>
    <t>Traffico medio (GB/mese)</t>
  </si>
  <si>
    <t>Var. % 
2017-2016</t>
  </si>
  <si>
    <t>Var. % 
2017-2012</t>
  </si>
  <si>
    <t>Connected car</t>
  </si>
  <si>
    <t>Utilities</t>
  </si>
  <si>
    <t>Connected cities</t>
  </si>
  <si>
    <t>Connected work</t>
  </si>
  <si>
    <t>Energy</t>
  </si>
  <si>
    <t>Var. %   2017-2016</t>
  </si>
  <si>
    <t>Volume d'affari: 521 mln €</t>
  </si>
  <si>
    <r>
      <t xml:space="preserve">Diff. </t>
    </r>
    <r>
      <rPr>
        <b/>
        <i/>
        <sz val="11"/>
        <color theme="1"/>
        <rFont val="Times New Roman"/>
        <family val="1"/>
      </rPr>
      <t>vs</t>
    </r>
    <r>
      <rPr>
        <b/>
        <sz val="11"/>
        <color theme="1"/>
        <rFont val="Times New Roman"/>
        <family val="1"/>
      </rPr>
      <t>. 2016 (p.p.)</t>
    </r>
  </si>
  <si>
    <r>
      <t xml:space="preserve">Figura 3.1.38 - Il servizio di </t>
    </r>
    <r>
      <rPr>
        <b/>
        <i/>
        <sz val="16"/>
        <color rgb="FF0000FF"/>
        <rFont val="Times New Roman"/>
        <family val="1"/>
      </rPr>
      <t>mobile number portability</t>
    </r>
    <r>
      <rPr>
        <b/>
        <sz val="16"/>
        <color rgb="FF0000FF"/>
        <rFont val="Times New Roman"/>
        <family val="1"/>
      </rPr>
      <t>: numero di operazioni (milioni di unità) e indice di mobilità (%)</t>
    </r>
  </si>
  <si>
    <t>Fonte: dati MISE</t>
  </si>
  <si>
    <t>Totale  (4.294 titoli abilitativi, 2.904 operatori postali)</t>
  </si>
  <si>
    <t>Autorizzazioni a effetto immediato</t>
  </si>
  <si>
    <t>Fonte: dati Istat</t>
  </si>
  <si>
    <r>
      <t xml:space="preserve">Fonte: dati </t>
    </r>
    <r>
      <rPr>
        <i/>
        <sz val="10"/>
        <rFont val="Times New Roman"/>
        <family val="1"/>
      </rPr>
      <t xml:space="preserve">Universal Postal Union </t>
    </r>
    <r>
      <rPr>
        <sz val="10"/>
        <rFont val="Times New Roman"/>
        <family val="1"/>
      </rPr>
      <t>(2016)</t>
    </r>
  </si>
  <si>
    <t>Combinazione di media tradizionali e Internet</t>
  </si>
  <si>
    <r>
      <t xml:space="preserve">Figura 3.3.7 - Dimensione economica delle principali testate </t>
    </r>
    <r>
      <rPr>
        <b/>
        <i/>
        <sz val="16"/>
        <color rgb="FF0000FF"/>
        <rFont val="Times New Roman"/>
        <family val="1"/>
      </rPr>
      <t>online</t>
    </r>
    <r>
      <rPr>
        <b/>
        <sz val="16"/>
        <color rgb="FF0000FF"/>
        <rFont val="Times New Roman"/>
        <family val="1"/>
      </rPr>
      <t xml:space="preserve"> ordinate per </t>
    </r>
    <r>
      <rPr>
        <b/>
        <i/>
        <sz val="16"/>
        <color rgb="FF0000FF"/>
        <rFont val="Times New Roman"/>
        <family val="1"/>
      </rPr>
      <t>audience</t>
    </r>
  </si>
  <si>
    <r>
      <t xml:space="preserve">Figura 3.3.8 - La specializzazione orizzontale delle testate </t>
    </r>
    <r>
      <rPr>
        <b/>
        <i/>
        <sz val="16"/>
        <color rgb="FF0000FF"/>
        <rFont val="Times New Roman"/>
        <family val="1"/>
      </rPr>
      <t>online</t>
    </r>
    <r>
      <rPr>
        <b/>
        <sz val="16"/>
        <color rgb="FF0000FF"/>
        <rFont val="Times New Roman"/>
        <family val="1"/>
      </rPr>
      <t xml:space="preserve">: contenuti (generalisti </t>
    </r>
    <r>
      <rPr>
        <b/>
        <i/>
        <sz val="16"/>
        <color rgb="FF0000FF"/>
        <rFont val="Times New Roman"/>
        <family val="1"/>
      </rPr>
      <t>vs</t>
    </r>
    <r>
      <rPr>
        <b/>
        <sz val="16"/>
        <color rgb="FF0000FF"/>
        <rFont val="Times New Roman"/>
        <family val="1"/>
      </rPr>
      <t xml:space="preserve">. specializzati) e ambito geografico (nazionale </t>
    </r>
    <r>
      <rPr>
        <b/>
        <i/>
        <sz val="16"/>
        <color rgb="FF0000FF"/>
        <rFont val="Times New Roman"/>
        <family val="1"/>
      </rPr>
      <t>vs</t>
    </r>
    <r>
      <rPr>
        <b/>
        <sz val="16"/>
        <color rgb="FF0000FF"/>
        <rFont val="Times New Roman"/>
        <family val="1"/>
      </rPr>
      <t>. locale)</t>
    </r>
  </si>
  <si>
    <r>
      <t xml:space="preserve">Figura 3.3.9 - Flussi di traffico in entrata per i principali siti di editori (% utenti </t>
    </r>
    <r>
      <rPr>
        <b/>
        <i/>
        <sz val="16"/>
        <color rgb="FF0000FF"/>
        <rFont val="Times New Roman"/>
        <family val="1"/>
      </rPr>
      <t>desktop</t>
    </r>
    <r>
      <rPr>
        <b/>
        <sz val="16"/>
        <color rgb="FF0000FF"/>
        <rFont val="Times New Roman"/>
        <family val="1"/>
      </rPr>
      <t>)</t>
    </r>
  </si>
  <si>
    <r>
      <t xml:space="preserve">Siti </t>
    </r>
    <r>
      <rPr>
        <i/>
        <sz val="12"/>
        <color indexed="8"/>
        <rFont val="Times New Roman"/>
        <family val="1"/>
      </rPr>
      <t>web/app</t>
    </r>
    <r>
      <rPr>
        <sz val="12"/>
        <color indexed="8"/>
        <rFont val="Times New Roman"/>
        <family val="1"/>
      </rPr>
      <t xml:space="preserve"> di quotidiani </t>
    </r>
  </si>
  <si>
    <r>
      <t xml:space="preserve">Testate esclusivamente </t>
    </r>
    <r>
      <rPr>
        <i/>
        <sz val="12"/>
        <color indexed="8"/>
        <rFont val="Times New Roman"/>
        <family val="1"/>
      </rPr>
      <t>online</t>
    </r>
  </si>
  <si>
    <r>
      <t>Siti/</t>
    </r>
    <r>
      <rPr>
        <i/>
        <sz val="12"/>
        <color indexed="8"/>
        <rFont val="Times New Roman"/>
        <family val="1"/>
      </rPr>
      <t>blog</t>
    </r>
    <r>
      <rPr>
        <sz val="12"/>
        <color indexed="8"/>
        <rFont val="Times New Roman"/>
        <family val="1"/>
      </rPr>
      <t xml:space="preserve"> di partiti e movimenti politici</t>
    </r>
  </si>
  <si>
    <t>Offerte a pagamento</t>
  </si>
  <si>
    <r>
      <t xml:space="preserve">Differenza </t>
    </r>
    <r>
      <rPr>
        <b/>
        <i/>
        <sz val="12"/>
        <color theme="1"/>
        <rFont val="Times New Roman"/>
        <family val="1"/>
      </rPr>
      <t>vs</t>
    </r>
    <r>
      <rPr>
        <b/>
        <sz val="12"/>
        <color theme="1"/>
        <rFont val="Times New Roman"/>
        <family val="1"/>
      </rPr>
      <t>. 2016 (p.p.)</t>
    </r>
  </si>
  <si>
    <t>Fonte: Istat</t>
  </si>
  <si>
    <r>
      <t xml:space="preserve">Differenza </t>
    </r>
    <r>
      <rPr>
        <b/>
        <i/>
        <sz val="12"/>
        <rFont val="Times New Roman"/>
        <family val="1"/>
      </rPr>
      <t>vs</t>
    </r>
    <r>
      <rPr>
        <b/>
        <sz val="12"/>
        <rFont val="Times New Roman"/>
        <family val="1"/>
      </rPr>
      <t>. 2016 (p.p.)</t>
    </r>
  </si>
  <si>
    <r>
      <t xml:space="preserve">Tabella 3.3.1 - </t>
    </r>
    <r>
      <rPr>
        <b/>
        <i/>
        <sz val="16"/>
        <color rgb="FF0000FF"/>
        <rFont val="Times New Roman"/>
        <family val="1"/>
      </rPr>
      <t>Audience</t>
    </r>
    <r>
      <rPr>
        <b/>
        <sz val="16"/>
        <color rgb="FF0000FF"/>
        <rFont val="Times New Roman"/>
        <family val="1"/>
      </rPr>
      <t xml:space="preserve"> dei principali Tg</t>
    </r>
  </si>
  <si>
    <r>
      <rPr>
        <b/>
        <i/>
        <sz val="12"/>
        <color rgb="FF000000"/>
        <rFont val="Times New Roman"/>
        <family val="1"/>
      </rPr>
      <t>Share</t>
    </r>
    <r>
      <rPr>
        <b/>
        <sz val="12"/>
        <color rgb="FF000000"/>
        <rFont val="Times New Roman"/>
        <family val="1"/>
      </rPr>
      <t xml:space="preserve"> (%)</t>
    </r>
  </si>
  <si>
    <r>
      <t xml:space="preserve">Tabella 3.3.2 - </t>
    </r>
    <r>
      <rPr>
        <b/>
        <i/>
        <sz val="16"/>
        <color rgb="FF0000FF"/>
        <rFont val="Times New Roman"/>
        <family val="1"/>
      </rPr>
      <t>Audience</t>
    </r>
    <r>
      <rPr>
        <b/>
        <sz val="16"/>
        <color rgb="FF0000FF"/>
        <rFont val="Times New Roman"/>
        <family val="1"/>
      </rPr>
      <t xml:space="preserve"> dei canali </t>
    </r>
    <r>
      <rPr>
        <b/>
        <i/>
        <sz val="16"/>
        <color rgb="FF0000FF"/>
        <rFont val="Times New Roman"/>
        <family val="1"/>
      </rPr>
      <t>all news</t>
    </r>
  </si>
  <si>
    <r>
      <rPr>
        <b/>
        <i/>
        <sz val="12"/>
        <color theme="1"/>
        <rFont val="Times New Roman"/>
        <family val="1"/>
      </rPr>
      <t>Share</t>
    </r>
    <r>
      <rPr>
        <b/>
        <sz val="12"/>
        <color theme="1"/>
        <rFont val="Times New Roman"/>
        <family val="1"/>
      </rPr>
      <t xml:space="preserve"> (%)</t>
    </r>
  </si>
  <si>
    <t xml:space="preserve">RAI </t>
  </si>
  <si>
    <t xml:space="preserve">Nota: per il Trentino-Alto Adige sono stati considerati i giornalisti presenti nelle redazioni delle Provincie 
autonome di Bolzano e di Trento. </t>
  </si>
  <si>
    <t>Nota: la quota parte di canone imputabile all’attività televisiva è stata calcolata applicando al valore totale del canone radiotelevisivo una percentuale pari alla quota di costi diretti attribuiti a tale attività sul totale dei costi diretti del servizio pubblico (c.d. aggregato A della contabilità separata di RAI).</t>
  </si>
  <si>
    <t>Nota: per l’anno 2017 sono riportati i dati nel giorno medio dell’ultimo mese disponibile (dicembre 2017).</t>
  </si>
  <si>
    <t>Nota: la quota di Fininvest/Mediaset comprende i ricavi di Radio Subasio e Radio Aut a partire dal 1° agosto 2017. Per il 2016, la quota del gruppo comprendeva i ricavi delle società acquisite a seguito della concentrazione con il Gruppo Finelco a partire dal 1° luglio 2016.</t>
  </si>
  <si>
    <t>Fonte: GfK Italia</t>
  </si>
  <si>
    <t>Ricavi vendita copie</t>
  </si>
  <si>
    <t>Indice generale dei prezzi</t>
  </si>
  <si>
    <t>Indice prezzo quotidiani cartacei</t>
  </si>
  <si>
    <t>Fonte: ADS</t>
  </si>
  <si>
    <r>
      <t xml:space="preserve">Figura 3.3.30 - Calo percentuale delle vendite di quotidiani 2016 </t>
    </r>
    <r>
      <rPr>
        <b/>
        <i/>
        <sz val="16"/>
        <color rgb="FF0000FF"/>
        <rFont val="Times New Roman"/>
        <family val="1"/>
      </rPr>
      <t>vs</t>
    </r>
    <r>
      <rPr>
        <b/>
        <sz val="16"/>
        <color rgb="FF0000FF"/>
        <rFont val="Times New Roman"/>
        <family val="1"/>
      </rPr>
      <t xml:space="preserve">. 2012 - distribuzione geografica </t>
    </r>
  </si>
  <si>
    <r>
      <t xml:space="preserve">Figura 3.3.34 - Principali operatori attivi nella raccolta pubblicitaria </t>
    </r>
    <r>
      <rPr>
        <b/>
        <i/>
        <sz val="16"/>
        <color rgb="FF0000FF"/>
        <rFont val="Times New Roman"/>
        <family val="1"/>
      </rPr>
      <t>online</t>
    </r>
    <r>
      <rPr>
        <b/>
        <sz val="16"/>
        <color rgb="FF0000FF"/>
        <rFont val="Times New Roman"/>
        <family val="1"/>
      </rPr>
      <t xml:space="preserve"> nel mondo (%)</t>
    </r>
  </si>
  <si>
    <r>
      <t xml:space="preserve">Ricavi netti raccolta pubblicitaria </t>
    </r>
    <r>
      <rPr>
        <b/>
        <i/>
        <sz val="12"/>
        <color theme="1"/>
        <rFont val="Times New Roman"/>
        <family val="1"/>
      </rPr>
      <t>online</t>
    </r>
    <r>
      <rPr>
        <b/>
        <sz val="12"/>
        <color theme="1"/>
        <rFont val="Times New Roman"/>
        <family val="1"/>
      </rPr>
      <t xml:space="preserve"> nel mondo, per operatore</t>
    </r>
  </si>
  <si>
    <r>
      <rPr>
        <i/>
        <sz val="12"/>
        <color theme="1"/>
        <rFont val="Times New Roman"/>
        <family val="1"/>
      </rPr>
      <t>Display</t>
    </r>
    <r>
      <rPr>
        <sz val="12"/>
        <color theme="1"/>
        <rFont val="Times New Roman"/>
        <family val="1"/>
      </rPr>
      <t xml:space="preserve"> e video</t>
    </r>
  </si>
  <si>
    <r>
      <t xml:space="preserve">Tabella 3.3.4 - </t>
    </r>
    <r>
      <rPr>
        <b/>
        <i/>
        <sz val="16"/>
        <color rgb="FF0000FF"/>
        <rFont val="Times New Roman"/>
        <family val="1"/>
      </rPr>
      <t>Audience</t>
    </r>
    <r>
      <rPr>
        <b/>
        <sz val="16"/>
        <color rgb="FF0000FF"/>
        <rFont val="Times New Roman"/>
        <family val="1"/>
      </rPr>
      <t xml:space="preserve"> dei principali operatori per utenti unici (totale, </t>
    </r>
    <r>
      <rPr>
        <b/>
        <i/>
        <sz val="16"/>
        <color rgb="FF0000FF"/>
        <rFont val="Times New Roman"/>
        <family val="1"/>
      </rPr>
      <t>desktop</t>
    </r>
    <r>
      <rPr>
        <b/>
        <sz val="16"/>
        <color rgb="FF0000FF"/>
        <rFont val="Times New Roman"/>
        <family val="1"/>
      </rPr>
      <t xml:space="preserve"> e mobile) nel mondo (ottobre 2017-febbraio 2018)</t>
    </r>
  </si>
  <si>
    <r>
      <rPr>
        <b/>
        <i/>
        <sz val="12"/>
        <color rgb="FF000000"/>
        <rFont val="Times New Roman"/>
        <family val="1"/>
      </rPr>
      <t>Rank</t>
    </r>
    <r>
      <rPr>
        <b/>
        <sz val="12"/>
        <color rgb="FF000000"/>
        <rFont val="Times New Roman"/>
        <family val="1"/>
      </rPr>
      <t xml:space="preserve"> 
feb. 18</t>
    </r>
  </si>
  <si>
    <r>
      <t xml:space="preserve">Diff. </t>
    </r>
    <r>
      <rPr>
        <b/>
        <i/>
        <sz val="12"/>
        <color rgb="FF000000"/>
        <rFont val="Times New Roman"/>
        <family val="1"/>
      </rPr>
      <t>vs</t>
    </r>
    <r>
      <rPr>
        <b/>
        <sz val="12"/>
        <color rgb="FF000000"/>
        <rFont val="Times New Roman"/>
        <family val="1"/>
      </rPr>
      <t xml:space="preserve">. </t>
    </r>
    <r>
      <rPr>
        <b/>
        <i/>
        <sz val="12"/>
        <color rgb="FF000000"/>
        <rFont val="Times New Roman"/>
        <family val="1"/>
      </rPr>
      <t>ranking</t>
    </r>
    <r>
      <rPr>
        <b/>
        <sz val="12"/>
        <color rgb="FF000000"/>
        <rFont val="Times New Roman"/>
        <family val="1"/>
      </rPr>
      <t xml:space="preserve"> ott. 17</t>
    </r>
  </si>
  <si>
    <r>
      <rPr>
        <b/>
        <i/>
        <sz val="12"/>
        <color rgb="FF000000"/>
        <rFont val="Times New Roman"/>
        <family val="1"/>
      </rPr>
      <t>Desktop</t>
    </r>
    <r>
      <rPr>
        <b/>
        <sz val="12"/>
        <color rgb="FF000000"/>
        <rFont val="Times New Roman"/>
        <family val="1"/>
      </rPr>
      <t xml:space="preserve"> (000)</t>
    </r>
  </si>
  <si>
    <r>
      <rPr>
        <b/>
        <i/>
        <sz val="12"/>
        <color rgb="FF000000"/>
        <rFont val="Times New Roman"/>
        <family val="1"/>
      </rPr>
      <t>Reach</t>
    </r>
    <r>
      <rPr>
        <b/>
        <sz val="12"/>
        <color rgb="FF000000"/>
        <rFont val="Times New Roman"/>
        <family val="1"/>
      </rPr>
      <t xml:space="preserve"> (%)</t>
    </r>
  </si>
  <si>
    <r>
      <t xml:space="preserve">Figura 3.3.37 - </t>
    </r>
    <r>
      <rPr>
        <b/>
        <i/>
        <sz val="16"/>
        <color rgb="FF0000FF"/>
        <rFont val="Times New Roman"/>
        <family val="1"/>
      </rPr>
      <t>Audience</t>
    </r>
    <r>
      <rPr>
        <b/>
        <sz val="16"/>
        <color rgb="FF0000FF"/>
        <rFont val="Times New Roman"/>
        <family val="1"/>
      </rPr>
      <t xml:space="preserve"> dei principali operatori per utenti unici (milioni) e tempo medio mensile di navigazione in Italia</t>
    </r>
  </si>
  <si>
    <t>Fonte: Audiweb</t>
  </si>
  <si>
    <r>
      <t xml:space="preserve">Figura 3.3.38 - </t>
    </r>
    <r>
      <rPr>
        <b/>
        <i/>
        <sz val="16"/>
        <color indexed="12"/>
        <rFont val="Times New Roman"/>
        <family val="1"/>
      </rPr>
      <t>Audience</t>
    </r>
    <r>
      <rPr>
        <b/>
        <sz val="16"/>
        <color indexed="12"/>
        <rFont val="Times New Roman"/>
        <family val="1"/>
      </rPr>
      <t xml:space="preserve"> dei principali </t>
    </r>
    <r>
      <rPr>
        <b/>
        <i/>
        <sz val="16"/>
        <color indexed="12"/>
        <rFont val="Times New Roman"/>
        <family val="1"/>
      </rPr>
      <t>social network</t>
    </r>
    <r>
      <rPr>
        <b/>
        <sz val="16"/>
        <color indexed="12"/>
        <rFont val="Times New Roman"/>
        <family val="1"/>
      </rPr>
      <t xml:space="preserve"> per utenti unici (milioni) </t>
    </r>
  </si>
  <si>
    <r>
      <t xml:space="preserve">Siti </t>
    </r>
    <r>
      <rPr>
        <i/>
        <sz val="12"/>
        <rFont val="Times New Roman"/>
        <family val="1"/>
      </rPr>
      <t>web/app</t>
    </r>
    <r>
      <rPr>
        <sz val="12"/>
        <rFont val="Times New Roman"/>
        <family val="1"/>
      </rPr>
      <t xml:space="preserve"> di quotidiani locali</t>
    </r>
  </si>
  <si>
    <r>
      <t xml:space="preserve">Siti </t>
    </r>
    <r>
      <rPr>
        <i/>
        <sz val="12"/>
        <rFont val="Times New Roman"/>
        <family val="1"/>
      </rPr>
      <t>web/app</t>
    </r>
    <r>
      <rPr>
        <sz val="12"/>
        <rFont val="Times New Roman"/>
        <family val="1"/>
      </rPr>
      <t xml:space="preserve"> di quotidiani nazionali</t>
    </r>
  </si>
  <si>
    <r>
      <t xml:space="preserve">Siti </t>
    </r>
    <r>
      <rPr>
        <i/>
        <sz val="12"/>
        <rFont val="Times New Roman"/>
        <family val="1"/>
      </rPr>
      <t>web/app</t>
    </r>
    <r>
      <rPr>
        <sz val="12"/>
        <rFont val="Times New Roman"/>
        <family val="1"/>
      </rPr>
      <t xml:space="preserve"> di riviste e periodici</t>
    </r>
  </si>
  <si>
    <r>
      <t xml:space="preserve">Testate esclusivamente </t>
    </r>
    <r>
      <rPr>
        <i/>
        <sz val="12"/>
        <rFont val="Times New Roman"/>
        <family val="1"/>
      </rPr>
      <t>online</t>
    </r>
  </si>
  <si>
    <r>
      <t xml:space="preserve">Siti </t>
    </r>
    <r>
      <rPr>
        <i/>
        <sz val="12"/>
        <rFont val="Times New Roman"/>
        <family val="1"/>
      </rPr>
      <t>web/app</t>
    </r>
    <r>
      <rPr>
        <sz val="12"/>
        <rFont val="Times New Roman"/>
        <family val="1"/>
      </rPr>
      <t xml:space="preserve"> di radio nazionali</t>
    </r>
  </si>
  <si>
    <r>
      <t xml:space="preserve">Siti </t>
    </r>
    <r>
      <rPr>
        <i/>
        <sz val="12"/>
        <rFont val="Times New Roman"/>
        <family val="1"/>
      </rPr>
      <t>web/app</t>
    </r>
    <r>
      <rPr>
        <sz val="12"/>
        <rFont val="Times New Roman"/>
        <family val="1"/>
      </rPr>
      <t xml:space="preserve"> di radio locali</t>
    </r>
  </si>
  <si>
    <r>
      <t xml:space="preserve">Siti </t>
    </r>
    <r>
      <rPr>
        <i/>
        <sz val="12"/>
        <rFont val="Times New Roman"/>
        <family val="1"/>
      </rPr>
      <t>web/app</t>
    </r>
    <r>
      <rPr>
        <sz val="12"/>
        <rFont val="Times New Roman"/>
        <family val="1"/>
      </rPr>
      <t xml:space="preserve"> di tv locali</t>
    </r>
  </si>
  <si>
    <r>
      <t>Siti</t>
    </r>
    <r>
      <rPr>
        <i/>
        <sz val="12"/>
        <rFont val="Times New Roman"/>
        <family val="1"/>
      </rPr>
      <t xml:space="preserve"> web/app</t>
    </r>
    <r>
      <rPr>
        <sz val="12"/>
        <rFont val="Times New Roman"/>
        <family val="1"/>
      </rPr>
      <t xml:space="preserve"> di tv nazionali</t>
    </r>
  </si>
  <si>
    <r>
      <t xml:space="preserve">Figura 3.3.40 - Rapporto tra azioni informative svolte sui </t>
    </r>
    <r>
      <rPr>
        <b/>
        <i/>
        <sz val="16"/>
        <color indexed="12"/>
        <rFont val="Times New Roman"/>
        <family val="1"/>
      </rPr>
      <t>social network</t>
    </r>
    <r>
      <rPr>
        <b/>
        <sz val="16"/>
        <color indexed="12"/>
        <rFont val="Times New Roman"/>
        <family val="1"/>
      </rPr>
      <t xml:space="preserve"> e polarizzazione ideologica (2017)</t>
    </r>
  </si>
  <si>
    <t>Istanze di conciliazione</t>
  </si>
  <si>
    <t>Trento - Provincia autonoma</t>
  </si>
  <si>
    <t>Bolzano - Provincia autonoma</t>
  </si>
  <si>
    <r>
      <t xml:space="preserve">Utilizzo capacità trasmissiva </t>
    </r>
    <r>
      <rPr>
        <i/>
        <sz val="12"/>
        <color theme="1"/>
        <rFont val="Times New Roman"/>
        <family val="1"/>
      </rPr>
      <t>multiplex</t>
    </r>
  </si>
  <si>
    <r>
      <t xml:space="preserve">Quote dei </t>
    </r>
    <r>
      <rPr>
        <i/>
        <sz val="12"/>
        <color theme="1"/>
        <rFont val="Times New Roman"/>
        <family val="1"/>
      </rPr>
      <t>leader</t>
    </r>
    <r>
      <rPr>
        <sz val="12"/>
        <color theme="1"/>
        <rFont val="Times New Roman"/>
        <family val="1"/>
      </rPr>
      <t xml:space="preserve"> nei mercati dei media</t>
    </r>
  </si>
  <si>
    <r>
      <t xml:space="preserve">% </t>
    </r>
    <r>
      <rPr>
        <i/>
        <sz val="12"/>
        <color theme="1"/>
        <rFont val="Times New Roman"/>
        <family val="1"/>
      </rPr>
      <t>audience</t>
    </r>
    <r>
      <rPr>
        <sz val="12"/>
        <color theme="1"/>
        <rFont val="Times New Roman"/>
        <family val="1"/>
      </rPr>
      <t xml:space="preserve"> tv </t>
    </r>
    <r>
      <rPr>
        <i/>
        <sz val="12"/>
        <color theme="1"/>
        <rFont val="Times New Roman"/>
        <family val="1"/>
      </rPr>
      <t>leader</t>
    </r>
    <r>
      <rPr>
        <sz val="12"/>
        <color theme="1"/>
        <rFont val="Times New Roman"/>
        <family val="1"/>
      </rPr>
      <t xml:space="preserve"> di mercato</t>
    </r>
  </si>
  <si>
    <r>
      <t xml:space="preserve">% tirature quotidiani </t>
    </r>
    <r>
      <rPr>
        <i/>
        <sz val="12"/>
        <color theme="1"/>
        <rFont val="Times New Roman"/>
        <family val="1"/>
      </rPr>
      <t>leader</t>
    </r>
    <r>
      <rPr>
        <sz val="12"/>
        <color theme="1"/>
        <rFont val="Times New Roman"/>
        <family val="1"/>
      </rPr>
      <t xml:space="preserve"> di mercato</t>
    </r>
  </si>
  <si>
    <t>Numero ore di informazione - Servizio pubblico radiotelevisivo</t>
  </si>
  <si>
    <r>
      <t xml:space="preserve">Indici dei prezzi dei servizi </t>
    </r>
    <r>
      <rPr>
        <i/>
        <sz val="12"/>
        <color theme="1"/>
        <rFont val="Times New Roman"/>
        <family val="1"/>
      </rPr>
      <t>retail</t>
    </r>
  </si>
  <si>
    <t>Promozione della cultura della legalità nella fruizione di opere digitali</t>
  </si>
  <si>
    <t>Rafforzamento del ruolo AGCOM nell'ambito degli organismi internazionali</t>
  </si>
  <si>
    <t xml:space="preserve">Descrizione </t>
  </si>
  <si>
    <t>Investimenti dei principali operatori in opere europee indipendenti 889 milioni di €</t>
  </si>
  <si>
    <r>
      <t xml:space="preserve">La Relazione annuale 2018 sull’attività svolta e sui programmi di lavoro, se non diversamente specificato, presenta dati e rendiconti sull’azione di lavoro condotta dall’Autorità per le garanzie nelle comunicazioni (AGCOM) nel periodo compreso tra il 1° maggio 2017 e il 30 aprile 2018.
Le elaborazioni dei dati, salvo diversa indicazione, sono eseguite dall’AGCOM. Per i dati dell’Autorità si omette l’indicazione della fonte. 
Le composizioni percentuali sono arrotondate automaticamente quasi sempre alla prima cifra decimale. Il totale dei valori percentuali cosi calcolati può risultare non uguale a 100. 
Inoltre, si evidenzia come i dati non sempre sono direttamente confrontabili con quelli riportati nelle precedenti Relazioni annuali. In alcuni casi, infatti, le imprese hanno operato integrazioni e ri-classificazioni dovute sia a variazioni e integrazioni nelle metodologie di calcolo (ad esempio </t>
    </r>
    <r>
      <rPr>
        <i/>
        <sz val="16"/>
        <rFont val="Calibri"/>
        <family val="2"/>
        <scheme val="minor"/>
      </rPr>
      <t>driver</t>
    </r>
    <r>
      <rPr>
        <sz val="16"/>
        <rFont val="Calibri"/>
        <family val="2"/>
        <scheme val="minor"/>
      </rPr>
      <t xml:space="preserve"> per l’attribuzione dei ricavi o degli investimenti) sia a mutamenti dei perimetri di attività economica aziendale; ciò ha determinato aggiustamenti in termini di importi economici talvolta di entità anche non marginale.</t>
    </r>
  </si>
  <si>
    <r>
      <t xml:space="preserve">Verifica del rispetto dei principi </t>
    </r>
    <r>
      <rPr>
        <b/>
        <i/>
        <sz val="12"/>
        <color theme="1"/>
        <rFont val="Times New Roman"/>
        <family val="1"/>
      </rPr>
      <t>ex</t>
    </r>
    <r>
      <rPr>
        <b/>
        <sz val="12"/>
        <color theme="1"/>
        <rFont val="Times New Roman"/>
        <family val="1"/>
      </rPr>
      <t xml:space="preserve"> art. 43 TUSMAR</t>
    </r>
  </si>
  <si>
    <t>Quote di investimento in opere europee indipendenti per tipologia (%)</t>
  </si>
  <si>
    <t>Sky On Demand</t>
  </si>
  <si>
    <t>n. Modelli D 
2017</t>
  </si>
  <si>
    <r>
      <t xml:space="preserve">addebito per servizi </t>
    </r>
    <r>
      <rPr>
        <i/>
        <sz val="12"/>
        <color indexed="8"/>
        <rFont val="Times New Roman"/>
        <family val="1"/>
      </rPr>
      <t>premium</t>
    </r>
    <r>
      <rPr>
        <sz val="12"/>
        <color indexed="8"/>
        <rFont val="Times New Roman"/>
        <family val="1"/>
      </rPr>
      <t xml:space="preserve"> (giochi, loghi, suonerie, ecc.)</t>
    </r>
  </si>
  <si>
    <r>
      <t xml:space="preserve">attivazione di servizi di comunicazione elettronica non richiesti (telefonia, Internet, </t>
    </r>
    <r>
      <rPr>
        <i/>
        <sz val="12"/>
        <color indexed="8"/>
        <rFont val="Times New Roman"/>
        <family val="1"/>
      </rPr>
      <t>pay tv</t>
    </r>
    <r>
      <rPr>
        <sz val="12"/>
        <color indexed="8"/>
        <rFont val="Times New Roman"/>
        <family val="1"/>
      </rPr>
      <t>)</t>
    </r>
  </si>
  <si>
    <r>
      <t xml:space="preserve">addebiti per traffico </t>
    </r>
    <r>
      <rPr>
        <i/>
        <sz val="12"/>
        <color indexed="8"/>
        <rFont val="Times New Roman"/>
        <family val="1"/>
      </rPr>
      <t>extra</t>
    </r>
    <r>
      <rPr>
        <sz val="12"/>
        <color indexed="8"/>
        <rFont val="Times New Roman"/>
        <family val="1"/>
      </rPr>
      <t>-soglia senza preavviso o in presenza di blocco</t>
    </r>
  </si>
  <si>
    <r>
      <t xml:space="preserve">trasparenza delle informazioni (contrattuali, siti </t>
    </r>
    <r>
      <rPr>
        <i/>
        <sz val="12"/>
        <color indexed="8"/>
        <rFont val="Times New Roman"/>
        <family val="1"/>
      </rPr>
      <t>web</t>
    </r>
    <r>
      <rPr>
        <sz val="12"/>
        <color indexed="8"/>
        <rFont val="Times New Roman"/>
        <family val="1"/>
      </rPr>
      <t xml:space="preserve"> e punti vendita)</t>
    </r>
  </si>
  <si>
    <r>
      <t>servizi di assistenza clienti (</t>
    </r>
    <r>
      <rPr>
        <i/>
        <sz val="12"/>
        <color indexed="8"/>
        <rFont val="Times New Roman"/>
        <family val="1"/>
      </rPr>
      <t>call center</t>
    </r>
    <r>
      <rPr>
        <sz val="12"/>
        <color indexed="8"/>
        <rFont val="Times New Roman"/>
        <family val="1"/>
      </rPr>
      <t xml:space="preserve">, </t>
    </r>
    <r>
      <rPr>
        <i/>
        <sz val="12"/>
        <color indexed="8"/>
        <rFont val="Times New Roman"/>
        <family val="1"/>
      </rPr>
      <t>app</t>
    </r>
    <r>
      <rPr>
        <sz val="12"/>
        <color indexed="8"/>
        <rFont val="Times New Roman"/>
        <family val="1"/>
      </rPr>
      <t xml:space="preserve">, area clienti </t>
    </r>
    <r>
      <rPr>
        <i/>
        <sz val="12"/>
        <color indexed="8"/>
        <rFont val="Times New Roman"/>
        <family val="1"/>
      </rPr>
      <t>web</t>
    </r>
    <r>
      <rPr>
        <sz val="12"/>
        <color indexed="8"/>
        <rFont val="Times New Roman"/>
        <family val="1"/>
      </rPr>
      <t>)</t>
    </r>
  </si>
  <si>
    <r>
      <t xml:space="preserve">roaming </t>
    </r>
    <r>
      <rPr>
        <sz val="12"/>
        <color indexed="8"/>
        <rFont val="Times New Roman"/>
        <family val="1"/>
      </rPr>
      <t>internazionale (traffico voce e dati dall’estero)</t>
    </r>
  </si>
  <si>
    <r>
      <t>art. 98, co. 16-</t>
    </r>
    <r>
      <rPr>
        <i/>
        <sz val="10"/>
        <color theme="1"/>
        <rFont val="Times New Roman"/>
        <family val="1"/>
      </rPr>
      <t>bis</t>
    </r>
    <r>
      <rPr>
        <sz val="10"/>
        <color theme="1"/>
        <rFont val="Times New Roman"/>
        <family val="1"/>
      </rPr>
      <t>, D. Lgs. n. 259/03</t>
    </r>
  </si>
  <si>
    <t>N. di proc. conclusi</t>
  </si>
  <si>
    <t>Durata media (giorni)</t>
  </si>
  <si>
    <t>Produttori/distributori programmi radiotelevisivi</t>
  </si>
  <si>
    <r>
      <t>Telefonia mobile - servizi Internet
(2015=100)</t>
    </r>
    <r>
      <rPr>
        <vertAlign val="superscript"/>
        <sz val="10"/>
        <color theme="1"/>
        <rFont val="Times New Roman"/>
        <family val="1"/>
      </rPr>
      <t xml:space="preserve"> (9)</t>
    </r>
  </si>
  <si>
    <t xml:space="preserve">     - Tv in chiaro</t>
  </si>
  <si>
    <t xml:space="preserve">     - Tv a pagamento</t>
  </si>
  <si>
    <t xml:space="preserve">     - Quotidiani</t>
  </si>
  <si>
    <t xml:space="preserve">     - Periodici</t>
  </si>
  <si>
    <t>- Editoria</t>
  </si>
  <si>
    <t>- Internet</t>
  </si>
  <si>
    <t>- Servizio universale</t>
  </si>
  <si>
    <t>- Servizi in esclusiva</t>
  </si>
  <si>
    <t>- Altri servizi postali</t>
  </si>
  <si>
    <t>- Corriere espresso</t>
  </si>
  <si>
    <r>
      <t xml:space="preserve">Figura 3.1.16 - Copertura </t>
    </r>
    <r>
      <rPr>
        <b/>
        <i/>
        <sz val="16"/>
        <color rgb="FF0000FF"/>
        <rFont val="Times New Roman"/>
        <family val="1"/>
      </rPr>
      <t>ultrabroadband</t>
    </r>
    <r>
      <rPr>
        <b/>
        <sz val="16"/>
        <color rgb="FF0000FF"/>
        <rFont val="Times New Roman"/>
        <family val="1"/>
      </rPr>
      <t xml:space="preserve"> per macroregione (dicembre 2017, %)</t>
    </r>
  </si>
  <si>
    <t>Tabella 3.1.4 - Diffusione e dotazioni infrastrutturali della larga banda per macroregione (dicembre 2017, numero indice: Italia =100)</t>
  </si>
  <si>
    <r>
      <t xml:space="preserve">Figura 3.1.20 - Ricavi da servizi </t>
    </r>
    <r>
      <rPr>
        <b/>
        <i/>
        <sz val="16"/>
        <color rgb="FF0000FF"/>
        <rFont val="Times New Roman"/>
        <family val="1"/>
      </rPr>
      <t>broadband</t>
    </r>
    <r>
      <rPr>
        <b/>
        <sz val="16"/>
        <color rgb="FF0000FF"/>
        <rFont val="Times New Roman"/>
        <family val="1"/>
      </rPr>
      <t xml:space="preserve"> per classe di velocità degli abbonamenti (%)</t>
    </r>
  </si>
  <si>
    <t xml:space="preserve">&lt; 10 Mbit/s </t>
  </si>
  <si>
    <r>
      <t xml:space="preserve">Differenza </t>
    </r>
    <r>
      <rPr>
        <b/>
        <i/>
        <sz val="11"/>
        <rFont val="Times New Roman"/>
        <family val="1"/>
      </rPr>
      <t>vs</t>
    </r>
    <r>
      <rPr>
        <b/>
        <sz val="11"/>
        <rFont val="Times New Roman"/>
        <family val="1"/>
      </rPr>
      <t>. 2016 (p.p.)</t>
    </r>
  </si>
  <si>
    <r>
      <t>SIM "</t>
    </r>
    <r>
      <rPr>
        <i/>
        <sz val="12"/>
        <color theme="1"/>
        <rFont val="Times New Roman"/>
        <family val="1"/>
      </rPr>
      <t>human</t>
    </r>
    <r>
      <rPr>
        <sz val="12"/>
        <color theme="1"/>
        <rFont val="Times New Roman"/>
        <family val="1"/>
      </rPr>
      <t>"</t>
    </r>
  </si>
  <si>
    <t>SIM "voce e Internet"</t>
  </si>
  <si>
    <t>Utente</t>
  </si>
  <si>
    <t>Totale cumulato (mln)</t>
  </si>
  <si>
    <t>Numero operazioni (mln)</t>
  </si>
  <si>
    <t xml:space="preserve">   di cui invii singoli</t>
  </si>
  <si>
    <t xml:space="preserve">   di cuoi invii multipli</t>
  </si>
  <si>
    <t>(%)</t>
  </si>
  <si>
    <t>Pay Tv</t>
  </si>
  <si>
    <t>Nota: i dati relativi a Sky TG24, per il 2014 e il 2015, si riferiscono alla sola piattaforma satellitare, in quanto gli ascolti del canale, trasmesso anche sulla piattaforma digitale terrestre a partire dal 2015, sono rilevati per entrambe le piattaforme soltanto nel 2016, mentre per l’anno 2017 sono riportati i dati nel giorno medio dell’ultimo mese disponibile (dicembre 2017).</t>
  </si>
  <si>
    <t>Gruppo Sky (Sky Italia)</t>
  </si>
  <si>
    <t>RAI NEWS 24</t>
  </si>
  <si>
    <r>
      <t>Fonte</t>
    </r>
    <r>
      <rPr>
        <sz val="10"/>
        <color indexed="8"/>
        <rFont val="Times New Roman"/>
        <family val="1"/>
      </rPr>
      <t xml:space="preserve">: Auditel </t>
    </r>
  </si>
  <si>
    <r>
      <t>Fonte</t>
    </r>
    <r>
      <rPr>
        <sz val="10"/>
        <color indexed="8"/>
        <rFont val="Times New Roman"/>
        <family val="1"/>
      </rPr>
      <t>: Auditel - Nielsen</t>
    </r>
  </si>
  <si>
    <t>Nota: la quota parte di canone imputabile all’attività radiofonica è stata calcolata applicando al valore totale del canone radiotelevisivo una percentuale pari alla quota di costi diretti attribuiti a tale attività sul totale dei costi diretti del servizio pubblico (c.d. aggregato A della contabilità separata di RAI).</t>
  </si>
  <si>
    <t>Variazione 2016-2012</t>
  </si>
  <si>
    <t>Baidu.com Inc.</t>
  </si>
  <si>
    <r>
      <t>Fonte</t>
    </r>
    <r>
      <rPr>
        <sz val="10"/>
        <color indexed="8"/>
        <rFont val="Times New Roman"/>
        <family val="1"/>
      </rPr>
      <t>: Audiweb</t>
    </r>
  </si>
  <si>
    <t>Google +</t>
  </si>
  <si>
    <t>Fonti algoritmiche
54,5%</t>
  </si>
  <si>
    <t>Fonti editoriali
39,4%</t>
  </si>
  <si>
    <t>Controversie gestite dai Co.re.com. nel 2017</t>
  </si>
  <si>
    <t>Vigilanza dei Co.re.com. nel settore audiovisivo locale</t>
  </si>
  <si>
    <r>
      <rPr>
        <vertAlign val="superscript"/>
        <sz val="8"/>
        <color theme="1"/>
        <rFont val="Times New Roman"/>
        <family val="1"/>
      </rPr>
      <t>(1)</t>
    </r>
    <r>
      <rPr>
        <sz val="8"/>
        <color theme="1"/>
        <rFont val="Times New Roman"/>
        <family val="1"/>
      </rPr>
      <t xml:space="preserve"> L’indice INF1 è dato dal rapporto tra la somma delle linee in ULL, WLR, SLU, VULA, fibra e FWA e la somma delle linee </t>
    </r>
    <r>
      <rPr>
        <i/>
        <sz val="8"/>
        <color theme="1"/>
        <rFont val="Times New Roman"/>
        <family val="1"/>
      </rPr>
      <t>bitstream</t>
    </r>
    <r>
      <rPr>
        <sz val="8"/>
        <color theme="1"/>
        <rFont val="Times New Roman"/>
        <family val="1"/>
      </rPr>
      <t>, ULL, WLR, SLU, VULA, fibra e FWA.</t>
    </r>
  </si>
  <si>
    <r>
      <rPr>
        <vertAlign val="superscript"/>
        <sz val="8"/>
        <color theme="1"/>
        <rFont val="Times New Roman"/>
        <family val="1"/>
      </rPr>
      <t>(2)</t>
    </r>
    <r>
      <rPr>
        <sz val="8"/>
        <color theme="1"/>
        <rFont val="Times New Roman"/>
        <family val="1"/>
      </rPr>
      <t xml:space="preserve"> L’indice INF2 è dato dal rapporto tra la somma delle linee in SLU, fibra e FWA sul totale delle linee in ULL, WLR, SLU, VULA, fibra e FWA.</t>
    </r>
  </si>
  <si>
    <r>
      <rPr>
        <vertAlign val="superscript"/>
        <sz val="8"/>
        <color theme="1"/>
        <rFont val="Times New Roman"/>
        <family val="1"/>
      </rPr>
      <t>(3)</t>
    </r>
    <r>
      <rPr>
        <sz val="8"/>
        <color theme="1"/>
        <rFont val="Times New Roman"/>
        <family val="1"/>
      </rPr>
      <t xml:space="preserve"> Il dato relativo al 2014 e al 2015 è calcolato su una base di 24,1 milioni di unità immobiliari (abitazioni occupate da almeno una persona). Lo stesso dato, calcolato utilizzando al denominatore il numero delle abitazioni rilevato dall’Istat nell’ambito del censimento del 2011 (cfr. </t>
    </r>
    <r>
      <rPr>
        <i/>
        <sz val="8"/>
        <color theme="1"/>
        <rFont val="Times New Roman"/>
        <family val="1"/>
      </rPr>
      <t>supra</t>
    </r>
    <r>
      <rPr>
        <sz val="8"/>
        <color theme="1"/>
        <rFont val="Times New Roman"/>
        <family val="1"/>
      </rPr>
      <t xml:space="preserve">, Capitolo III), che comprende le abitazioni occupate, da persone residenti e non residenti, e quelle non occupate, per un totale 31,2 milioni di abitazioni (a cui sono stati sommati gli edifici non residenziali, pari a circa 1,5 milioni di unità), è pari a 20% nel 2014, 33,1% nel 2015, 50% nel 2016, 64% nel 2017. </t>
    </r>
  </si>
  <si>
    <r>
      <rPr>
        <vertAlign val="superscript"/>
        <sz val="8"/>
        <color theme="1"/>
        <rFont val="Times New Roman"/>
        <family val="1"/>
      </rPr>
      <t>(4)</t>
    </r>
    <r>
      <rPr>
        <sz val="8"/>
        <color theme="1"/>
        <rFont val="Times New Roman"/>
        <family val="1"/>
      </rPr>
      <t> Il valore del 2016, riportato in tabella, è tratto dal rapporto della Commissione europea “</t>
    </r>
    <r>
      <rPr>
        <i/>
        <sz val="8"/>
        <color theme="1"/>
        <rFont val="Times New Roman"/>
        <family val="1"/>
      </rPr>
      <t>Europe’s digital progress report 2017</t>
    </r>
    <r>
      <rPr>
        <sz val="8"/>
        <color theme="1"/>
        <rFont val="Times New Roman"/>
        <family val="1"/>
      </rPr>
      <t>”</t>
    </r>
    <r>
      <rPr>
        <i/>
        <sz val="8"/>
        <color theme="1"/>
        <rFont val="Times New Roman"/>
        <family val="1"/>
      </rPr>
      <t>.</t>
    </r>
  </si>
  <si>
    <r>
      <rPr>
        <vertAlign val="superscript"/>
        <sz val="8"/>
        <color theme="1"/>
        <rFont val="Times New Roman"/>
        <family val="1"/>
      </rPr>
      <t>(5)</t>
    </r>
    <r>
      <rPr>
        <sz val="8"/>
        <color theme="1"/>
        <rFont val="Times New Roman"/>
        <family val="1"/>
      </rPr>
      <t xml:space="preserve"> Il valore del 2017, riportato in tabella, è tratto dal monitoraggio effettuato dalla Commissione europea nell’ambito del </t>
    </r>
    <r>
      <rPr>
        <i/>
        <sz val="8"/>
        <color theme="1"/>
        <rFont val="Times New Roman"/>
        <family val="1"/>
      </rPr>
      <t>Digital Agenda Scoreboard</t>
    </r>
    <r>
      <rPr>
        <sz val="8"/>
        <color theme="1"/>
        <rFont val="Times New Roman"/>
        <family val="1"/>
      </rPr>
      <t>.</t>
    </r>
  </si>
  <si>
    <r>
      <rPr>
        <vertAlign val="superscript"/>
        <sz val="8"/>
        <color theme="1"/>
        <rFont val="Times New Roman"/>
        <family val="1"/>
      </rPr>
      <t>(1)</t>
    </r>
    <r>
      <rPr>
        <sz val="7"/>
        <color theme="1"/>
        <rFont val="Times New Roman"/>
        <family val="1"/>
      </rPr>
      <t> </t>
    </r>
    <r>
      <rPr>
        <sz val="8"/>
        <color theme="1"/>
        <rFont val="Times New Roman"/>
        <family val="1"/>
      </rPr>
      <t>Gli indicatori di efficienza di utilizzo Mux rappresentano un dato medio calcolato sui Mux nazionali più significativi (sono esclusi PDSB, 3lettronica, Europaway).</t>
    </r>
  </si>
  <si>
    <r>
      <t>Indice di qualità globale IQG del servizio universale</t>
    </r>
    <r>
      <rPr>
        <vertAlign val="superscript"/>
        <sz val="10"/>
        <color theme="1"/>
        <rFont val="Times New Roman"/>
        <family val="1"/>
      </rPr>
      <t>(1)</t>
    </r>
  </si>
  <si>
    <r>
      <rPr>
        <vertAlign val="superscript"/>
        <sz val="8"/>
        <color theme="1"/>
        <rFont val="Times New Roman"/>
        <family val="1"/>
      </rPr>
      <t>(1)</t>
    </r>
    <r>
      <rPr>
        <sz val="7"/>
        <color theme="1"/>
        <rFont val="Times New Roman"/>
        <family val="1"/>
      </rPr>
      <t> </t>
    </r>
    <r>
      <rPr>
        <sz val="8"/>
        <color theme="1"/>
        <rFont val="Times New Roman"/>
        <family val="1"/>
      </rPr>
      <t>L’indice rappresenta la misura complessiva, basata sulla media ponderata della valenza assunta dalle 15 misure di qualità del servizio universale (si veda al riguardo la delibera n. 328/10/CONS). L’indice è calcolato al netto degli indicatori relativi al servizio di assistenza clienti.</t>
    </r>
  </si>
  <si>
    <r>
      <rPr>
        <vertAlign val="superscript"/>
        <sz val="8"/>
        <color theme="1"/>
        <rFont val="Times New Roman"/>
        <family val="1"/>
      </rPr>
      <t>(2)</t>
    </r>
    <r>
      <rPr>
        <sz val="7"/>
        <color theme="1"/>
        <rFont val="Times New Roman"/>
        <family val="1"/>
      </rPr>
      <t> </t>
    </r>
    <r>
      <rPr>
        <sz val="8"/>
        <color theme="1"/>
        <rFont val="Times New Roman"/>
        <family val="1"/>
      </rPr>
      <t>I dati sono resi disponibili l’anno successivo a quello di rilevazione. Pertanto, i valori si riferiscono agli anni 2013, 2014, 2015, 2016.</t>
    </r>
  </si>
  <si>
    <r>
      <rPr>
        <vertAlign val="superscript"/>
        <sz val="8"/>
        <color theme="1"/>
        <rFont val="Times New Roman"/>
        <family val="1"/>
      </rPr>
      <t>(3)</t>
    </r>
    <r>
      <rPr>
        <sz val="7"/>
        <color theme="1"/>
        <rFont val="Times New Roman"/>
        <family val="1"/>
      </rPr>
      <t> </t>
    </r>
    <r>
      <rPr>
        <sz val="8"/>
        <color theme="1"/>
        <rFont val="Times New Roman"/>
        <family val="1"/>
      </rPr>
      <t>I dati sono resi disponibili l’anno successivo a quello di rilevazione. Pertanto, i valori si riferiscono alle campagne di misurazione degli anni 2014, 2015 e 2016.</t>
    </r>
  </si>
  <si>
    <r>
      <rPr>
        <vertAlign val="superscript"/>
        <sz val="8"/>
        <color theme="1"/>
        <rFont val="Times New Roman"/>
        <family val="1"/>
      </rPr>
      <t>(4)</t>
    </r>
    <r>
      <rPr>
        <sz val="7"/>
        <color theme="1"/>
        <rFont val="Times New Roman"/>
        <family val="1"/>
      </rPr>
      <t> </t>
    </r>
    <r>
      <rPr>
        <sz val="8"/>
        <color theme="1"/>
        <rFont val="Times New Roman"/>
        <family val="1"/>
      </rPr>
      <t xml:space="preserve">L’indicatore è calcolato considerando al numeratore il numero di procedimenti conclusi con accordo conciliativo o con transazione. </t>
    </r>
  </si>
  <si>
    <r>
      <rPr>
        <vertAlign val="superscript"/>
        <sz val="8"/>
        <color theme="1"/>
        <rFont val="Times New Roman"/>
        <family val="1"/>
      </rPr>
      <t>(5)</t>
    </r>
    <r>
      <rPr>
        <sz val="7"/>
        <color theme="1"/>
        <rFont val="Times New Roman"/>
        <family val="1"/>
      </rPr>
      <t xml:space="preserve"> </t>
    </r>
    <r>
      <rPr>
        <sz val="8"/>
        <color theme="1"/>
        <rFont val="Times New Roman"/>
        <family val="1"/>
      </rPr>
      <t xml:space="preserve">Rimborsi, detrazioni dalle bollette e altri indennizzi. </t>
    </r>
  </si>
  <si>
    <r>
      <rPr>
        <vertAlign val="superscript"/>
        <sz val="8"/>
        <color theme="1"/>
        <rFont val="Times New Roman"/>
        <family val="1"/>
      </rPr>
      <t>(6)</t>
    </r>
    <r>
      <rPr>
        <sz val="7"/>
        <color theme="1"/>
        <rFont val="Times New Roman"/>
        <family val="1"/>
      </rPr>
      <t> </t>
    </r>
    <r>
      <rPr>
        <sz val="8"/>
        <color theme="1"/>
        <rFont val="Times New Roman"/>
        <family val="1"/>
      </rPr>
      <t>Nel dato Co.re.com. non sono compresi gli storni delle fatturazioni.</t>
    </r>
  </si>
  <si>
    <r>
      <rPr>
        <vertAlign val="superscript"/>
        <sz val="8"/>
        <color theme="1"/>
        <rFont val="Times New Roman"/>
        <family val="1"/>
      </rPr>
      <t>(7)</t>
    </r>
    <r>
      <rPr>
        <sz val="7"/>
        <color theme="1"/>
        <rFont val="Times New Roman"/>
        <family val="1"/>
      </rPr>
      <t> </t>
    </r>
    <r>
      <rPr>
        <sz val="8"/>
        <color theme="1"/>
        <rFont val="Times New Roman"/>
        <family val="1"/>
      </rPr>
      <t xml:space="preserve">Nell’indice sono inclusi i servizi postali, gli apparecchi e i servizi per la telefonia fissa e mobile, il canone radiotelevisivo, la </t>
    </r>
    <r>
      <rPr>
        <i/>
        <sz val="8"/>
        <color theme="1"/>
        <rFont val="Times New Roman"/>
        <family val="1"/>
      </rPr>
      <t>pay</t>
    </r>
    <r>
      <rPr>
        <sz val="8"/>
        <color theme="1"/>
        <rFont val="Times New Roman"/>
        <family val="1"/>
      </rPr>
      <t xml:space="preserve"> </t>
    </r>
    <r>
      <rPr>
        <i/>
        <sz val="8"/>
        <color theme="1"/>
        <rFont val="Times New Roman"/>
        <family val="1"/>
      </rPr>
      <t>tv</t>
    </r>
    <r>
      <rPr>
        <sz val="8"/>
        <color theme="1"/>
        <rFont val="Times New Roman"/>
        <family val="1"/>
      </rPr>
      <t>, l’editoria quotidiana e periodica, per complessive 10 voci distinte. Coerentemente con la procedura adottata dall’Istat per gli indici dei prezzi al consumo, l’indice aggregato delle comunicazioni è calcolato con la metodologia del concatenamento, che prevede l’aggiornamento annuale del sistema dei pesi attribuiti alle singole voci che compongono il paniere considerato.</t>
    </r>
  </si>
  <si>
    <r>
      <rPr>
        <vertAlign val="superscript"/>
        <sz val="8"/>
        <color theme="1"/>
        <rFont val="Times New Roman"/>
        <family val="1"/>
      </rPr>
      <t>(8)</t>
    </r>
    <r>
      <rPr>
        <sz val="7"/>
        <color theme="1"/>
        <rFont val="Times New Roman"/>
        <family val="1"/>
      </rPr>
      <t> </t>
    </r>
    <r>
      <rPr>
        <sz val="8"/>
        <color theme="1"/>
        <rFont val="Times New Roman"/>
        <family val="1"/>
      </rPr>
      <t>Rapporto tra indice settoriale e indice dei prezzi al consumo.</t>
    </r>
  </si>
  <si>
    <r>
      <rPr>
        <vertAlign val="superscript"/>
        <sz val="8"/>
        <color theme="1"/>
        <rFont val="Times New Roman"/>
        <family val="1"/>
      </rPr>
      <t>(9)</t>
    </r>
    <r>
      <rPr>
        <sz val="7"/>
        <color theme="1"/>
        <rFont val="Times New Roman"/>
        <family val="1"/>
      </rPr>
      <t> </t>
    </r>
    <r>
      <rPr>
        <sz val="8"/>
        <color theme="1"/>
        <rFont val="Times New Roman"/>
        <family val="1"/>
      </rPr>
      <t>Dal 2016 l’Istat rileva l’aggregato di prodotto “servizi Internet su rete mobile”, precedentemente afferente alla sottoclasse “servizi di telefonia mobile”.</t>
    </r>
  </si>
  <si>
    <r>
      <rPr>
        <vertAlign val="superscript"/>
        <sz val="8"/>
        <color theme="1"/>
        <rFont val="Times New Roman"/>
        <family val="1"/>
      </rPr>
      <t>(1)</t>
    </r>
    <r>
      <rPr>
        <sz val="8"/>
        <color theme="1"/>
        <rFont val="Times New Roman"/>
        <family val="1"/>
      </rPr>
      <t xml:space="preserve"> Il periodo di riferimento dell’indicatore è aprile 2014-aprile 2015, maggio 2015-aprile 2016, maggio 2016-aprile 2017, maggio 2017-aprile 2018.</t>
    </r>
  </si>
  <si>
    <r>
      <rPr>
        <vertAlign val="superscript"/>
        <sz val="8"/>
        <color theme="1"/>
        <rFont val="Times New Roman"/>
        <family val="1"/>
      </rPr>
      <t>(1)</t>
    </r>
    <r>
      <rPr>
        <sz val="7"/>
        <color theme="1"/>
        <rFont val="Times New Roman"/>
        <family val="1"/>
      </rPr>
      <t> </t>
    </r>
    <r>
      <rPr>
        <sz val="8"/>
        <color theme="1"/>
        <rFont val="Times New Roman"/>
        <family val="1"/>
      </rPr>
      <t>Dato riferito ai periodi maggio 2014-aprile 2015, maggio 2015-aprile 2016, maggio 2016-aprile 2017, maggio 2017-aprile2018.</t>
    </r>
  </si>
  <si>
    <r>
      <rPr>
        <vertAlign val="superscript"/>
        <sz val="8"/>
        <color theme="1"/>
        <rFont val="Times New Roman"/>
        <family val="1"/>
      </rPr>
      <t>(2)</t>
    </r>
    <r>
      <rPr>
        <vertAlign val="superscript"/>
        <sz val="7"/>
        <color theme="1"/>
        <rFont val="Times New Roman"/>
        <family val="1"/>
      </rPr>
      <t> </t>
    </r>
    <r>
      <rPr>
        <sz val="8"/>
        <color theme="1"/>
        <rFont val="Times New Roman"/>
        <family val="1"/>
      </rPr>
      <t>Settore media (pubblicità e minori), settore comunicazioni elettroniche (tutela del consumatore), settore servizi postali.</t>
    </r>
  </si>
  <si>
    <r>
      <rPr>
        <vertAlign val="superscript"/>
        <sz val="8"/>
        <color theme="1"/>
        <rFont val="Times New Roman"/>
        <family val="1"/>
      </rPr>
      <t>(3)</t>
    </r>
    <r>
      <rPr>
        <sz val="7"/>
        <color theme="1"/>
        <rFont val="Times New Roman"/>
        <family val="1"/>
      </rPr>
      <t xml:space="preserve"> </t>
    </r>
    <r>
      <rPr>
        <sz val="8"/>
        <color theme="1"/>
        <rFont val="Times New Roman"/>
        <family val="1"/>
      </rPr>
      <t>Dato riferito ai procedimenti conclusi riguardanti le istanze di conciliazione, le istanze di definizione delle controversie e i provvedimenti temporanei.</t>
    </r>
  </si>
  <si>
    <t>Appendice di documentazione</t>
  </si>
  <si>
    <t>Nota: per TIM Vision la quota è riferita all’investimento in opere europee in rapporto ai ricavi del servizio; per tutti gli altri soggetti la quota è riferita al numero di ore di opere europee presenti in catalogo sul totale di ore disponibili.</t>
  </si>
  <si>
    <t>Figura 3.1.8 - Rete fissa: spesa degli utenti per tipologia di servizi (miliardi di €)</t>
  </si>
  <si>
    <r>
      <t xml:space="preserve">Nota: nei servizi “Voce” sono inclusi introiti da servizi di accesso, da fonia (locale, nazionale, internazionale, fisso-mobile), Internet </t>
    </r>
    <r>
      <rPr>
        <i/>
        <sz val="10"/>
        <rFont val="Times New Roman"/>
        <family val="1"/>
      </rPr>
      <t>dial-up</t>
    </r>
    <r>
      <rPr>
        <sz val="10"/>
        <rFont val="Times New Roman"/>
        <family val="1"/>
      </rPr>
      <t xml:space="preserve">, ricavi netti da servizi a numerazione non geografica e da telefonia pubblica; nei servizi “Dati” sono inclusi quelli provenienti dalle reti a larga banda, inclusi canoni e servizi a consumo, servizi commutati di trasmissione dati e circuiti diretti affittati a clientela finale (esclusi OAO), ricavi da servizi M2M; nella voce “Altro” sono inclusi i ricavi da vendita/noleggio di apparati, terminali e accessori e altre tipologie di ricavo non espressamente considerate in precedenza.  </t>
    </r>
  </si>
  <si>
    <r>
      <t xml:space="preserve">Figura 3.1.14 - </t>
    </r>
    <r>
      <rPr>
        <b/>
        <i/>
        <sz val="16"/>
        <color rgb="FF0000FF"/>
        <rFont val="Times New Roman"/>
        <family val="1"/>
      </rPr>
      <t>Ranking</t>
    </r>
    <r>
      <rPr>
        <b/>
        <sz val="16"/>
        <color rgb="FF0000FF"/>
        <rFont val="Times New Roman"/>
        <family val="1"/>
      </rPr>
      <t xml:space="preserve"> provinciale degli accessi </t>
    </r>
    <r>
      <rPr>
        <b/>
        <i/>
        <sz val="16"/>
        <color rgb="FF0000FF"/>
        <rFont val="Times New Roman"/>
        <family val="1"/>
      </rPr>
      <t>ultrabroadband</t>
    </r>
    <r>
      <rPr>
        <b/>
        <sz val="16"/>
        <color rgb="FF0000FF"/>
        <rFont val="Times New Roman"/>
        <family val="1"/>
      </rPr>
      <t xml:space="preserve"> (dicembre 2017, %)</t>
    </r>
  </si>
  <si>
    <r>
      <t xml:space="preserve">Figura 3.3.36 - Distribuzione delle risorse pubblicitarie </t>
    </r>
    <r>
      <rPr>
        <b/>
        <i/>
        <sz val="16"/>
        <color rgb="FF0000FF"/>
        <rFont val="Times New Roman"/>
        <family val="1"/>
      </rPr>
      <t>online</t>
    </r>
    <r>
      <rPr>
        <b/>
        <sz val="16"/>
        <color rgb="FF0000FF"/>
        <rFont val="Times New Roman"/>
        <family val="1"/>
      </rPr>
      <t xml:space="preserve"> in Italia (2016): asimmetria e coda lunga</t>
    </r>
  </si>
  <si>
    <t>TIM Vision</t>
  </si>
  <si>
    <t>milioni di €</t>
  </si>
  <si>
    <t>Tv e Radio</t>
  </si>
  <si>
    <t>Altre fonti</t>
  </si>
  <si>
    <t>Fonti editoriali</t>
  </si>
  <si>
    <t>Fonti algoritmiche</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</si>
</sst>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quot;€&quot;\ #,##0;[Red]\-&quot;€&quot;\ #,##0"/>
    <numFmt numFmtId="165" formatCode="_-&quot;€&quot;\ * #,##0.00_-;\-&quot;€&quot;\ * #,##0.00_-;_-&quot;€&quot;\ * &quot;-&quot;??_-;_-@_-"/>
    <numFmt numFmtId="166" formatCode="_-* #,##0.00_-;\-* #,##0.00_-;_-* &quot;-&quot;??_-;_-@_-"/>
    <numFmt numFmtId="167" formatCode="0.0"/>
    <numFmt numFmtId="168" formatCode="_-[$€]\ * #,##0.00_-;\-[$€]\ * #,##0.00_-;_-[$€]\ * &quot;-&quot;??_-;_-@_-"/>
    <numFmt numFmtId="169" formatCode="#,##0.0"/>
    <numFmt numFmtId="170" formatCode="0.0%"/>
    <numFmt numFmtId="171" formatCode="_-* #,##0_-;\-* #,##0_-;_-* &quot;-&quot;??_-;_-@_-"/>
    <numFmt numFmtId="172" formatCode="###0%"/>
    <numFmt numFmtId="173" formatCode="_(* #,##0.00_);_(* \(#,##0.00\);_(* &quot;-&quot;??_);_(@_)"/>
    <numFmt numFmtId="174" formatCode="#,##0_ ;\-#,##0\ "/>
    <numFmt numFmtId="175" formatCode="_(* #,##0_);_(* \(\ #,##0\ \);_(* &quot;-&quot;??_);_(\ @_ \)"/>
    <numFmt numFmtId="176" formatCode="_(* #,##0_);_(* \(#,##0\);_(* &quot;-&quot;??_);_(@_)"/>
    <numFmt numFmtId="177" formatCode="#,##0.0;[Red]#,##0.0"/>
    <numFmt numFmtId="178" formatCode="_(* #,##0.0_);_(* \(\ #,##0.0\ \);_(* &quot;-&quot;??_);_(\ @_ \)"/>
    <numFmt numFmtId="179" formatCode="_(* #,##0.0_);_(* \(#,##0.0\);_(* &quot;-&quot;??_);_(@_)"/>
  </numFmts>
  <fonts count="130" x14ac:knownFonts="1">
    <font>
      <sz val="11"/>
      <color theme="1"/>
      <name val="Calibri"/>
      <family val="2"/>
      <scheme val="minor"/>
    </font>
    <font>
      <sz val="10"/>
      <name val="Arial"/>
      <family val="2"/>
    </font>
    <font>
      <b/>
      <sz val="12"/>
      <name val="Times New Roman"/>
      <family val="1"/>
    </font>
    <font>
      <sz val="12"/>
      <name val="Times New Roman"/>
      <family val="1"/>
    </font>
    <font>
      <sz val="10"/>
      <name val="Times New Roman"/>
      <family val="1"/>
    </font>
    <font>
      <b/>
      <sz val="10"/>
      <name val="Times New Roman"/>
      <family val="1"/>
    </font>
    <font>
      <i/>
      <sz val="10"/>
      <name val="Times New Roman"/>
      <family val="1"/>
    </font>
    <font>
      <b/>
      <sz val="11"/>
      <name val="Times New Roman"/>
      <family val="1"/>
    </font>
    <font>
      <i/>
      <sz val="12"/>
      <color indexed="8"/>
      <name val="Times New Roman"/>
      <family val="1"/>
    </font>
    <font>
      <sz val="11"/>
      <name val="Times New Roman"/>
      <family val="1"/>
    </font>
    <font>
      <b/>
      <sz val="16"/>
      <color indexed="12"/>
      <name val="Times New Roman"/>
      <family val="1"/>
    </font>
    <font>
      <b/>
      <i/>
      <sz val="16"/>
      <color indexed="12"/>
      <name val="Times New Roman"/>
      <family val="1"/>
    </font>
    <font>
      <b/>
      <sz val="12"/>
      <color indexed="8"/>
      <name val="Times New Roman"/>
      <family val="1"/>
    </font>
    <font>
      <b/>
      <sz val="11"/>
      <color indexed="8"/>
      <name val="Times New Roman"/>
      <family val="1"/>
    </font>
    <font>
      <sz val="12"/>
      <name val="Calibri"/>
      <family val="2"/>
    </font>
    <font>
      <sz val="16"/>
      <name val="Times New Roman"/>
      <family val="1"/>
    </font>
    <font>
      <sz val="10"/>
      <color indexed="8"/>
      <name val="Times New Roman"/>
      <family val="1"/>
    </font>
    <font>
      <sz val="11"/>
      <name val="Times"/>
      <family val="1"/>
    </font>
    <font>
      <sz val="12"/>
      <name val="Arial"/>
      <family val="2"/>
    </font>
    <font>
      <sz val="12"/>
      <color indexed="8"/>
      <name val="Times New Roman"/>
      <family val="1"/>
    </font>
    <font>
      <b/>
      <i/>
      <sz val="12"/>
      <color indexed="8"/>
      <name val="Times New Roman"/>
      <family val="1"/>
    </font>
    <font>
      <sz val="10"/>
      <color indexed="8"/>
      <name val="Arial"/>
      <family val="2"/>
    </font>
    <font>
      <sz val="14"/>
      <name val="Times New Roman"/>
      <family val="1"/>
    </font>
    <font>
      <sz val="10"/>
      <name val="Tahoma"/>
      <family val="2"/>
    </font>
    <font>
      <sz val="11"/>
      <color theme="1"/>
      <name val="Calibri"/>
      <family val="2"/>
      <scheme val="minor"/>
    </font>
    <font>
      <sz val="11"/>
      <color theme="0"/>
      <name val="Calibri"/>
      <family val="2"/>
      <scheme val="minor"/>
    </font>
    <font>
      <u/>
      <sz val="11"/>
      <color theme="10"/>
      <name val="Calibri"/>
      <family val="2"/>
    </font>
    <font>
      <b/>
      <sz val="11"/>
      <color theme="1"/>
      <name val="Calibri"/>
      <family val="2"/>
      <scheme val="minor"/>
    </font>
    <font>
      <sz val="11"/>
      <color theme="1"/>
      <name val="Times New Roman"/>
      <family val="1"/>
    </font>
    <font>
      <b/>
      <sz val="10"/>
      <color rgb="FFFF0000"/>
      <name val="Times New Roman"/>
      <family val="1"/>
    </font>
    <font>
      <sz val="12"/>
      <color theme="1"/>
      <name val="Times New Roman"/>
      <family val="1"/>
    </font>
    <font>
      <sz val="12"/>
      <color rgb="FF0000FF"/>
      <name val="Times New Roman"/>
      <family val="1"/>
    </font>
    <font>
      <b/>
      <sz val="16"/>
      <color rgb="FF0000FF"/>
      <name val="Times New Roman"/>
      <family val="1"/>
    </font>
    <font>
      <b/>
      <sz val="16"/>
      <color theme="9" tint="-0.249977111117893"/>
      <name val="Times New Roman"/>
      <family val="1"/>
    </font>
    <font>
      <sz val="14"/>
      <color rgb="FF006600"/>
      <name val="Calibri"/>
      <family val="2"/>
    </font>
    <font>
      <b/>
      <sz val="16"/>
      <color rgb="FF006600"/>
      <name val="Times New Roman"/>
      <family val="1"/>
    </font>
    <font>
      <b/>
      <sz val="12"/>
      <color theme="1"/>
      <name val="Times New Roman"/>
      <family val="1"/>
    </font>
    <font>
      <b/>
      <sz val="16"/>
      <color rgb="FFFF0000"/>
      <name val="Times New Roman"/>
      <family val="1"/>
    </font>
    <font>
      <b/>
      <sz val="12"/>
      <color rgb="FFFF0000"/>
      <name val="Times New Roman"/>
      <family val="1"/>
    </font>
    <font>
      <b/>
      <sz val="11"/>
      <color rgb="FFFF0000"/>
      <name val="Times New Roman"/>
      <family val="1"/>
    </font>
    <font>
      <b/>
      <sz val="9"/>
      <color theme="1"/>
      <name val="Times New Roman"/>
      <family val="1"/>
    </font>
    <font>
      <b/>
      <sz val="16"/>
      <color rgb="FFC00000"/>
      <name val="Times New Roman"/>
      <family val="1"/>
    </font>
    <font>
      <b/>
      <sz val="14"/>
      <color rgb="FF0066FF"/>
      <name val="Calibri"/>
      <family val="2"/>
      <scheme val="minor"/>
    </font>
    <font>
      <sz val="14"/>
      <color rgb="FF0066FF"/>
      <name val="Calibri"/>
      <family val="2"/>
      <scheme val="minor"/>
    </font>
    <font>
      <sz val="14"/>
      <color theme="1"/>
      <name val="Calibri"/>
      <family val="2"/>
    </font>
    <font>
      <sz val="14"/>
      <color rgb="FFC00000"/>
      <name val="Calibri"/>
      <family val="2"/>
    </font>
    <font>
      <sz val="12"/>
      <color theme="9" tint="-0.249977111117893"/>
      <name val="Times New Roman"/>
      <family val="1"/>
    </font>
    <font>
      <sz val="14"/>
      <color theme="9" tint="-0.249977111117893"/>
      <name val="Calibri"/>
      <family val="2"/>
    </font>
    <font>
      <sz val="12"/>
      <color rgb="FF006600"/>
      <name val="Times New Roman"/>
      <family val="1"/>
    </font>
    <font>
      <b/>
      <sz val="11"/>
      <color theme="1"/>
      <name val="Times New Roman"/>
      <family val="1"/>
    </font>
    <font>
      <sz val="11"/>
      <color rgb="FF006600"/>
      <name val="Times New Roman"/>
      <family val="1"/>
    </font>
    <font>
      <sz val="11"/>
      <color rgb="FF0000FF"/>
      <name val="Times New Roman"/>
      <family val="1"/>
    </font>
    <font>
      <sz val="8"/>
      <color theme="1"/>
      <name val="Times New Roman"/>
      <family val="1"/>
    </font>
    <font>
      <sz val="9"/>
      <color theme="1"/>
      <name val="Times New Roman"/>
      <family val="1"/>
    </font>
    <font>
      <sz val="12"/>
      <color rgb="FF0000CC"/>
      <name val="Times New Roman"/>
      <family val="1"/>
    </font>
    <font>
      <b/>
      <sz val="16"/>
      <color rgb="FF0000FF"/>
      <name val="Calibri"/>
      <family val="2"/>
      <scheme val="minor"/>
    </font>
    <font>
      <i/>
      <sz val="11"/>
      <color rgb="FF0000FF"/>
      <name val="Times New Roman"/>
      <family val="1"/>
    </font>
    <font>
      <sz val="11"/>
      <color theme="1"/>
      <name val="Times"/>
      <family val="1"/>
    </font>
    <font>
      <b/>
      <sz val="11"/>
      <color theme="1"/>
      <name val="Times"/>
      <family val="1"/>
    </font>
    <font>
      <sz val="16"/>
      <color theme="1"/>
      <name val="Times New Roman"/>
      <family val="1"/>
    </font>
    <font>
      <sz val="16"/>
      <color theme="1"/>
      <name val="Calibri"/>
      <family val="2"/>
      <scheme val="minor"/>
    </font>
    <font>
      <b/>
      <sz val="11"/>
      <color rgb="FF00000A"/>
      <name val="Times New Roman"/>
      <family val="1"/>
    </font>
    <font>
      <sz val="10"/>
      <color theme="1"/>
      <name val="Times New Roman"/>
      <family val="1"/>
    </font>
    <font>
      <b/>
      <i/>
      <sz val="16"/>
      <color rgb="FF0000FF"/>
      <name val="Times New Roman"/>
      <family val="1"/>
    </font>
    <font>
      <sz val="14"/>
      <color theme="1"/>
      <name val="Times New Roman"/>
      <family val="1"/>
    </font>
    <font>
      <sz val="12"/>
      <color theme="1"/>
      <name val="Calibri"/>
      <family val="2"/>
      <scheme val="minor"/>
    </font>
    <font>
      <sz val="12"/>
      <color theme="1"/>
      <name val="Times"/>
      <family val="1"/>
    </font>
    <font>
      <b/>
      <sz val="12"/>
      <color rgb="FF000000"/>
      <name val="Times New Roman"/>
      <family val="1"/>
    </font>
    <font>
      <i/>
      <sz val="12"/>
      <color theme="1"/>
      <name val="Times New Roman"/>
      <family val="1"/>
    </font>
    <font>
      <i/>
      <sz val="8"/>
      <color theme="1"/>
      <name val="Times New Roman"/>
      <family val="1"/>
    </font>
    <font>
      <sz val="11"/>
      <color rgb="FF006600"/>
      <name val="Calibri"/>
      <family val="2"/>
      <scheme val="minor"/>
    </font>
    <font>
      <b/>
      <sz val="12"/>
      <color rgb="FF006600"/>
      <name val="Times New Roman"/>
      <family val="1"/>
    </font>
    <font>
      <sz val="12"/>
      <color rgb="FF000000"/>
      <name val="Times New Roman"/>
      <family val="1"/>
    </font>
    <font>
      <sz val="16"/>
      <color theme="9" tint="-0.249977111117893"/>
      <name val="Times New Roman"/>
      <family val="1"/>
    </font>
    <font>
      <b/>
      <sz val="11"/>
      <color rgb="FF0000FF"/>
      <name val="Times New Roman"/>
      <family val="1"/>
    </font>
    <font>
      <sz val="12"/>
      <color rgb="FFFF0000"/>
      <name val="Times New Roman"/>
      <family val="1"/>
    </font>
    <font>
      <b/>
      <sz val="12"/>
      <color rgb="FF00000A"/>
      <name val="Times New Roman"/>
      <family val="1"/>
    </font>
    <font>
      <i/>
      <sz val="11"/>
      <color theme="1"/>
      <name val="Times New Roman"/>
      <family val="1"/>
    </font>
    <font>
      <b/>
      <sz val="12"/>
      <color rgb="FF595959"/>
      <name val="Calibri"/>
      <family val="2"/>
      <scheme val="minor"/>
    </font>
    <font>
      <b/>
      <sz val="11"/>
      <color rgb="FF006600"/>
      <name val="Calibri"/>
      <family val="2"/>
      <scheme val="minor"/>
    </font>
    <font>
      <b/>
      <sz val="24"/>
      <color theme="1"/>
      <name val="KodchiangUPC"/>
      <family val="1"/>
    </font>
    <font>
      <b/>
      <sz val="22"/>
      <color theme="1"/>
      <name val="KodchiangUPC"/>
      <family val="1"/>
    </font>
    <font>
      <b/>
      <sz val="16"/>
      <color rgb="FFFF0000"/>
      <name val="KodchiangUPC"/>
      <family val="1"/>
    </font>
    <font>
      <i/>
      <sz val="12"/>
      <color rgb="FF006600"/>
      <name val="Times New Roman"/>
      <family val="1"/>
    </font>
    <font>
      <b/>
      <sz val="12"/>
      <color rgb="FF0000FF"/>
      <name val="Times New Roman"/>
      <family val="1"/>
    </font>
    <font>
      <sz val="8"/>
      <color rgb="FF000000"/>
      <name val="Times New Roman"/>
      <family val="1"/>
    </font>
    <font>
      <sz val="12"/>
      <color theme="1"/>
      <name val="Segoe UI Symbol"/>
      <family val="2"/>
    </font>
    <font>
      <b/>
      <sz val="14"/>
      <color rgb="FF7030A0"/>
      <name val="Calibri"/>
      <family val="2"/>
      <scheme val="minor"/>
    </font>
    <font>
      <b/>
      <sz val="14"/>
      <color rgb="FF006600"/>
      <name val="Calibri"/>
      <family val="2"/>
      <scheme val="minor"/>
    </font>
    <font>
      <b/>
      <sz val="20"/>
      <color theme="0"/>
      <name val="Calibri"/>
      <family val="2"/>
      <scheme val="minor"/>
    </font>
    <font>
      <sz val="20"/>
      <color theme="0"/>
      <name val="Calibri"/>
      <family val="2"/>
      <scheme val="minor"/>
    </font>
    <font>
      <b/>
      <sz val="18"/>
      <color theme="0"/>
      <name val="Calibri"/>
      <family val="2"/>
      <scheme val="minor"/>
    </font>
    <font>
      <sz val="18"/>
      <color theme="1"/>
      <name val="Calibri"/>
      <family val="2"/>
      <scheme val="minor"/>
    </font>
    <font>
      <b/>
      <u/>
      <sz val="26"/>
      <name val="Calibri"/>
      <family val="2"/>
      <scheme val="minor"/>
    </font>
    <font>
      <u/>
      <sz val="26"/>
      <name val="Calibri"/>
      <family val="2"/>
      <scheme val="minor"/>
    </font>
    <font>
      <b/>
      <sz val="16"/>
      <name val="Calibri"/>
      <family val="2"/>
      <scheme val="minor"/>
    </font>
    <font>
      <sz val="16"/>
      <name val="Calibri"/>
      <family val="2"/>
      <scheme val="minor"/>
    </font>
    <font>
      <sz val="18"/>
      <color theme="0"/>
      <name val="Calibri"/>
      <family val="2"/>
      <scheme val="minor"/>
    </font>
    <font>
      <b/>
      <sz val="14"/>
      <color theme="9" tint="-0.249977111117893"/>
      <name val="Calibri"/>
      <family val="2"/>
      <scheme val="minor"/>
    </font>
    <font>
      <b/>
      <sz val="14"/>
      <color rgb="FFC00000"/>
      <name val="Calibri"/>
      <family val="2"/>
      <scheme val="minor"/>
    </font>
    <font>
      <b/>
      <sz val="12"/>
      <color theme="1"/>
      <name val="Calibri"/>
      <family val="2"/>
      <scheme val="minor"/>
    </font>
    <font>
      <i/>
      <sz val="12"/>
      <color rgb="FF0000FF"/>
      <name val="Times New Roman"/>
      <family val="1"/>
    </font>
    <font>
      <sz val="11"/>
      <color rgb="FFC00000"/>
      <name val="Times New Roman"/>
      <family val="1"/>
    </font>
    <font>
      <sz val="10"/>
      <color theme="1"/>
      <name val="Calibri"/>
      <family val="2"/>
      <scheme val="minor"/>
    </font>
    <font>
      <sz val="7"/>
      <color theme="1"/>
      <name val="Times New Roman"/>
      <family val="1"/>
    </font>
    <font>
      <b/>
      <sz val="10"/>
      <color theme="1"/>
      <name val="Times New Roman"/>
      <family val="1"/>
    </font>
    <font>
      <vertAlign val="superscript"/>
      <sz val="10"/>
      <color theme="1"/>
      <name val="Times New Roman"/>
      <family val="1"/>
    </font>
    <font>
      <i/>
      <sz val="10"/>
      <color theme="1"/>
      <name val="Times New Roman"/>
      <family val="1"/>
    </font>
    <font>
      <sz val="10"/>
      <color rgb="FF006600"/>
      <name val="Times New Roman"/>
      <family val="1"/>
    </font>
    <font>
      <sz val="14"/>
      <color rgb="FF008000"/>
      <name val="Calibri"/>
      <family val="2"/>
    </font>
    <font>
      <sz val="14"/>
      <color rgb="FF0000FF"/>
      <name val="Calibri"/>
      <family val="2"/>
    </font>
    <font>
      <sz val="18"/>
      <color rgb="FF000000"/>
      <name val="Calibri"/>
      <family val="2"/>
      <scheme val="minor"/>
    </font>
    <font>
      <b/>
      <sz val="14"/>
      <color rgb="FFC00000"/>
      <name val="Calibri"/>
      <family val="2"/>
    </font>
    <font>
      <vertAlign val="superscript"/>
      <sz val="14"/>
      <color rgb="FF0000FF"/>
      <name val="Calibri"/>
      <family val="2"/>
    </font>
    <font>
      <b/>
      <vertAlign val="superscript"/>
      <sz val="16"/>
      <color rgb="FF0000FF"/>
      <name val="Times New Roman"/>
      <family val="1"/>
    </font>
    <font>
      <b/>
      <i/>
      <sz val="14"/>
      <color rgb="FF0066FF"/>
      <name val="Calibri"/>
      <family val="2"/>
      <scheme val="minor"/>
    </font>
    <font>
      <i/>
      <sz val="14"/>
      <color rgb="FF008000"/>
      <name val="Calibri"/>
      <family val="2"/>
    </font>
    <font>
      <i/>
      <sz val="14"/>
      <color rgb="FF0000FF"/>
      <name val="Calibri"/>
      <family val="2"/>
    </font>
    <font>
      <b/>
      <i/>
      <sz val="16"/>
      <color rgb="FF006600"/>
      <name val="Times New Roman"/>
      <family val="1"/>
    </font>
    <font>
      <b/>
      <i/>
      <sz val="12"/>
      <color theme="1"/>
      <name val="Times New Roman"/>
      <family val="1"/>
    </font>
    <font>
      <i/>
      <sz val="12"/>
      <name val="Times New Roman"/>
      <family val="1"/>
    </font>
    <font>
      <b/>
      <i/>
      <sz val="12"/>
      <name val="Times New Roman"/>
      <family val="1"/>
    </font>
    <font>
      <b/>
      <i/>
      <sz val="11"/>
      <name val="Times New Roman"/>
      <family val="1"/>
    </font>
    <font>
      <b/>
      <i/>
      <sz val="11"/>
      <color theme="1"/>
      <name val="Times New Roman"/>
      <family val="1"/>
    </font>
    <font>
      <b/>
      <i/>
      <sz val="12"/>
      <color rgb="FF000000"/>
      <name val="Times New Roman"/>
      <family val="1"/>
    </font>
    <font>
      <i/>
      <sz val="16"/>
      <name val="Calibri"/>
      <family val="2"/>
      <scheme val="minor"/>
    </font>
    <font>
      <sz val="8"/>
      <color theme="1"/>
      <name val="Calibri"/>
      <family val="2"/>
      <scheme val="minor"/>
    </font>
    <font>
      <sz val="10"/>
      <color rgb="FF000000"/>
      <name val="Times New Roman"/>
      <family val="1"/>
    </font>
    <font>
      <vertAlign val="superscript"/>
      <sz val="8"/>
      <color theme="1"/>
      <name val="Times New Roman"/>
      <family val="1"/>
    </font>
    <font>
      <vertAlign val="superscript"/>
      <sz val="7"/>
      <color theme="1"/>
      <name val="Times New Roman"/>
      <family val="1"/>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9" tint="-0.249977111117893"/>
        <bgColor indexed="64"/>
      </patternFill>
    </fill>
    <fill>
      <patternFill patternType="solid">
        <fgColor rgb="FF0066FF"/>
        <bgColor indexed="64"/>
      </patternFill>
    </fill>
    <fill>
      <patternFill patternType="solid">
        <fgColor rgb="FF7030A0"/>
        <bgColor indexed="64"/>
      </patternFill>
    </fill>
    <fill>
      <patternFill patternType="solid">
        <fgColor rgb="FF006600"/>
        <bgColor indexed="64"/>
      </patternFill>
    </fill>
    <fill>
      <patternFill patternType="solid">
        <fgColor rgb="FFC00000"/>
        <bgColor indexed="64"/>
      </patternFill>
    </fill>
    <fill>
      <patternFill patternType="solid">
        <fgColor theme="0"/>
        <bgColor rgb="FF000000"/>
      </patternFill>
    </fill>
    <fill>
      <patternFill patternType="solid">
        <fgColor theme="2" tint="-0.499984740745262"/>
        <bgColor indexed="64"/>
      </patternFill>
    </fill>
  </fills>
  <borders count="98">
    <border>
      <left/>
      <right/>
      <top/>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right/>
      <top style="thin">
        <color auto="1"/>
      </top>
      <bottom/>
      <diagonal/>
    </border>
    <border>
      <left/>
      <right/>
      <top style="medium">
        <color rgb="FF008000"/>
      </top>
      <bottom style="medium">
        <color rgb="FF008000"/>
      </bottom>
      <diagonal/>
    </border>
    <border>
      <left/>
      <right/>
      <top style="medium">
        <color rgb="FF008000"/>
      </top>
      <bottom style="thin">
        <color rgb="FF008000"/>
      </bottom>
      <diagonal/>
    </border>
    <border>
      <left/>
      <right/>
      <top style="thin">
        <color rgb="FF008000"/>
      </top>
      <bottom style="thin">
        <color rgb="FF008000"/>
      </bottom>
      <diagonal/>
    </border>
    <border>
      <left/>
      <right/>
      <top style="thin">
        <color rgb="FF008000"/>
      </top>
      <bottom style="medium">
        <color rgb="FF008000"/>
      </bottom>
      <diagonal/>
    </border>
    <border>
      <left/>
      <right/>
      <top style="thin">
        <color rgb="FF0000FF"/>
      </top>
      <bottom style="thin">
        <color rgb="FF0000FF"/>
      </bottom>
      <diagonal/>
    </border>
    <border>
      <left/>
      <right/>
      <top/>
      <bottom style="medium">
        <color rgb="FF0000FF"/>
      </bottom>
      <diagonal/>
    </border>
    <border>
      <left/>
      <right/>
      <top style="medium">
        <color rgb="FF008000"/>
      </top>
      <bottom/>
      <diagonal/>
    </border>
    <border>
      <left/>
      <right/>
      <top/>
      <bottom style="medium">
        <color rgb="FF008000"/>
      </bottom>
      <diagonal/>
    </border>
    <border>
      <left/>
      <right/>
      <top style="thin">
        <color rgb="FF008000"/>
      </top>
      <bottom/>
      <diagonal/>
    </border>
    <border>
      <left/>
      <right/>
      <top style="thin">
        <color rgb="FF006600"/>
      </top>
      <bottom style="thin">
        <color rgb="FF006600"/>
      </bottom>
      <diagonal/>
    </border>
    <border>
      <left/>
      <right/>
      <top/>
      <bottom style="medium">
        <color rgb="FF006600"/>
      </bottom>
      <diagonal/>
    </border>
    <border>
      <left/>
      <right/>
      <top style="medium">
        <color rgb="FF006600"/>
      </top>
      <bottom/>
      <diagonal/>
    </border>
    <border>
      <left/>
      <right/>
      <top style="thin">
        <color rgb="FF006600"/>
      </top>
      <bottom style="medium">
        <color rgb="FF006600"/>
      </bottom>
      <diagonal/>
    </border>
    <border>
      <left/>
      <right/>
      <top style="medium">
        <color rgb="FF006600"/>
      </top>
      <bottom style="medium">
        <color rgb="FF006600"/>
      </bottom>
      <diagonal/>
    </border>
    <border>
      <left/>
      <right/>
      <top/>
      <bottom style="thin">
        <color rgb="FF006600"/>
      </bottom>
      <diagonal/>
    </border>
    <border>
      <left style="medium">
        <color rgb="FF006600"/>
      </left>
      <right/>
      <top style="medium">
        <color rgb="FF006600"/>
      </top>
      <bottom style="medium">
        <color rgb="FF006600"/>
      </bottom>
      <diagonal/>
    </border>
    <border>
      <left/>
      <right/>
      <top style="medium">
        <color rgb="FF006600"/>
      </top>
      <bottom style="thin">
        <color rgb="FF006600"/>
      </bottom>
      <diagonal/>
    </border>
    <border>
      <left/>
      <right style="medium">
        <color rgb="FFFFFFFF"/>
      </right>
      <top style="medium">
        <color rgb="FF006600"/>
      </top>
      <bottom style="medium">
        <color rgb="FF006600"/>
      </bottom>
      <diagonal/>
    </border>
    <border>
      <left/>
      <right style="medium">
        <color rgb="FFFFFFFF"/>
      </right>
      <top style="thin">
        <color rgb="FF006600"/>
      </top>
      <bottom style="thin">
        <color rgb="FF006600"/>
      </bottom>
      <diagonal/>
    </border>
    <border>
      <left/>
      <right style="medium">
        <color rgb="FFFFFFFF"/>
      </right>
      <top style="thin">
        <color rgb="FF006600"/>
      </top>
      <bottom style="medium">
        <color rgb="FF006600"/>
      </bottom>
      <diagonal/>
    </border>
    <border>
      <left style="medium">
        <color rgb="FFFFFFFF"/>
      </left>
      <right style="medium">
        <color rgb="FFFFFFFF"/>
      </right>
      <top style="medium">
        <color rgb="FF006600"/>
      </top>
      <bottom style="medium">
        <color rgb="FF006600"/>
      </bottom>
      <diagonal/>
    </border>
    <border>
      <left style="medium">
        <color rgb="FF006600"/>
      </left>
      <right/>
      <top style="thin">
        <color rgb="FF006600"/>
      </top>
      <bottom style="thin">
        <color rgb="FF006600"/>
      </bottom>
      <diagonal/>
    </border>
    <border>
      <left/>
      <right/>
      <top style="thin">
        <color rgb="FF008000"/>
      </top>
      <bottom style="medium">
        <color rgb="FF006600"/>
      </bottom>
      <diagonal/>
    </border>
    <border>
      <left/>
      <right style="medium">
        <color rgb="FFFFFFFF"/>
      </right>
      <top style="medium">
        <color rgb="FF006600"/>
      </top>
      <bottom style="thin">
        <color rgb="FF006600"/>
      </bottom>
      <diagonal/>
    </border>
    <border>
      <left/>
      <right/>
      <top style="thin">
        <color auto="1"/>
      </top>
      <bottom style="thin">
        <color rgb="FF0000FF"/>
      </bottom>
      <diagonal/>
    </border>
    <border>
      <left/>
      <right/>
      <top/>
      <bottom style="thin">
        <color rgb="FF0000FF"/>
      </bottom>
      <diagonal/>
    </border>
    <border>
      <left/>
      <right/>
      <top style="medium">
        <color rgb="FF0000FF"/>
      </top>
      <bottom style="medium">
        <color rgb="FF0000FF"/>
      </bottom>
      <diagonal/>
    </border>
    <border>
      <left/>
      <right/>
      <top style="thin">
        <color auto="1"/>
      </top>
      <bottom style="medium">
        <color rgb="FF0000FF"/>
      </bottom>
      <diagonal/>
    </border>
    <border>
      <left/>
      <right/>
      <top style="thin">
        <color rgb="FF0000FF"/>
      </top>
      <bottom/>
      <diagonal/>
    </border>
    <border>
      <left style="thin">
        <color rgb="FF0000FF"/>
      </left>
      <right/>
      <top style="thin">
        <color rgb="FF0000FF"/>
      </top>
      <bottom style="thin">
        <color rgb="FF0000FF"/>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right/>
      <top style="thin">
        <color theme="9" tint="-0.249977111117893"/>
      </top>
      <bottom style="thin">
        <color theme="9" tint="-0.249977111117893"/>
      </bottom>
      <diagonal/>
    </border>
    <border>
      <left/>
      <right/>
      <top/>
      <bottom style="thin">
        <color theme="9" tint="-0.24994659260841701"/>
      </bottom>
      <diagonal/>
    </border>
    <border>
      <left/>
      <right/>
      <top style="thin">
        <color theme="9" tint="-0.24994659260841701"/>
      </top>
      <bottom style="thin">
        <color theme="9" tint="-0.24994659260841701"/>
      </bottom>
      <diagonal/>
    </border>
    <border>
      <left/>
      <right/>
      <top style="medium">
        <color theme="9" tint="-0.24994659260841701"/>
      </top>
      <bottom style="medium">
        <color theme="9" tint="-0.24994659260841701"/>
      </bottom>
      <diagonal/>
    </border>
    <border>
      <left/>
      <right/>
      <top/>
      <bottom style="medium">
        <color theme="9" tint="-0.24994659260841701"/>
      </bottom>
      <diagonal/>
    </border>
    <border>
      <left/>
      <right/>
      <top style="thin">
        <color theme="9" tint="-0.24994659260841701"/>
      </top>
      <bottom style="medium">
        <color theme="9" tint="-0.249977111117893"/>
      </bottom>
      <diagonal/>
    </border>
    <border>
      <left/>
      <right/>
      <top style="thin">
        <color theme="9" tint="-0.24994659260841701"/>
      </top>
      <bottom style="medium">
        <color theme="9" tint="-0.24994659260841701"/>
      </bottom>
      <diagonal/>
    </border>
    <border>
      <left/>
      <right/>
      <top style="thin">
        <color rgb="FF0000FF"/>
      </top>
      <bottom style="medium">
        <color rgb="FF0000FF"/>
      </bottom>
      <diagonal/>
    </border>
    <border>
      <left style="medium">
        <color rgb="FF0000FF"/>
      </left>
      <right/>
      <top/>
      <bottom/>
      <diagonal/>
    </border>
    <border>
      <left/>
      <right/>
      <top style="medium">
        <color rgb="FF0000FF"/>
      </top>
      <bottom style="thin">
        <color rgb="FF0000FF"/>
      </bottom>
      <diagonal/>
    </border>
    <border>
      <left/>
      <right/>
      <top style="medium">
        <color rgb="FF0000FF"/>
      </top>
      <bottom/>
      <diagonal/>
    </border>
    <border>
      <left style="medium">
        <color rgb="FF0000FF"/>
      </left>
      <right/>
      <top style="medium">
        <color rgb="FF0000FF"/>
      </top>
      <bottom/>
      <diagonal/>
    </border>
    <border>
      <left style="thin">
        <color auto="1"/>
      </left>
      <right/>
      <top style="thin">
        <color rgb="FF0000FF"/>
      </top>
      <bottom style="thin">
        <color rgb="FF0000FF"/>
      </bottom>
      <diagonal/>
    </border>
    <border>
      <left/>
      <right/>
      <top style="medium">
        <color theme="9" tint="-0.24994659260841701"/>
      </top>
      <bottom style="thin">
        <color theme="9" tint="-0.249977111117893"/>
      </bottom>
      <diagonal/>
    </border>
    <border>
      <left/>
      <right/>
      <top style="medium">
        <color theme="9" tint="-0.24994659260841701"/>
      </top>
      <bottom style="medium">
        <color theme="9" tint="-0.249977111117893"/>
      </bottom>
      <diagonal/>
    </border>
    <border>
      <left/>
      <right/>
      <top style="medium">
        <color rgb="FF008000"/>
      </top>
      <bottom style="medium">
        <color rgb="FF006600"/>
      </bottom>
      <diagonal/>
    </border>
    <border>
      <left style="medium">
        <color rgb="FF0000FF"/>
      </left>
      <right/>
      <top/>
      <bottom style="medium">
        <color rgb="FF0000FF"/>
      </bottom>
      <diagonal/>
    </border>
    <border>
      <left style="medium">
        <color rgb="FF006600"/>
      </left>
      <right/>
      <top/>
      <bottom style="medium">
        <color rgb="FF006600"/>
      </bottom>
      <diagonal/>
    </border>
    <border>
      <left/>
      <right style="medium">
        <color rgb="FFFFFFFF"/>
      </right>
      <top/>
      <bottom style="medium">
        <color rgb="FF006600"/>
      </bottom>
      <diagonal/>
    </border>
    <border>
      <left style="medium">
        <color rgb="FF0000FF"/>
      </left>
      <right/>
      <top style="medium">
        <color rgb="FF0000FF"/>
      </top>
      <bottom style="medium">
        <color rgb="FF0000FF"/>
      </bottom>
      <diagonal/>
    </border>
    <border>
      <left style="thin">
        <color auto="1"/>
      </left>
      <right/>
      <top style="thin">
        <color rgb="FF0000FF"/>
      </top>
      <bottom style="medium">
        <color rgb="FF0000FF"/>
      </bottom>
      <diagonal/>
    </border>
    <border>
      <left style="thin">
        <color auto="1"/>
      </left>
      <right/>
      <top/>
      <bottom style="medium">
        <color rgb="FF0000FF"/>
      </bottom>
      <diagonal/>
    </border>
    <border>
      <left/>
      <right/>
      <top style="thin">
        <color theme="9" tint="-0.249977111117893"/>
      </top>
      <bottom style="medium">
        <color theme="9" tint="-0.249977111117893"/>
      </bottom>
      <diagonal/>
    </border>
    <border>
      <left/>
      <right/>
      <top style="medium">
        <color rgb="FF0000FF"/>
      </top>
      <bottom style="thin">
        <color auto="1"/>
      </bottom>
      <diagonal/>
    </border>
    <border>
      <left style="thin">
        <color rgb="FF0000FF"/>
      </left>
      <right/>
      <top style="medium">
        <color rgb="FF0000FF"/>
      </top>
      <bottom style="thin">
        <color rgb="FF0000FF"/>
      </bottom>
      <diagonal/>
    </border>
    <border>
      <left style="thin">
        <color auto="1"/>
      </left>
      <right/>
      <top style="medium">
        <color rgb="FF0000FF"/>
      </top>
      <bottom style="thin">
        <color rgb="FF0000FF"/>
      </bottom>
      <diagonal/>
    </border>
    <border>
      <left/>
      <right style="medium">
        <color rgb="FF0000FF"/>
      </right>
      <top style="medium">
        <color rgb="FF0000FF"/>
      </top>
      <bottom style="medium">
        <color rgb="FF0000FF"/>
      </bottom>
      <diagonal/>
    </border>
    <border>
      <left/>
      <right/>
      <top style="thin">
        <color rgb="FF006600"/>
      </top>
      <bottom/>
      <diagonal/>
    </border>
    <border>
      <left/>
      <right/>
      <top style="thin">
        <color theme="4"/>
      </top>
      <bottom style="thin">
        <color theme="4"/>
      </bottom>
      <diagonal/>
    </border>
    <border>
      <left style="medium">
        <color rgb="FFFFFFFF"/>
      </left>
      <right/>
      <top style="medium">
        <color rgb="FF006600"/>
      </top>
      <bottom style="medium">
        <color rgb="FF006600"/>
      </bottom>
      <diagonal/>
    </border>
    <border>
      <left style="medium">
        <color rgb="FFC00000"/>
      </left>
      <right style="medium">
        <color rgb="FFC00000"/>
      </right>
      <top style="medium">
        <color rgb="FFC00000"/>
      </top>
      <bottom style="medium">
        <color rgb="FFC00000"/>
      </bottom>
      <diagonal/>
    </border>
    <border>
      <left style="medium">
        <color rgb="FFC00000"/>
      </left>
      <right style="medium">
        <color rgb="FFC00000"/>
      </right>
      <top style="medium">
        <color rgb="FFC00000"/>
      </top>
      <bottom/>
      <diagonal/>
    </border>
    <border>
      <left style="medium">
        <color rgb="FFC00000"/>
      </left>
      <right style="medium">
        <color rgb="FFC00000"/>
      </right>
      <top/>
      <bottom/>
      <diagonal/>
    </border>
    <border>
      <left style="medium">
        <color rgb="FFC00000"/>
      </left>
      <right style="medium">
        <color rgb="FFC00000"/>
      </right>
      <top/>
      <bottom style="medium">
        <color rgb="FFC00000"/>
      </bottom>
      <diagonal/>
    </border>
    <border>
      <left/>
      <right/>
      <top style="medium">
        <color rgb="FFC00000"/>
      </top>
      <bottom/>
      <diagonal/>
    </border>
    <border>
      <left/>
      <right/>
      <top/>
      <bottom style="medium">
        <color rgb="FFC00000"/>
      </bottom>
      <diagonal/>
    </border>
    <border>
      <left style="thin">
        <color rgb="FFC00000"/>
      </left>
      <right style="thin">
        <color rgb="FFC00000"/>
      </right>
      <top style="medium">
        <color rgb="FFC00000"/>
      </top>
      <bottom style="thin">
        <color rgb="FFC00000"/>
      </bottom>
      <diagonal/>
    </border>
    <border>
      <left style="thin">
        <color rgb="FFC00000"/>
      </left>
      <right style="thin">
        <color rgb="FFC00000"/>
      </right>
      <top style="thin">
        <color rgb="FFC00000"/>
      </top>
      <bottom style="medium">
        <color rgb="FFC00000"/>
      </bottom>
      <diagonal/>
    </border>
    <border>
      <left style="thin">
        <color rgb="FFC00000"/>
      </left>
      <right style="thin">
        <color rgb="FFC00000"/>
      </right>
      <top style="medium">
        <color rgb="FFC00000"/>
      </top>
      <bottom style="medium">
        <color rgb="FFC00000"/>
      </bottom>
      <diagonal/>
    </border>
    <border>
      <left style="thin">
        <color rgb="FFC00000"/>
      </left>
      <right style="thin">
        <color rgb="FFC00000"/>
      </right>
      <top style="thin">
        <color rgb="FFC00000"/>
      </top>
      <bottom style="thin">
        <color rgb="FFC00000"/>
      </bottom>
      <diagonal/>
    </border>
    <border>
      <left style="thin">
        <color rgb="FFC00000"/>
      </left>
      <right style="thin">
        <color rgb="FFC00000"/>
      </right>
      <top style="medium">
        <color rgb="FFC00000"/>
      </top>
      <bottom style="thin">
        <color auto="1"/>
      </bottom>
      <diagonal/>
    </border>
    <border>
      <left style="thin">
        <color rgb="FFC00000"/>
      </left>
      <right style="thin">
        <color rgb="FFC00000"/>
      </right>
      <top style="thin">
        <color auto="1"/>
      </top>
      <bottom style="thin">
        <color auto="1"/>
      </bottom>
      <diagonal/>
    </border>
    <border>
      <left style="thin">
        <color rgb="FFC00000"/>
      </left>
      <right style="thin">
        <color rgb="FFC00000"/>
      </right>
      <top style="thin">
        <color auto="1"/>
      </top>
      <bottom style="medium">
        <color rgb="FFC00000"/>
      </bottom>
      <diagonal/>
    </border>
    <border>
      <left style="thin">
        <color rgb="FFC00000"/>
      </left>
      <right style="thin">
        <color rgb="FFC00000"/>
      </right>
      <top style="medium">
        <color rgb="FFC00000"/>
      </top>
      <bottom/>
      <diagonal/>
    </border>
    <border>
      <left style="thin">
        <color rgb="FFC00000"/>
      </left>
      <right style="thin">
        <color rgb="FFC00000"/>
      </right>
      <top/>
      <bottom style="medium">
        <color rgb="FFC00000"/>
      </bottom>
      <diagonal/>
    </border>
    <border>
      <left style="thin">
        <color rgb="FFC00000"/>
      </left>
      <right style="thin">
        <color rgb="FFC00000"/>
      </right>
      <top/>
      <bottom/>
      <diagonal/>
    </border>
    <border>
      <left style="thin">
        <color rgb="FFC00000"/>
      </left>
      <right style="thin">
        <color rgb="FFC00000"/>
      </right>
      <top style="thin">
        <color rgb="FFC00000"/>
      </top>
      <bottom/>
      <diagonal/>
    </border>
    <border>
      <left style="thin">
        <color rgb="FFC00000"/>
      </left>
      <right style="thin">
        <color rgb="FFC00000"/>
      </right>
      <top/>
      <bottom style="thin">
        <color rgb="FFC00000"/>
      </bottom>
      <diagonal/>
    </border>
    <border>
      <left/>
      <right/>
      <top/>
      <bottom style="medium">
        <color theme="9"/>
      </bottom>
      <diagonal/>
    </border>
  </borders>
  <cellStyleXfs count="26">
    <xf numFmtId="0" fontId="0" fillId="0" borderId="0"/>
    <xf numFmtId="0" fontId="1" fillId="0" borderId="0"/>
    <xf numFmtId="0" fontId="1" fillId="0" borderId="0"/>
    <xf numFmtId="0" fontId="26" fillId="0" borderId="0" applyNumberFormat="0" applyFill="0" applyBorder="0" applyAlignment="0" applyProtection="0">
      <alignment vertical="top"/>
      <protection locked="0"/>
    </xf>
    <xf numFmtId="168" fontId="1"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73" fontId="1" fillId="0" borderId="0" applyFont="0" applyFill="0" applyBorder="0" applyAlignment="0" applyProtection="0"/>
    <xf numFmtId="0" fontId="24" fillId="0" borderId="0"/>
    <xf numFmtId="0" fontId="1" fillId="0" borderId="0"/>
    <xf numFmtId="0" fontId="1" fillId="0" borderId="0"/>
    <xf numFmtId="0" fontId="18" fillId="0" borderId="0"/>
    <xf numFmtId="0" fontId="1" fillId="0" borderId="0"/>
    <xf numFmtId="0" fontId="1" fillId="0" borderId="0"/>
    <xf numFmtId="0" fontId="14" fillId="0" borderId="0"/>
    <xf numFmtId="0" fontId="1" fillId="0" borderId="0"/>
    <xf numFmtId="0" fontId="21" fillId="0" borderId="0"/>
    <xf numFmtId="0" fontId="1" fillId="0" borderId="0"/>
    <xf numFmtId="0" fontId="1" fillId="0" borderId="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165" fontId="24" fillId="0" borderId="0" applyFont="0" applyFill="0" applyBorder="0" applyAlignment="0" applyProtection="0"/>
  </cellStyleXfs>
  <cellXfs count="1353">
    <xf numFmtId="0" fontId="0" fillId="0" borderId="0" xfId="0"/>
    <xf numFmtId="0" fontId="3" fillId="0" borderId="0" xfId="1" applyFont="1" applyAlignment="1">
      <alignment vertical="center"/>
    </xf>
    <xf numFmtId="0" fontId="3" fillId="0" borderId="0" xfId="1" applyFont="1" applyBorder="1" applyAlignment="1">
      <alignment vertical="center"/>
    </xf>
    <xf numFmtId="0" fontId="28" fillId="0" borderId="0" xfId="0" applyFont="1"/>
    <xf numFmtId="0" fontId="28" fillId="2" borderId="0" xfId="0" applyFont="1" applyFill="1" applyBorder="1"/>
    <xf numFmtId="0" fontId="5" fillId="2" borderId="0" xfId="0" applyNumberFormat="1" applyFont="1" applyFill="1" applyBorder="1" applyAlignment="1">
      <alignment horizontal="center"/>
    </xf>
    <xf numFmtId="169" fontId="29" fillId="2" borderId="0" xfId="0" applyNumberFormat="1" applyFont="1" applyFill="1" applyBorder="1" applyAlignment="1"/>
    <xf numFmtId="49" fontId="3" fillId="0" borderId="0" xfId="1" applyNumberFormat="1" applyFont="1" applyFill="1" applyBorder="1" applyAlignment="1">
      <alignment horizontal="left" vertical="center"/>
    </xf>
    <xf numFmtId="0" fontId="2" fillId="0" borderId="0" xfId="1" applyFont="1" applyFill="1" applyAlignment="1">
      <alignment horizontal="center"/>
    </xf>
    <xf numFmtId="0" fontId="3" fillId="0" borderId="0" xfId="1" applyFont="1" applyFill="1"/>
    <xf numFmtId="0" fontId="30" fillId="0" borderId="0" xfId="0" applyFont="1"/>
    <xf numFmtId="0" fontId="28" fillId="0" borderId="0" xfId="0" applyFont="1" applyAlignment="1">
      <alignment vertical="center"/>
    </xf>
    <xf numFmtId="0" fontId="28" fillId="0" borderId="1" xfId="0" applyFont="1" applyBorder="1"/>
    <xf numFmtId="167" fontId="31" fillId="2" borderId="1" xfId="0" applyNumberFormat="1" applyFont="1" applyFill="1" applyBorder="1" applyAlignment="1">
      <alignment horizontal="right"/>
    </xf>
    <xf numFmtId="0" fontId="28" fillId="0" borderId="0" xfId="0" applyFont="1" applyAlignment="1">
      <alignment vertical="top" wrapText="1"/>
    </xf>
    <xf numFmtId="0" fontId="28" fillId="0" borderId="0" xfId="0" applyFont="1" applyAlignment="1">
      <alignment horizontal="center" vertical="center"/>
    </xf>
    <xf numFmtId="0" fontId="32" fillId="0" borderId="0" xfId="1" applyFont="1" applyAlignment="1">
      <alignment vertical="center"/>
    </xf>
    <xf numFmtId="0" fontId="32" fillId="0" borderId="0" xfId="1" applyFont="1" applyBorder="1" applyAlignment="1">
      <alignment vertical="center"/>
    </xf>
    <xf numFmtId="0" fontId="2" fillId="0" borderId="1" xfId="1" applyFont="1" applyBorder="1" applyAlignment="1">
      <alignment horizontal="center" vertical="center" wrapText="1"/>
    </xf>
    <xf numFmtId="0" fontId="30" fillId="2" borderId="0" xfId="0" applyFont="1" applyFill="1"/>
    <xf numFmtId="0" fontId="28" fillId="0" borderId="0" xfId="0" applyFont="1" applyBorder="1"/>
    <xf numFmtId="0" fontId="0" fillId="0" borderId="0" xfId="0" applyFill="1"/>
    <xf numFmtId="0" fontId="0" fillId="0" borderId="0" xfId="0" applyFill="1" applyBorder="1"/>
    <xf numFmtId="0" fontId="35" fillId="0" borderId="0" xfId="0" applyFont="1" applyFill="1"/>
    <xf numFmtId="0" fontId="30" fillId="0" borderId="0" xfId="0" applyFont="1" applyFill="1"/>
    <xf numFmtId="0" fontId="30" fillId="0" borderId="0" xfId="0" applyFont="1" applyFill="1" applyAlignment="1">
      <alignment horizontal="left" vertical="center" wrapText="1"/>
    </xf>
    <xf numFmtId="0" fontId="30" fillId="0" borderId="0" xfId="0" applyFont="1" applyFill="1" applyAlignment="1">
      <alignment horizontal="center"/>
    </xf>
    <xf numFmtId="0" fontId="30" fillId="0" borderId="0" xfId="0" applyFont="1" applyFill="1" applyAlignment="1">
      <alignment horizontal="center" vertical="center" wrapText="1"/>
    </xf>
    <xf numFmtId="0" fontId="30" fillId="0" borderId="0" xfId="0" applyFont="1" applyFill="1" applyBorder="1"/>
    <xf numFmtId="0" fontId="32" fillId="0" borderId="0" xfId="1" applyFont="1" applyFill="1" applyAlignment="1">
      <alignment vertical="center"/>
    </xf>
    <xf numFmtId="0" fontId="28" fillId="0" borderId="0" xfId="0" applyFont="1" applyFill="1"/>
    <xf numFmtId="0" fontId="37" fillId="0" borderId="0" xfId="1" applyFont="1" applyFill="1" applyAlignment="1">
      <alignment vertical="center"/>
    </xf>
    <xf numFmtId="0" fontId="28" fillId="0" borderId="0" xfId="0" applyFont="1" applyFill="1" applyAlignment="1"/>
    <xf numFmtId="0" fontId="6" fillId="0" borderId="0" xfId="1" applyFont="1" applyFill="1" applyAlignment="1">
      <alignment vertical="center"/>
    </xf>
    <xf numFmtId="0" fontId="3" fillId="0" borderId="0" xfId="1" applyFont="1" applyFill="1" applyAlignment="1">
      <alignment vertical="center"/>
    </xf>
    <xf numFmtId="169" fontId="31" fillId="0" borderId="0" xfId="0" applyNumberFormat="1" applyFont="1" applyFill="1" applyBorder="1" applyAlignment="1">
      <alignment horizontal="center"/>
    </xf>
    <xf numFmtId="167" fontId="30" fillId="0" borderId="0" xfId="0" applyNumberFormat="1" applyFont="1" applyFill="1" applyBorder="1" applyAlignment="1">
      <alignment horizontal="center" vertical="center"/>
    </xf>
    <xf numFmtId="0" fontId="32" fillId="0" borderId="0" xfId="0" applyFont="1" applyFill="1"/>
    <xf numFmtId="0" fontId="28" fillId="0" borderId="0" xfId="0" applyFont="1" applyFill="1" applyBorder="1"/>
    <xf numFmtId="167" fontId="38" fillId="0" borderId="0" xfId="0" applyNumberFormat="1" applyFont="1" applyFill="1" applyBorder="1"/>
    <xf numFmtId="167" fontId="39" fillId="0" borderId="0" xfId="0" applyNumberFormat="1" applyFont="1" applyFill="1" applyBorder="1"/>
    <xf numFmtId="0" fontId="3" fillId="0" borderId="0" xfId="0" applyFont="1" applyFill="1" applyBorder="1"/>
    <xf numFmtId="0" fontId="5" fillId="0" borderId="0" xfId="0" applyNumberFormat="1" applyFont="1" applyFill="1" applyBorder="1" applyAlignment="1">
      <alignment horizontal="right"/>
    </xf>
    <xf numFmtId="169" fontId="29" fillId="0" borderId="0" xfId="0" applyNumberFormat="1" applyFont="1" applyFill="1" applyBorder="1" applyAlignment="1"/>
    <xf numFmtId="0" fontId="4" fillId="0" borderId="0" xfId="0" applyNumberFormat="1" applyFont="1" applyFill="1" applyBorder="1" applyAlignment="1"/>
    <xf numFmtId="0" fontId="40" fillId="0" borderId="0" xfId="0" applyFont="1" applyFill="1" applyBorder="1"/>
    <xf numFmtId="0" fontId="28" fillId="0" borderId="0" xfId="0" applyFont="1" applyFill="1" applyAlignment="1">
      <alignment vertical="top"/>
    </xf>
    <xf numFmtId="0" fontId="0" fillId="0" borderId="0" xfId="0" applyFont="1" applyFill="1" applyAlignment="1">
      <alignment vertical="center"/>
    </xf>
    <xf numFmtId="0" fontId="36" fillId="0" borderId="0" xfId="0" applyFont="1" applyFill="1"/>
    <xf numFmtId="0" fontId="30" fillId="0" borderId="0" xfId="0" applyFont="1" applyFill="1" applyAlignment="1">
      <alignment wrapText="1"/>
    </xf>
    <xf numFmtId="0" fontId="41" fillId="0" borderId="0" xfId="0" applyFont="1" applyFill="1"/>
    <xf numFmtId="0" fontId="0" fillId="0" borderId="0" xfId="0" applyFill="1" applyAlignment="1">
      <alignment vertical="top"/>
    </xf>
    <xf numFmtId="0" fontId="42" fillId="0" borderId="3" xfId="0" applyFont="1" applyFill="1" applyBorder="1" applyAlignment="1">
      <alignment vertical="center"/>
    </xf>
    <xf numFmtId="0" fontId="44" fillId="0" borderId="0" xfId="0" applyFont="1" applyFill="1"/>
    <xf numFmtId="0" fontId="0" fillId="0" borderId="5" xfId="0" applyBorder="1"/>
    <xf numFmtId="0" fontId="33" fillId="0" borderId="0" xfId="0" applyFont="1" applyFill="1"/>
    <xf numFmtId="167" fontId="46" fillId="0" borderId="0" xfId="0" applyNumberFormat="1" applyFont="1" applyFill="1" applyBorder="1" applyAlignment="1">
      <alignment horizontal="center"/>
    </xf>
    <xf numFmtId="0" fontId="47" fillId="0" borderId="2" xfId="3" applyFont="1" applyFill="1" applyBorder="1" applyAlignment="1" applyProtection="1">
      <alignment vertical="center"/>
    </xf>
    <xf numFmtId="0" fontId="47" fillId="0" borderId="3" xfId="3" applyFont="1" applyFill="1" applyBorder="1" applyAlignment="1" applyProtection="1">
      <alignment vertical="center"/>
    </xf>
    <xf numFmtId="0" fontId="47" fillId="0" borderId="4" xfId="3" applyFont="1" applyFill="1" applyBorder="1" applyAlignment="1" applyProtection="1">
      <alignment vertical="center"/>
    </xf>
    <xf numFmtId="0" fontId="47" fillId="0" borderId="5" xfId="3" applyFont="1" applyFill="1" applyBorder="1" applyAlignment="1" applyProtection="1">
      <alignment vertical="center"/>
    </xf>
    <xf numFmtId="0" fontId="0" fillId="0" borderId="0" xfId="0" applyAlignment="1">
      <alignment horizontal="center" vertical="center"/>
    </xf>
    <xf numFmtId="0" fontId="49" fillId="3" borderId="17" xfId="0" applyFont="1" applyFill="1" applyBorder="1" applyAlignment="1">
      <alignment vertical="center" wrapText="1"/>
    </xf>
    <xf numFmtId="0" fontId="50" fillId="3" borderId="17"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0" fillId="3" borderId="19" xfId="0" applyFont="1" applyFill="1" applyBorder="1" applyAlignment="1">
      <alignment horizontal="center" vertical="center" wrapText="1"/>
    </xf>
    <xf numFmtId="0" fontId="50" fillId="3" borderId="20" xfId="0" applyFont="1" applyFill="1" applyBorder="1" applyAlignment="1">
      <alignment horizontal="center" vertical="center" wrapText="1"/>
    </xf>
    <xf numFmtId="0" fontId="28" fillId="3" borderId="18" xfId="0" applyFont="1" applyFill="1" applyBorder="1" applyAlignment="1">
      <alignment vertical="center" wrapText="1"/>
    </xf>
    <xf numFmtId="0" fontId="28" fillId="3" borderId="19" xfId="0" applyFont="1" applyFill="1" applyBorder="1" applyAlignment="1">
      <alignment vertical="center" wrapText="1"/>
    </xf>
    <xf numFmtId="0" fontId="28" fillId="3" borderId="20" xfId="0" applyFont="1" applyFill="1" applyBorder="1" applyAlignment="1">
      <alignment vertical="center" wrapText="1"/>
    </xf>
    <xf numFmtId="9" fontId="30" fillId="0" borderId="0" xfId="19" applyFont="1" applyFill="1"/>
    <xf numFmtId="0" fontId="31" fillId="0" borderId="0" xfId="0" applyFont="1" applyFill="1" applyAlignment="1">
      <alignment horizontal="center" vertical="center"/>
    </xf>
    <xf numFmtId="0" fontId="3" fillId="0" borderId="21" xfId="1" applyFont="1" applyFill="1" applyBorder="1" applyAlignment="1">
      <alignment vertical="center"/>
    </xf>
    <xf numFmtId="0" fontId="28" fillId="0" borderId="0" xfId="0" applyFont="1" applyAlignment="1">
      <alignment wrapText="1"/>
    </xf>
    <xf numFmtId="0" fontId="28" fillId="0" borderId="0" xfId="0" applyFont="1" applyAlignment="1">
      <alignment horizontal="center" vertical="center" wrapText="1"/>
    </xf>
    <xf numFmtId="0" fontId="28" fillId="0" borderId="22" xfId="0" applyFont="1" applyBorder="1"/>
    <xf numFmtId="0" fontId="28" fillId="0" borderId="21" xfId="0" applyFont="1" applyBorder="1"/>
    <xf numFmtId="167" fontId="51" fillId="0" borderId="21" xfId="0" applyNumberFormat="1" applyFont="1" applyBorder="1" applyAlignment="1">
      <alignment horizontal="center" vertical="center"/>
    </xf>
    <xf numFmtId="0" fontId="9" fillId="0" borderId="1" xfId="1" applyFont="1" applyBorder="1" applyAlignment="1">
      <alignment vertical="center"/>
    </xf>
    <xf numFmtId="0" fontId="49" fillId="0" borderId="0" xfId="0" applyFont="1" applyAlignment="1">
      <alignment horizontal="center"/>
    </xf>
    <xf numFmtId="9" fontId="30" fillId="0" borderId="0" xfId="0" applyNumberFormat="1" applyFont="1" applyFill="1"/>
    <xf numFmtId="170" fontId="50" fillId="3" borderId="17" xfId="0" applyNumberFormat="1" applyFont="1" applyFill="1" applyBorder="1" applyAlignment="1">
      <alignment horizontal="center" vertical="center" wrapText="1"/>
    </xf>
    <xf numFmtId="0" fontId="4" fillId="2" borderId="0" xfId="0" applyNumberFormat="1" applyFont="1" applyFill="1" applyBorder="1" applyAlignment="1"/>
    <xf numFmtId="0" fontId="30" fillId="0" borderId="0" xfId="0" applyFont="1" applyFill="1" applyAlignment="1">
      <alignment vertical="center"/>
    </xf>
    <xf numFmtId="3" fontId="30" fillId="0" borderId="0" xfId="0" applyNumberFormat="1" applyFont="1" applyFill="1"/>
    <xf numFmtId="0" fontId="42" fillId="0" borderId="2" xfId="0" applyFont="1" applyFill="1" applyBorder="1" applyAlignment="1">
      <alignment vertical="center"/>
    </xf>
    <xf numFmtId="0" fontId="34" fillId="0" borderId="5" xfId="3" applyFont="1" applyFill="1" applyBorder="1" applyAlignment="1" applyProtection="1"/>
    <xf numFmtId="0" fontId="32" fillId="2" borderId="0" xfId="1" applyFont="1" applyFill="1" applyAlignment="1">
      <alignment vertical="center"/>
    </xf>
    <xf numFmtId="0" fontId="36" fillId="2" borderId="0" xfId="0" applyFont="1" applyFill="1"/>
    <xf numFmtId="0" fontId="30" fillId="2" borderId="0" xfId="0" applyFont="1" applyFill="1" applyBorder="1"/>
    <xf numFmtId="167" fontId="31" fillId="0" borderId="0" xfId="0" applyNumberFormat="1" applyFont="1" applyFill="1" applyBorder="1" applyAlignment="1">
      <alignment horizontal="center"/>
    </xf>
    <xf numFmtId="0" fontId="36" fillId="0" borderId="0" xfId="0" applyFont="1" applyFill="1" applyBorder="1"/>
    <xf numFmtId="167" fontId="36" fillId="0" borderId="0" xfId="0" applyNumberFormat="1" applyFont="1" applyFill="1" applyBorder="1" applyAlignment="1">
      <alignment horizontal="center"/>
    </xf>
    <xf numFmtId="0" fontId="0" fillId="0" borderId="0" xfId="0" applyAlignment="1">
      <alignment vertical="center"/>
    </xf>
    <xf numFmtId="0" fontId="49" fillId="0" borderId="0" xfId="0" applyFont="1" applyAlignment="1">
      <alignment horizontal="left" vertical="center"/>
    </xf>
    <xf numFmtId="3" fontId="31" fillId="0" borderId="0" xfId="0" applyNumberFormat="1" applyFont="1" applyFill="1" applyBorder="1" applyAlignment="1">
      <alignment horizontal="center"/>
    </xf>
    <xf numFmtId="0" fontId="28" fillId="0" borderId="0" xfId="0" applyFont="1" applyBorder="1" applyAlignment="1">
      <alignment vertical="center"/>
    </xf>
    <xf numFmtId="3" fontId="28" fillId="0" borderId="0" xfId="0" applyNumberFormat="1" applyFont="1" applyBorder="1" applyAlignment="1">
      <alignment vertical="center"/>
    </xf>
    <xf numFmtId="3" fontId="54" fillId="0" borderId="0" xfId="0" applyNumberFormat="1" applyFont="1" applyFill="1" applyBorder="1"/>
    <xf numFmtId="0" fontId="55" fillId="0" borderId="0" xfId="0" applyFont="1"/>
    <xf numFmtId="0" fontId="32" fillId="0" borderId="0" xfId="0" applyFont="1"/>
    <xf numFmtId="167" fontId="54" fillId="0" borderId="0" xfId="0" applyNumberFormat="1" applyFont="1" applyFill="1" applyBorder="1" applyAlignment="1">
      <alignment horizontal="center"/>
    </xf>
    <xf numFmtId="0" fontId="30" fillId="0" borderId="0" xfId="0" applyFont="1" applyFill="1" applyBorder="1" applyAlignment="1">
      <alignment horizontal="center"/>
    </xf>
    <xf numFmtId="0" fontId="32" fillId="0" borderId="0" xfId="0" applyFont="1" applyAlignment="1">
      <alignment horizontal="left" vertical="center"/>
    </xf>
    <xf numFmtId="169" fontId="31" fillId="0" borderId="0" xfId="0" applyNumberFormat="1" applyFont="1" applyFill="1" applyBorder="1" applyAlignment="1">
      <alignment horizontal="center" vertical="center"/>
    </xf>
    <xf numFmtId="167" fontId="3" fillId="0" borderId="0" xfId="0" applyNumberFormat="1" applyFont="1" applyFill="1" applyBorder="1" applyAlignment="1">
      <alignment horizontal="center"/>
    </xf>
    <xf numFmtId="4" fontId="51" fillId="0" borderId="21" xfId="1" applyNumberFormat="1" applyFont="1" applyBorder="1" applyAlignment="1">
      <alignment horizontal="center" vertical="center"/>
    </xf>
    <xf numFmtId="169" fontId="31" fillId="0" borderId="21" xfId="1" applyNumberFormat="1" applyFont="1" applyFill="1" applyBorder="1" applyAlignment="1">
      <alignment horizontal="center" vertical="center"/>
    </xf>
    <xf numFmtId="4" fontId="56" fillId="0" borderId="21" xfId="1" applyNumberFormat="1" applyFont="1" applyBorder="1" applyAlignment="1">
      <alignment horizontal="center" vertical="center"/>
    </xf>
    <xf numFmtId="0" fontId="32" fillId="0" borderId="0" xfId="2" applyFont="1" applyBorder="1" applyAlignment="1">
      <alignment vertical="center"/>
    </xf>
    <xf numFmtId="167" fontId="9" fillId="0" borderId="0" xfId="1" applyNumberFormat="1" applyFont="1" applyAlignment="1">
      <alignment vertical="center"/>
    </xf>
    <xf numFmtId="0" fontId="9" fillId="0" borderId="0" xfId="0" applyFont="1"/>
    <xf numFmtId="0" fontId="57" fillId="0" borderId="0" xfId="0" applyFont="1"/>
    <xf numFmtId="3" fontId="28" fillId="0" borderId="0" xfId="0" applyNumberFormat="1" applyFont="1"/>
    <xf numFmtId="0" fontId="57" fillId="0" borderId="0" xfId="0" applyFont="1" applyBorder="1"/>
    <xf numFmtId="3" fontId="28" fillId="0" borderId="0" xfId="0" applyNumberFormat="1" applyFont="1" applyBorder="1"/>
    <xf numFmtId="0" fontId="36" fillId="0" borderId="0" xfId="0" applyFont="1" applyBorder="1" applyAlignment="1">
      <alignment horizontal="center" vertical="top" wrapText="1"/>
    </xf>
    <xf numFmtId="0" fontId="49" fillId="0" borderId="0" xfId="0" applyFont="1" applyBorder="1" applyAlignment="1">
      <alignment horizontal="center" vertical="top" wrapText="1"/>
    </xf>
    <xf numFmtId="167" fontId="31" fillId="0" borderId="0" xfId="0" applyNumberFormat="1" applyFont="1" applyBorder="1" applyAlignment="1">
      <alignment vertical="center"/>
    </xf>
    <xf numFmtId="167" fontId="38" fillId="0" borderId="0" xfId="0" applyNumberFormat="1" applyFont="1" applyBorder="1" applyAlignment="1">
      <alignment horizontal="center"/>
    </xf>
    <xf numFmtId="167" fontId="39" fillId="0" borderId="0" xfId="0" applyNumberFormat="1" applyFont="1" applyBorder="1" applyAlignment="1">
      <alignment horizontal="center"/>
    </xf>
    <xf numFmtId="167" fontId="36" fillId="0" borderId="0" xfId="0" applyNumberFormat="1" applyFont="1" applyBorder="1" applyAlignment="1">
      <alignment horizontal="center"/>
    </xf>
    <xf numFmtId="167" fontId="49" fillId="0" borderId="0" xfId="0" applyNumberFormat="1" applyFont="1" applyBorder="1" applyAlignment="1">
      <alignment horizontal="center"/>
    </xf>
    <xf numFmtId="167" fontId="3" fillId="0" borderId="0" xfId="0" applyNumberFormat="1" applyFont="1" applyAlignment="1">
      <alignment vertical="center"/>
    </xf>
    <xf numFmtId="1" fontId="57" fillId="0" borderId="0" xfId="5" applyNumberFormat="1" applyFont="1" applyBorder="1"/>
    <xf numFmtId="167" fontId="58" fillId="0" borderId="0" xfId="0" applyNumberFormat="1" applyFont="1" applyBorder="1" applyAlignment="1">
      <alignment horizontal="center"/>
    </xf>
    <xf numFmtId="0" fontId="36" fillId="0" borderId="0" xfId="0" applyFont="1"/>
    <xf numFmtId="0" fontId="30" fillId="0" borderId="0" xfId="0" applyFont="1" applyBorder="1"/>
    <xf numFmtId="167" fontId="30" fillId="0" borderId="0" xfId="0" applyNumberFormat="1" applyFont="1"/>
    <xf numFmtId="0" fontId="28" fillId="0" borderId="0" xfId="0" applyFont="1" applyAlignment="1">
      <alignment horizontal="center"/>
    </xf>
    <xf numFmtId="0" fontId="15" fillId="0" borderId="0" xfId="1" applyFont="1" applyAlignment="1">
      <alignment vertical="center"/>
    </xf>
    <xf numFmtId="0" fontId="15" fillId="0" borderId="0" xfId="1" applyFont="1" applyBorder="1" applyAlignment="1">
      <alignment vertical="center"/>
    </xf>
    <xf numFmtId="0" fontId="59" fillId="0" borderId="0" xfId="0" applyFont="1"/>
    <xf numFmtId="0" fontId="60" fillId="0" borderId="0" xfId="0" applyFont="1"/>
    <xf numFmtId="0" fontId="0" fillId="0" borderId="0" xfId="0" applyBorder="1"/>
    <xf numFmtId="0" fontId="49" fillId="2" borderId="0" xfId="0" applyFont="1" applyFill="1" applyBorder="1" applyAlignment="1">
      <alignment vertical="center"/>
    </xf>
    <xf numFmtId="0" fontId="61" fillId="0" borderId="0" xfId="0" applyFont="1" applyBorder="1" applyAlignment="1">
      <alignment horizontal="left" vertical="center"/>
    </xf>
    <xf numFmtId="0" fontId="32" fillId="0" borderId="0" xfId="0" applyFont="1" applyAlignment="1">
      <alignment horizontal="left" vertical="center"/>
    </xf>
    <xf numFmtId="170" fontId="36" fillId="2" borderId="0" xfId="19" applyNumberFormat="1" applyFont="1" applyFill="1" applyBorder="1" applyAlignment="1">
      <alignment horizontal="center"/>
    </xf>
    <xf numFmtId="170" fontId="36" fillId="0" borderId="0" xfId="19" applyNumberFormat="1" applyFont="1" applyFill="1" applyBorder="1" applyAlignment="1">
      <alignment horizontal="center"/>
    </xf>
    <xf numFmtId="14" fontId="0" fillId="0" borderId="0" xfId="0" applyNumberFormat="1"/>
    <xf numFmtId="0" fontId="3" fillId="2" borderId="8" xfId="0" applyFont="1" applyFill="1" applyBorder="1"/>
    <xf numFmtId="167" fontId="31" fillId="2" borderId="1" xfId="0" applyNumberFormat="1" applyFont="1" applyFill="1" applyBorder="1" applyAlignment="1">
      <alignment horizontal="center"/>
    </xf>
    <xf numFmtId="167" fontId="31" fillId="2" borderId="0" xfId="0" applyNumberFormat="1" applyFont="1" applyFill="1" applyBorder="1" applyAlignment="1">
      <alignment horizontal="center"/>
    </xf>
    <xf numFmtId="0" fontId="63" fillId="0" borderId="0" xfId="0" applyFont="1"/>
    <xf numFmtId="1" fontId="30" fillId="0" borderId="0" xfId="0" applyNumberFormat="1" applyFont="1" applyFill="1" applyAlignment="1">
      <alignment horizontal="center"/>
    </xf>
    <xf numFmtId="0" fontId="0" fillId="0" borderId="0" xfId="0" applyAlignment="1">
      <alignment wrapText="1"/>
    </xf>
    <xf numFmtId="167" fontId="0" fillId="0" borderId="0" xfId="0" applyNumberFormat="1"/>
    <xf numFmtId="0" fontId="64" fillId="0" borderId="0" xfId="0" applyFont="1" applyFill="1"/>
    <xf numFmtId="0" fontId="30" fillId="0" borderId="0" xfId="0" applyFont="1" applyFill="1" applyBorder="1" applyAlignment="1">
      <alignment horizontal="center" vertical="center" wrapText="1"/>
    </xf>
    <xf numFmtId="0" fontId="2" fillId="0" borderId="0" xfId="0" applyFont="1" applyBorder="1" applyAlignment="1">
      <alignment vertical="center"/>
    </xf>
    <xf numFmtId="0" fontId="65" fillId="0" borderId="0" xfId="0" applyFont="1"/>
    <xf numFmtId="0" fontId="65" fillId="0" borderId="0" xfId="0" applyFont="1" applyBorder="1"/>
    <xf numFmtId="0" fontId="66" fillId="0" borderId="0" xfId="0" applyFont="1"/>
    <xf numFmtId="0" fontId="66" fillId="0" borderId="0" xfId="0" applyFont="1" applyBorder="1"/>
    <xf numFmtId="1" fontId="31" fillId="0" borderId="0" xfId="0" applyNumberFormat="1" applyFont="1" applyBorder="1" applyAlignment="1">
      <alignment horizontal="center"/>
    </xf>
    <xf numFmtId="167" fontId="3" fillId="0" borderId="0" xfId="0" applyNumberFormat="1" applyFont="1" applyBorder="1" applyAlignment="1">
      <alignment horizontal="center"/>
    </xf>
    <xf numFmtId="0" fontId="36" fillId="0" borderId="0" xfId="0" applyFont="1" applyBorder="1"/>
    <xf numFmtId="0" fontId="30" fillId="0" borderId="0" xfId="0" applyFont="1" applyAlignment="1">
      <alignment vertical="center"/>
    </xf>
    <xf numFmtId="0" fontId="36" fillId="0" borderId="0" xfId="0" applyFont="1" applyBorder="1" applyAlignment="1">
      <alignment horizontal="left" vertical="top"/>
    </xf>
    <xf numFmtId="0" fontId="30" fillId="0" borderId="0" xfId="0" applyFont="1" applyAlignment="1">
      <alignment horizontal="center" vertical="center"/>
    </xf>
    <xf numFmtId="0" fontId="36" fillId="2" borderId="0" xfId="0" applyFont="1" applyFill="1" applyBorder="1"/>
    <xf numFmtId="0" fontId="30" fillId="2" borderId="0" xfId="0" applyFont="1" applyFill="1" applyBorder="1" applyAlignment="1">
      <alignment vertical="center"/>
    </xf>
    <xf numFmtId="9" fontId="30" fillId="2" borderId="0" xfId="0" applyNumberFormat="1" applyFont="1" applyFill="1" applyBorder="1" applyAlignment="1">
      <alignment vertical="center"/>
    </xf>
    <xf numFmtId="0" fontId="36" fillId="0" borderId="0" xfId="0" applyFont="1" applyBorder="1" applyAlignment="1">
      <alignment vertical="center"/>
    </xf>
    <xf numFmtId="0" fontId="36" fillId="0" borderId="0" xfId="0" applyFont="1" applyFill="1" applyAlignment="1">
      <alignment horizontal="center" vertical="center"/>
    </xf>
    <xf numFmtId="0" fontId="36" fillId="0" borderId="0" xfId="0" applyFont="1" applyFill="1" applyAlignment="1">
      <alignment horizontal="center" wrapText="1"/>
    </xf>
    <xf numFmtId="167" fontId="30" fillId="0" borderId="0" xfId="0" applyNumberFormat="1" applyFont="1" applyFill="1" applyAlignment="1">
      <alignment horizontal="center"/>
    </xf>
    <xf numFmtId="167" fontId="30" fillId="0" borderId="0" xfId="0" quotePrefix="1" applyNumberFormat="1" applyFont="1" applyFill="1" applyAlignment="1">
      <alignment horizontal="center"/>
    </xf>
    <xf numFmtId="0" fontId="30" fillId="0" borderId="0" xfId="0" applyFont="1" applyBorder="1" applyAlignment="1">
      <alignment vertical="center"/>
    </xf>
    <xf numFmtId="0" fontId="36" fillId="0" borderId="0" xfId="0" applyFont="1" applyAlignment="1">
      <alignment vertical="center"/>
    </xf>
    <xf numFmtId="0" fontId="3" fillId="0" borderId="0" xfId="0" applyFont="1" applyBorder="1" applyAlignment="1">
      <alignment vertical="center"/>
    </xf>
    <xf numFmtId="0" fontId="30" fillId="0" borderId="0" xfId="9" applyFont="1" applyBorder="1" applyAlignment="1">
      <alignment vertical="center"/>
    </xf>
    <xf numFmtId="0" fontId="36" fillId="0" borderId="0" xfId="9" applyFont="1" applyBorder="1" applyAlignment="1">
      <alignment vertical="center"/>
    </xf>
    <xf numFmtId="0" fontId="30" fillId="0" borderId="8" xfId="0" applyFont="1" applyBorder="1"/>
    <xf numFmtId="0" fontId="18" fillId="0" borderId="0" xfId="15" applyFont="1"/>
    <xf numFmtId="0" fontId="30" fillId="0" borderId="0" xfId="0" applyFont="1" applyAlignment="1">
      <alignment horizontal="center"/>
    </xf>
    <xf numFmtId="167" fontId="48" fillId="0" borderId="25" xfId="0" applyNumberFormat="1" applyFont="1" applyFill="1" applyBorder="1" applyAlignment="1">
      <alignment horizontal="center"/>
    </xf>
    <xf numFmtId="167" fontId="48" fillId="0" borderId="0" xfId="0" applyNumberFormat="1" applyFont="1" applyFill="1" applyBorder="1" applyAlignment="1">
      <alignment horizontal="center"/>
    </xf>
    <xf numFmtId="0" fontId="30" fillId="0" borderId="26" xfId="0" applyFont="1" applyBorder="1" applyAlignment="1">
      <alignment vertical="center"/>
    </xf>
    <xf numFmtId="0" fontId="48" fillId="0" borderId="0" xfId="0" applyFont="1" applyFill="1"/>
    <xf numFmtId="0" fontId="30" fillId="0" borderId="27" xfId="0" applyFont="1" applyFill="1" applyBorder="1"/>
    <xf numFmtId="0" fontId="30" fillId="0" borderId="28" xfId="0" applyFont="1" applyFill="1" applyBorder="1"/>
    <xf numFmtId="0" fontId="30" fillId="0" borderId="29" xfId="0" applyFont="1" applyBorder="1" applyAlignment="1">
      <alignment horizontal="left" vertical="center" wrapText="1"/>
    </xf>
    <xf numFmtId="0" fontId="30" fillId="0" borderId="29" xfId="0" applyFont="1" applyBorder="1" applyAlignment="1">
      <alignment vertical="center"/>
    </xf>
    <xf numFmtId="0" fontId="30" fillId="0" borderId="31" xfId="0" applyFont="1" applyBorder="1" applyAlignment="1">
      <alignment vertical="center"/>
    </xf>
    <xf numFmtId="0" fontId="35" fillId="0" borderId="0" xfId="0" applyFont="1"/>
    <xf numFmtId="0" fontId="70" fillId="0" borderId="0" xfId="0" applyFont="1"/>
    <xf numFmtId="0" fontId="30" fillId="0" borderId="26" xfId="0" applyFont="1" applyBorder="1" applyAlignment="1">
      <alignment horizontal="justify" vertical="center"/>
    </xf>
    <xf numFmtId="0" fontId="30" fillId="0" borderId="29" xfId="0" applyFont="1" applyBorder="1" applyAlignment="1">
      <alignment horizontal="justify" vertical="center"/>
    </xf>
    <xf numFmtId="0" fontId="30" fillId="0" borderId="31" xfId="0" applyFont="1" applyBorder="1" applyAlignment="1">
      <alignment horizontal="justify" vertical="center"/>
    </xf>
    <xf numFmtId="0" fontId="0" fillId="0" borderId="27" xfId="0" applyBorder="1"/>
    <xf numFmtId="0" fontId="28" fillId="0" borderId="27" xfId="0" applyFont="1" applyBorder="1"/>
    <xf numFmtId="0" fontId="49" fillId="0" borderId="27" xfId="0" applyFont="1" applyBorder="1" applyAlignment="1">
      <alignment horizontal="center"/>
    </xf>
    <xf numFmtId="0" fontId="30" fillId="0" borderId="27" xfId="0" applyFont="1" applyFill="1" applyBorder="1" applyAlignment="1">
      <alignment horizontal="center"/>
    </xf>
    <xf numFmtId="0" fontId="36" fillId="0" borderId="0" xfId="0" applyFont="1" applyBorder="1" applyAlignment="1">
      <alignment horizontal="left" vertical="center"/>
    </xf>
    <xf numFmtId="0" fontId="0" fillId="0" borderId="0" xfId="0" applyFont="1" applyAlignment="1">
      <alignment horizontal="left"/>
    </xf>
    <xf numFmtId="0" fontId="0" fillId="0" borderId="28" xfId="0" applyBorder="1"/>
    <xf numFmtId="0" fontId="36" fillId="0" borderId="30" xfId="0" applyFont="1" applyBorder="1" applyAlignment="1">
      <alignment horizontal="justify" vertical="center"/>
    </xf>
    <xf numFmtId="0" fontId="48" fillId="0" borderId="29" xfId="0" applyFont="1" applyBorder="1" applyAlignment="1">
      <alignment horizontal="center" vertical="center"/>
    </xf>
    <xf numFmtId="0" fontId="48" fillId="0" borderId="33" xfId="0" applyFont="1" applyBorder="1" applyAlignment="1">
      <alignment horizontal="center" vertical="center"/>
    </xf>
    <xf numFmtId="0" fontId="48" fillId="0" borderId="31" xfId="0" applyFont="1" applyBorder="1" applyAlignment="1">
      <alignment horizontal="center" vertical="center"/>
    </xf>
    <xf numFmtId="0" fontId="48" fillId="0" borderId="26" xfId="0" applyFont="1" applyBorder="1" applyAlignment="1">
      <alignment horizontal="center" vertical="center"/>
    </xf>
    <xf numFmtId="0" fontId="67" fillId="0" borderId="30" xfId="0" applyFont="1" applyBorder="1" applyAlignment="1">
      <alignment horizontal="center" vertical="center"/>
    </xf>
    <xf numFmtId="0" fontId="67" fillId="0" borderId="30"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0" xfId="0" applyFont="1" applyBorder="1" applyAlignment="1">
      <alignment horizontal="center"/>
    </xf>
    <xf numFmtId="0" fontId="36" fillId="0" borderId="30" xfId="0" applyFont="1" applyBorder="1"/>
    <xf numFmtId="0" fontId="36" fillId="0" borderId="30" xfId="0" applyFont="1" applyBorder="1" applyAlignment="1">
      <alignment horizontal="center"/>
    </xf>
    <xf numFmtId="0" fontId="48" fillId="0" borderId="34" xfId="0" applyFont="1" applyBorder="1" applyAlignment="1">
      <alignment horizontal="center" vertical="center"/>
    </xf>
    <xf numFmtId="0" fontId="36" fillId="0" borderId="27" xfId="0" applyFont="1" applyBorder="1" applyAlignment="1">
      <alignment horizontal="justify" vertical="center"/>
    </xf>
    <xf numFmtId="0" fontId="30" fillId="2" borderId="8" xfId="0" applyFont="1" applyFill="1" applyBorder="1"/>
    <xf numFmtId="0" fontId="0" fillId="0" borderId="27" xfId="0" applyBorder="1" applyAlignment="1">
      <alignment horizontal="center"/>
    </xf>
    <xf numFmtId="0" fontId="67" fillId="0" borderId="37" xfId="0" applyFont="1" applyFill="1" applyBorder="1" applyAlignment="1">
      <alignment horizontal="center" vertical="center" wrapText="1"/>
    </xf>
    <xf numFmtId="0" fontId="19" fillId="0" borderId="0" xfId="13" applyFont="1" applyFill="1" applyBorder="1" applyAlignment="1">
      <alignment horizontal="left" wrapText="1"/>
    </xf>
    <xf numFmtId="0" fontId="36" fillId="0" borderId="0" xfId="0" applyFont="1" applyAlignment="1">
      <alignment horizontal="center"/>
    </xf>
    <xf numFmtId="0" fontId="3" fillId="0" borderId="0" xfId="13" applyFont="1" applyFill="1" applyBorder="1" applyAlignment="1">
      <alignment horizontal="left" vertical="center" wrapText="1"/>
    </xf>
    <xf numFmtId="0" fontId="19" fillId="0" borderId="28" xfId="13" applyFont="1" applyFill="1" applyBorder="1" applyAlignment="1">
      <alignment horizontal="left" wrapText="1"/>
    </xf>
    <xf numFmtId="0" fontId="36" fillId="0" borderId="28" xfId="0" applyFont="1" applyBorder="1"/>
    <xf numFmtId="3" fontId="50" fillId="3" borderId="18" xfId="0" applyNumberFormat="1" applyFont="1" applyFill="1" applyBorder="1" applyAlignment="1">
      <alignment horizontal="center" vertical="center" wrapText="1"/>
    </xf>
    <xf numFmtId="0" fontId="30" fillId="2" borderId="0" xfId="0" applyFont="1" applyFill="1" applyBorder="1" applyAlignment="1">
      <alignment horizontal="left"/>
    </xf>
    <xf numFmtId="0" fontId="36" fillId="0" borderId="30" xfId="0" applyFont="1" applyBorder="1" applyAlignment="1">
      <alignment horizontal="center" vertical="center"/>
    </xf>
    <xf numFmtId="0" fontId="0" fillId="0" borderId="0" xfId="0" applyAlignment="1">
      <alignment horizontal="left"/>
    </xf>
    <xf numFmtId="167" fontId="48" fillId="0" borderId="39" xfId="0" applyNumberFormat="1" applyFont="1" applyFill="1" applyBorder="1" applyAlignment="1">
      <alignment horizontal="center"/>
    </xf>
    <xf numFmtId="0" fontId="30" fillId="0" borderId="29" xfId="0" applyFont="1" applyBorder="1" applyAlignment="1">
      <alignment vertical="center" wrapText="1"/>
    </xf>
    <xf numFmtId="0" fontId="35" fillId="0" borderId="0" xfId="0" applyFont="1" applyFill="1" applyAlignment="1">
      <alignment horizontal="left"/>
    </xf>
    <xf numFmtId="0" fontId="28" fillId="0" borderId="27" xfId="0" applyFont="1" applyBorder="1" applyAlignment="1">
      <alignment horizontal="left"/>
    </xf>
    <xf numFmtId="170" fontId="48" fillId="0" borderId="40" xfId="0" applyNumberFormat="1" applyFont="1" applyBorder="1" applyAlignment="1">
      <alignment horizontal="center" vertical="center"/>
    </xf>
    <xf numFmtId="0" fontId="30" fillId="0" borderId="33" xfId="0" applyFont="1" applyBorder="1" applyAlignment="1">
      <alignment horizontal="justify" vertical="center"/>
    </xf>
    <xf numFmtId="0" fontId="31" fillId="0" borderId="22" xfId="1" applyFont="1" applyFill="1" applyBorder="1" applyAlignment="1">
      <alignment horizontal="center" vertical="center"/>
    </xf>
    <xf numFmtId="3" fontId="31" fillId="0" borderId="22" xfId="1" applyNumberFormat="1" applyFont="1" applyFill="1" applyBorder="1" applyAlignment="1">
      <alignment horizontal="center" vertical="center"/>
    </xf>
    <xf numFmtId="3" fontId="31" fillId="0" borderId="41" xfId="1" applyNumberFormat="1" applyFont="1" applyFill="1" applyBorder="1" applyAlignment="1">
      <alignment horizontal="center" vertical="center"/>
    </xf>
    <xf numFmtId="0" fontId="3" fillId="0" borderId="22" xfId="1" applyFont="1" applyFill="1" applyBorder="1" applyAlignment="1">
      <alignment vertical="center"/>
    </xf>
    <xf numFmtId="0" fontId="3" fillId="0" borderId="42" xfId="1" applyFont="1" applyFill="1" applyBorder="1" applyAlignment="1">
      <alignment vertical="center"/>
    </xf>
    <xf numFmtId="3" fontId="31" fillId="0" borderId="42" xfId="1" applyNumberFormat="1" applyFont="1" applyFill="1" applyBorder="1" applyAlignment="1">
      <alignment horizontal="center" vertical="center"/>
    </xf>
    <xf numFmtId="0" fontId="31" fillId="0" borderId="42" xfId="1" applyFont="1" applyFill="1" applyBorder="1" applyAlignment="1">
      <alignment horizontal="center" vertical="center"/>
    </xf>
    <xf numFmtId="0" fontId="31" fillId="0" borderId="42" xfId="0" applyFont="1" applyFill="1" applyBorder="1" applyAlignment="1">
      <alignment horizontal="center" vertical="center"/>
    </xf>
    <xf numFmtId="3" fontId="31" fillId="0" borderId="6" xfId="1" applyNumberFormat="1" applyFont="1" applyFill="1" applyBorder="1" applyAlignment="1">
      <alignment horizontal="center" vertical="center"/>
    </xf>
    <xf numFmtId="0" fontId="30" fillId="0" borderId="22" xfId="0" applyFont="1" applyFill="1" applyBorder="1"/>
    <xf numFmtId="0" fontId="3" fillId="0" borderId="42" xfId="0" applyFont="1" applyFill="1" applyBorder="1"/>
    <xf numFmtId="0" fontId="30" fillId="0" borderId="42" xfId="0" applyFont="1" applyFill="1" applyBorder="1"/>
    <xf numFmtId="0" fontId="36" fillId="0" borderId="43" xfId="0" applyFont="1" applyFill="1" applyBorder="1" applyAlignment="1">
      <alignment horizontal="center" vertical="center" wrapText="1"/>
    </xf>
    <xf numFmtId="169" fontId="31" fillId="0" borderId="22" xfId="0" applyNumberFormat="1" applyFont="1" applyFill="1" applyBorder="1" applyAlignment="1">
      <alignment horizontal="center"/>
    </xf>
    <xf numFmtId="0" fontId="36" fillId="0" borderId="43" xfId="0" applyFont="1" applyFill="1" applyBorder="1"/>
    <xf numFmtId="169" fontId="31" fillId="0" borderId="42" xfId="0" applyNumberFormat="1" applyFont="1" applyFill="1" applyBorder="1" applyAlignment="1">
      <alignment horizontal="center"/>
    </xf>
    <xf numFmtId="0" fontId="30" fillId="0" borderId="21" xfId="0" applyFont="1" applyFill="1" applyBorder="1"/>
    <xf numFmtId="0" fontId="30" fillId="0" borderId="44" xfId="0" applyFont="1" applyFill="1" applyBorder="1"/>
    <xf numFmtId="167" fontId="31" fillId="0" borderId="22" xfId="0" applyNumberFormat="1" applyFont="1" applyFill="1" applyBorder="1" applyAlignment="1">
      <alignment horizontal="center" vertical="center"/>
    </xf>
    <xf numFmtId="0" fontId="30" fillId="0" borderId="45" xfId="0" applyFont="1" applyFill="1" applyBorder="1"/>
    <xf numFmtId="167" fontId="36" fillId="0" borderId="22" xfId="0" applyNumberFormat="1" applyFont="1" applyBorder="1" applyAlignment="1">
      <alignment horizontal="center"/>
    </xf>
    <xf numFmtId="0" fontId="36" fillId="0" borderId="22" xfId="0" applyFont="1" applyFill="1" applyBorder="1"/>
    <xf numFmtId="2" fontId="31" fillId="0" borderId="21" xfId="0" applyNumberFormat="1" applyFont="1" applyFill="1" applyBorder="1" applyAlignment="1">
      <alignment horizontal="center"/>
    </xf>
    <xf numFmtId="0" fontId="30" fillId="0" borderId="46" xfId="0" applyFont="1" applyFill="1" applyBorder="1"/>
    <xf numFmtId="0" fontId="30" fillId="0" borderId="22" xfId="0" applyFont="1" applyBorder="1"/>
    <xf numFmtId="2" fontId="31" fillId="2" borderId="22" xfId="0" applyNumberFormat="1" applyFont="1" applyFill="1" applyBorder="1" applyAlignment="1">
      <alignment horizontal="right"/>
    </xf>
    <xf numFmtId="0" fontId="30" fillId="0" borderId="42" xfId="0" applyFont="1" applyBorder="1"/>
    <xf numFmtId="0" fontId="36" fillId="0" borderId="17" xfId="0" applyFont="1" applyFill="1" applyBorder="1"/>
    <xf numFmtId="167" fontId="71" fillId="0" borderId="0" xfId="0" applyNumberFormat="1" applyFont="1" applyFill="1" applyBorder="1" applyAlignment="1">
      <alignment horizontal="right"/>
    </xf>
    <xf numFmtId="0" fontId="72" fillId="0" borderId="33" xfId="0" applyFont="1" applyBorder="1" applyAlignment="1">
      <alignment horizontal="justify" vertical="center"/>
    </xf>
    <xf numFmtId="0" fontId="48" fillId="0" borderId="33" xfId="0" applyFont="1" applyBorder="1" applyAlignment="1">
      <alignment horizontal="center" vertical="center" wrapText="1"/>
    </xf>
    <xf numFmtId="0" fontId="72" fillId="0" borderId="26" xfId="0" applyFont="1" applyBorder="1" applyAlignment="1">
      <alignment horizontal="justify" vertical="center"/>
    </xf>
    <xf numFmtId="0" fontId="48" fillId="0" borderId="26" xfId="0" applyFont="1" applyBorder="1" applyAlignment="1">
      <alignment horizontal="center" vertical="center" wrapText="1"/>
    </xf>
    <xf numFmtId="0" fontId="72" fillId="0" borderId="29" xfId="0" applyFont="1" applyBorder="1" applyAlignment="1">
      <alignment horizontal="justify" vertical="center"/>
    </xf>
    <xf numFmtId="0" fontId="48" fillId="0" borderId="29" xfId="0" applyFont="1" applyBorder="1" applyAlignment="1">
      <alignment horizontal="center" vertical="center" wrapText="1"/>
    </xf>
    <xf numFmtId="0" fontId="73" fillId="0" borderId="0" xfId="0" applyFont="1" applyFill="1"/>
    <xf numFmtId="0" fontId="46" fillId="0" borderId="0" xfId="0" applyFont="1" applyFill="1"/>
    <xf numFmtId="0" fontId="30" fillId="0" borderId="47" xfId="0" applyFont="1" applyFill="1" applyBorder="1"/>
    <xf numFmtId="0" fontId="2" fillId="0" borderId="47" xfId="0" applyFont="1" applyFill="1" applyBorder="1" applyAlignment="1">
      <alignment horizontal="center"/>
    </xf>
    <xf numFmtId="0" fontId="30" fillId="0" borderId="49" xfId="0" applyFont="1" applyFill="1" applyBorder="1"/>
    <xf numFmtId="0" fontId="46" fillId="0" borderId="49" xfId="0" applyFont="1" applyFill="1" applyBorder="1" applyAlignment="1">
      <alignment horizontal="center"/>
    </xf>
    <xf numFmtId="0" fontId="36" fillId="0" borderId="48" xfId="0" applyFont="1" applyFill="1" applyBorder="1" applyAlignment="1">
      <alignment horizontal="center" vertical="center" wrapText="1"/>
    </xf>
    <xf numFmtId="0" fontId="36" fillId="0" borderId="47" xfId="0" applyFont="1" applyFill="1" applyBorder="1"/>
    <xf numFmtId="0" fontId="30" fillId="0" borderId="50" xfId="0" applyFont="1" applyFill="1" applyBorder="1"/>
    <xf numFmtId="0" fontId="46" fillId="0" borderId="50" xfId="0" applyFont="1" applyFill="1" applyBorder="1" applyAlignment="1">
      <alignment horizontal="center"/>
    </xf>
    <xf numFmtId="0" fontId="30" fillId="0" borderId="51" xfId="0" applyFont="1" applyFill="1" applyBorder="1"/>
    <xf numFmtId="0" fontId="46" fillId="0" borderId="51" xfId="0" applyFont="1" applyFill="1" applyBorder="1" applyAlignment="1">
      <alignment horizontal="center"/>
    </xf>
    <xf numFmtId="1" fontId="46" fillId="0" borderId="50" xfId="0" applyNumberFormat="1" applyFont="1" applyFill="1" applyBorder="1" applyAlignment="1">
      <alignment horizontal="center"/>
    </xf>
    <xf numFmtId="0" fontId="36" fillId="0" borderId="53" xfId="0" applyFont="1" applyFill="1" applyBorder="1"/>
    <xf numFmtId="0" fontId="30" fillId="0" borderId="55" xfId="0" applyFont="1" applyFill="1" applyBorder="1" applyAlignment="1"/>
    <xf numFmtId="1" fontId="46" fillId="0" borderId="55" xfId="0" applyNumberFormat="1" applyFont="1" applyFill="1" applyBorder="1" applyAlignment="1">
      <alignment horizontal="center"/>
    </xf>
    <xf numFmtId="0" fontId="30" fillId="0" borderId="50" xfId="0" applyFont="1" applyFill="1" applyBorder="1" applyAlignment="1"/>
    <xf numFmtId="0" fontId="50" fillId="2" borderId="18" xfId="0" applyFont="1" applyFill="1" applyBorder="1" applyAlignment="1">
      <alignment horizontal="center" vertical="center" wrapText="1"/>
    </xf>
    <xf numFmtId="0" fontId="50" fillId="2" borderId="19" xfId="0" applyFont="1" applyFill="1" applyBorder="1" applyAlignment="1">
      <alignment horizontal="center" vertical="center" wrapText="1"/>
    </xf>
    <xf numFmtId="170" fontId="48" fillId="0" borderId="35" xfId="0" applyNumberFormat="1" applyFont="1" applyBorder="1" applyAlignment="1">
      <alignment horizontal="center" vertical="center"/>
    </xf>
    <xf numFmtId="170" fontId="48" fillId="0" borderId="36" xfId="0" applyNumberFormat="1" applyFont="1" applyBorder="1" applyAlignment="1">
      <alignment horizontal="center" vertical="center"/>
    </xf>
    <xf numFmtId="0" fontId="30" fillId="0" borderId="21" xfId="0" applyFont="1" applyBorder="1" applyAlignment="1">
      <alignment horizontal="left"/>
    </xf>
    <xf numFmtId="4" fontId="51" fillId="0" borderId="42" xfId="1" applyNumberFormat="1" applyFont="1" applyBorder="1" applyAlignment="1">
      <alignment horizontal="center" vertical="center"/>
    </xf>
    <xf numFmtId="169" fontId="31" fillId="0" borderId="42" xfId="1" applyNumberFormat="1" applyFont="1" applyFill="1" applyBorder="1" applyAlignment="1">
      <alignment horizontal="center" vertical="center"/>
    </xf>
    <xf numFmtId="0" fontId="3" fillId="0" borderId="57" xfId="1" applyFont="1" applyFill="1" applyBorder="1" applyAlignment="1">
      <alignment vertical="center"/>
    </xf>
    <xf numFmtId="0" fontId="3" fillId="0" borderId="58" xfId="1" applyFont="1" applyBorder="1" applyAlignment="1">
      <alignment vertical="center"/>
    </xf>
    <xf numFmtId="0" fontId="3" fillId="0" borderId="21" xfId="1" applyFont="1" applyBorder="1" applyAlignment="1">
      <alignment vertical="center"/>
    </xf>
    <xf numFmtId="3" fontId="31" fillId="0" borderId="21" xfId="0" applyNumberFormat="1" applyFont="1" applyBorder="1" applyAlignment="1">
      <alignment horizontal="center" vertical="center"/>
    </xf>
    <xf numFmtId="167" fontId="31" fillId="0" borderId="21" xfId="0" applyNumberFormat="1" applyFont="1" applyBorder="1" applyAlignment="1">
      <alignment horizontal="center" vertical="center"/>
    </xf>
    <xf numFmtId="0" fontId="3" fillId="0" borderId="42" xfId="1" applyFont="1" applyBorder="1" applyAlignment="1">
      <alignment vertical="center"/>
    </xf>
    <xf numFmtId="0" fontId="28" fillId="0" borderId="0" xfId="0" applyFont="1" applyBorder="1" applyAlignment="1">
      <alignment wrapText="1"/>
    </xf>
    <xf numFmtId="4" fontId="31" fillId="0" borderId="21" xfId="0" applyNumberFormat="1" applyFont="1" applyBorder="1" applyAlignment="1">
      <alignment horizontal="center" vertical="center"/>
    </xf>
    <xf numFmtId="4" fontId="31" fillId="0" borderId="21" xfId="1" applyNumberFormat="1" applyFont="1" applyBorder="1" applyAlignment="1">
      <alignment horizontal="center" vertical="center"/>
    </xf>
    <xf numFmtId="0" fontId="3" fillId="0" borderId="56" xfId="1" applyFont="1" applyBorder="1" applyAlignment="1">
      <alignment vertical="center"/>
    </xf>
    <xf numFmtId="0" fontId="2" fillId="0" borderId="42" xfId="1" applyFont="1" applyBorder="1" applyAlignment="1">
      <alignment vertical="center"/>
    </xf>
    <xf numFmtId="0" fontId="9" fillId="0" borderId="0" xfId="0" applyFont="1" applyBorder="1"/>
    <xf numFmtId="49" fontId="3" fillId="0" borderId="21" xfId="1" applyNumberFormat="1" applyFont="1" applyBorder="1" applyAlignment="1">
      <alignment vertical="center"/>
    </xf>
    <xf numFmtId="167" fontId="31" fillId="0" borderId="21" xfId="1" applyNumberFormat="1" applyFont="1" applyBorder="1" applyAlignment="1">
      <alignment horizontal="center" vertical="center"/>
    </xf>
    <xf numFmtId="0" fontId="7" fillId="0" borderId="58" xfId="0" applyFont="1" applyBorder="1" applyAlignment="1">
      <alignment horizontal="center" vertical="center" wrapText="1"/>
    </xf>
    <xf numFmtId="0" fontId="39" fillId="2" borderId="21" xfId="8" applyFont="1" applyFill="1" applyBorder="1" applyAlignment="1">
      <alignment horizontal="left" vertical="center"/>
    </xf>
    <xf numFmtId="167" fontId="39" fillId="0" borderId="21" xfId="0" applyNumberFormat="1" applyFont="1" applyBorder="1" applyAlignment="1">
      <alignment horizontal="center" vertical="center"/>
    </xf>
    <xf numFmtId="0" fontId="39" fillId="2" borderId="21" xfId="8" applyFont="1" applyFill="1" applyBorder="1" applyAlignment="1">
      <alignment horizontal="left" vertical="center" wrapText="1"/>
    </xf>
    <xf numFmtId="0" fontId="74" fillId="2" borderId="21" xfId="8" applyFont="1" applyFill="1" applyBorder="1" applyAlignment="1">
      <alignment horizontal="left" vertical="center"/>
    </xf>
    <xf numFmtId="169" fontId="74" fillId="0" borderId="21" xfId="0" applyNumberFormat="1" applyFont="1" applyBorder="1" applyAlignment="1">
      <alignment horizontal="center" vertical="center"/>
    </xf>
    <xf numFmtId="0" fontId="28" fillId="0" borderId="42" xfId="0" applyFont="1" applyBorder="1" applyAlignment="1">
      <alignment vertical="center"/>
    </xf>
    <xf numFmtId="167" fontId="74" fillId="0" borderId="21" xfId="0" applyNumberFormat="1" applyFont="1" applyBorder="1" applyAlignment="1">
      <alignment horizontal="center" vertical="center"/>
    </xf>
    <xf numFmtId="0" fontId="7" fillId="0" borderId="58" xfId="0" applyFont="1" applyBorder="1" applyAlignment="1">
      <alignment vertical="center" wrapText="1"/>
    </xf>
    <xf numFmtId="0" fontId="39" fillId="0" borderId="21" xfId="0" applyFont="1" applyBorder="1"/>
    <xf numFmtId="167" fontId="39" fillId="0" borderId="21" xfId="0" applyNumberFormat="1" applyFont="1" applyBorder="1" applyAlignment="1">
      <alignment horizontal="center"/>
    </xf>
    <xf numFmtId="0" fontId="74" fillId="2" borderId="21" xfId="8" applyFont="1" applyFill="1" applyBorder="1" applyAlignment="1">
      <alignment horizontal="left" vertical="center" wrapText="1"/>
    </xf>
    <xf numFmtId="0" fontId="30" fillId="0" borderId="21" xfId="0" applyFont="1" applyBorder="1"/>
    <xf numFmtId="0" fontId="30" fillId="0" borderId="56" xfId="0" applyFont="1" applyBorder="1"/>
    <xf numFmtId="167" fontId="31" fillId="0" borderId="21" xfId="0" applyNumberFormat="1" applyFont="1" applyBorder="1" applyAlignment="1">
      <alignment horizontal="center"/>
    </xf>
    <xf numFmtId="167" fontId="51" fillId="0" borderId="21" xfId="0" applyNumberFormat="1" applyFont="1" applyBorder="1" applyAlignment="1">
      <alignment horizontal="center"/>
    </xf>
    <xf numFmtId="167" fontId="31" fillId="0" borderId="56" xfId="0" applyNumberFormat="1" applyFont="1" applyBorder="1" applyAlignment="1">
      <alignment horizontal="center"/>
    </xf>
    <xf numFmtId="0" fontId="36" fillId="0" borderId="0" xfId="0" applyFont="1" applyBorder="1" applyAlignment="1">
      <alignment horizontal="left"/>
    </xf>
    <xf numFmtId="167" fontId="31" fillId="0" borderId="22" xfId="0" applyNumberFormat="1" applyFont="1" applyBorder="1" applyAlignment="1">
      <alignment horizontal="center"/>
    </xf>
    <xf numFmtId="167" fontId="31" fillId="0" borderId="42" xfId="0" applyNumberFormat="1" applyFont="1" applyBorder="1" applyAlignment="1">
      <alignment horizontal="center"/>
    </xf>
    <xf numFmtId="0" fontId="3" fillId="0" borderId="56" xfId="0" applyFont="1" applyBorder="1" applyAlignment="1">
      <alignment horizontal="left" vertical="center"/>
    </xf>
    <xf numFmtId="167" fontId="31" fillId="0" borderId="56" xfId="0" applyNumberFormat="1" applyFont="1" applyBorder="1" applyAlignment="1">
      <alignment horizontal="center" vertical="center"/>
    </xf>
    <xf numFmtId="2" fontId="31" fillId="0" borderId="21" xfId="0" applyNumberFormat="1" applyFont="1" applyBorder="1" applyAlignment="1">
      <alignment horizontal="center" vertical="center"/>
    </xf>
    <xf numFmtId="2" fontId="31" fillId="0" borderId="56" xfId="0" applyNumberFormat="1" applyFont="1" applyBorder="1" applyAlignment="1">
      <alignment horizontal="center" vertical="center"/>
    </xf>
    <xf numFmtId="0" fontId="0" fillId="0" borderId="22" xfId="0" applyBorder="1"/>
    <xf numFmtId="169" fontId="31" fillId="0" borderId="22" xfId="0" applyNumberFormat="1" applyFont="1" applyBorder="1" applyAlignment="1">
      <alignment horizontal="center" vertical="center"/>
    </xf>
    <xf numFmtId="169" fontId="31" fillId="0" borderId="42" xfId="2" applyNumberFormat="1" applyFont="1" applyBorder="1" applyAlignment="1">
      <alignment horizontal="center" vertical="center"/>
    </xf>
    <xf numFmtId="2" fontId="31" fillId="0" borderId="42" xfId="0" applyNumberFormat="1" applyFont="1" applyBorder="1" applyAlignment="1">
      <alignment horizontal="center" vertical="center"/>
    </xf>
    <xf numFmtId="1" fontId="31" fillId="0" borderId="21" xfId="0" applyNumberFormat="1" applyFont="1" applyBorder="1" applyAlignment="1">
      <alignment horizontal="center"/>
    </xf>
    <xf numFmtId="1" fontId="31" fillId="0" borderId="56" xfId="0" applyNumberFormat="1" applyFont="1" applyBorder="1" applyAlignment="1">
      <alignment horizontal="center"/>
    </xf>
    <xf numFmtId="2" fontId="31" fillId="0" borderId="21" xfId="0" applyNumberFormat="1" applyFont="1" applyBorder="1" applyAlignment="1">
      <alignment horizontal="center"/>
    </xf>
    <xf numFmtId="2" fontId="31" fillId="0" borderId="56" xfId="0" applyNumberFormat="1" applyFont="1" applyBorder="1" applyAlignment="1">
      <alignment horizontal="center"/>
    </xf>
    <xf numFmtId="0" fontId="30" fillId="0" borderId="42" xfId="0" applyFont="1" applyBorder="1" applyAlignment="1">
      <alignment vertical="center"/>
    </xf>
    <xf numFmtId="0" fontId="36" fillId="0" borderId="22" xfId="0" applyFont="1" applyBorder="1" applyAlignment="1">
      <alignment horizontal="center"/>
    </xf>
    <xf numFmtId="0" fontId="30" fillId="0" borderId="21" xfId="0" applyFont="1" applyBorder="1" applyAlignment="1">
      <alignment horizontal="left" vertical="center"/>
    </xf>
    <xf numFmtId="0" fontId="30" fillId="0" borderId="42" xfId="0" applyFont="1" applyBorder="1" applyAlignment="1">
      <alignment horizontal="left" vertical="center"/>
    </xf>
    <xf numFmtId="0" fontId="30" fillId="0" borderId="59" xfId="0" applyFont="1" applyBorder="1"/>
    <xf numFmtId="0" fontId="30" fillId="0" borderId="56" xfId="0" applyFont="1" applyBorder="1" applyAlignment="1">
      <alignment horizontal="left" vertical="center"/>
    </xf>
    <xf numFmtId="167" fontId="51" fillId="0" borderId="56" xfId="0" applyNumberFormat="1" applyFont="1" applyBorder="1" applyAlignment="1">
      <alignment horizontal="center" vertical="center"/>
    </xf>
    <xf numFmtId="0" fontId="49" fillId="0" borderId="0" xfId="0" applyFont="1" applyBorder="1" applyAlignment="1">
      <alignment horizontal="center" vertical="center" wrapText="1"/>
    </xf>
    <xf numFmtId="0" fontId="30" fillId="0" borderId="60" xfId="0" applyFont="1" applyBorder="1"/>
    <xf numFmtId="0" fontId="75" fillId="0" borderId="0" xfId="12" applyFont="1" applyBorder="1" applyAlignment="1">
      <alignment horizontal="left" vertical="center"/>
    </xf>
    <xf numFmtId="0" fontId="3" fillId="0" borderId="21" xfId="12" applyFont="1" applyBorder="1" applyAlignment="1">
      <alignment vertical="center"/>
    </xf>
    <xf numFmtId="1" fontId="31" fillId="0" borderId="21" xfId="12" applyNumberFormat="1" applyFont="1" applyBorder="1" applyAlignment="1">
      <alignment horizontal="center" vertical="center"/>
    </xf>
    <xf numFmtId="0" fontId="3" fillId="0" borderId="56" xfId="12" applyFont="1" applyBorder="1" applyAlignment="1">
      <alignment vertical="center"/>
    </xf>
    <xf numFmtId="1" fontId="31" fillId="0" borderId="56" xfId="12" applyNumberFormat="1" applyFont="1" applyBorder="1" applyAlignment="1">
      <alignment horizontal="center" vertical="center"/>
    </xf>
    <xf numFmtId="0" fontId="64" fillId="0" borderId="22" xfId="0" applyFont="1" applyFill="1" applyBorder="1"/>
    <xf numFmtId="0" fontId="2" fillId="0" borderId="0" xfId="0" applyFont="1" applyBorder="1" applyAlignment="1">
      <alignment horizontal="center" vertical="center"/>
    </xf>
    <xf numFmtId="167" fontId="31" fillId="0" borderId="58" xfId="19" applyNumberFormat="1" applyFont="1" applyBorder="1" applyAlignment="1">
      <alignment horizontal="center" vertical="center"/>
    </xf>
    <xf numFmtId="167" fontId="31" fillId="0" borderId="58" xfId="0" applyNumberFormat="1" applyFont="1" applyBorder="1" applyAlignment="1">
      <alignment horizontal="center" vertical="center"/>
    </xf>
    <xf numFmtId="0" fontId="3" fillId="0" borderId="21" xfId="0" applyFont="1" applyBorder="1" applyAlignment="1">
      <alignment vertical="center"/>
    </xf>
    <xf numFmtId="167" fontId="31" fillId="0" borderId="21" xfId="19" applyNumberFormat="1" applyFont="1" applyBorder="1" applyAlignment="1">
      <alignment horizontal="center" vertical="center"/>
    </xf>
    <xf numFmtId="0" fontId="3" fillId="0" borderId="21" xfId="0" applyFont="1" applyBorder="1" applyAlignment="1">
      <alignment vertical="center" wrapText="1"/>
    </xf>
    <xf numFmtId="0" fontId="3" fillId="0" borderId="56" xfId="0" applyFont="1" applyBorder="1" applyAlignment="1">
      <alignment vertical="center"/>
    </xf>
    <xf numFmtId="0" fontId="2" fillId="0" borderId="43" xfId="0" applyFont="1" applyBorder="1" applyAlignment="1">
      <alignment vertical="center"/>
    </xf>
    <xf numFmtId="3" fontId="2" fillId="0" borderId="43" xfId="19" applyNumberFormat="1" applyFont="1" applyBorder="1" applyAlignment="1">
      <alignment horizontal="center"/>
    </xf>
    <xf numFmtId="0" fontId="72" fillId="0" borderId="21" xfId="0" applyFont="1" applyBorder="1" applyAlignment="1">
      <alignment vertical="center"/>
    </xf>
    <xf numFmtId="0" fontId="72" fillId="0" borderId="21" xfId="0" applyFont="1" applyBorder="1" applyAlignment="1">
      <alignment horizontal="center" vertical="center"/>
    </xf>
    <xf numFmtId="0" fontId="31" fillId="0" borderId="21" xfId="0" applyFont="1" applyBorder="1" applyAlignment="1">
      <alignment horizontal="center" vertical="center" wrapText="1"/>
    </xf>
    <xf numFmtId="3" fontId="31" fillId="0" borderId="21" xfId="0" applyNumberFormat="1" applyFont="1" applyBorder="1" applyAlignment="1">
      <alignment horizontal="center" vertical="center" wrapText="1"/>
    </xf>
    <xf numFmtId="0" fontId="31" fillId="0" borderId="21" xfId="0" applyFont="1" applyBorder="1" applyAlignment="1">
      <alignment horizontal="center" vertical="center"/>
    </xf>
    <xf numFmtId="0" fontId="32" fillId="0" borderId="0" xfId="0" applyFont="1" applyAlignment="1">
      <alignment horizontal="left" vertical="center"/>
    </xf>
    <xf numFmtId="0" fontId="30" fillId="0" borderId="62" xfId="0" applyFont="1" applyFill="1" applyBorder="1"/>
    <xf numFmtId="0" fontId="46" fillId="0" borderId="62" xfId="0" applyFont="1" applyFill="1" applyBorder="1" applyAlignment="1">
      <alignment horizontal="center"/>
    </xf>
    <xf numFmtId="0" fontId="2" fillId="0" borderId="53" xfId="0" applyFont="1" applyFill="1" applyBorder="1" applyAlignment="1">
      <alignment horizontal="center"/>
    </xf>
    <xf numFmtId="0" fontId="48" fillId="0" borderId="0" xfId="13" applyFont="1" applyBorder="1" applyAlignment="1">
      <alignment horizontal="center"/>
    </xf>
    <xf numFmtId="0" fontId="30" fillId="0" borderId="0" xfId="13" applyFont="1" applyFill="1" applyBorder="1" applyAlignment="1">
      <alignment horizontal="left" vertical="center" wrapText="1"/>
    </xf>
    <xf numFmtId="0" fontId="12" fillId="0" borderId="17" xfId="13" applyFont="1" applyFill="1" applyBorder="1" applyAlignment="1">
      <alignment horizontal="left" wrapText="1"/>
    </xf>
    <xf numFmtId="0" fontId="36" fillId="0" borderId="17" xfId="13" applyFont="1" applyBorder="1" applyAlignment="1">
      <alignment horizontal="center"/>
    </xf>
    <xf numFmtId="0" fontId="2" fillId="0" borderId="64" xfId="13" applyFont="1" applyBorder="1"/>
    <xf numFmtId="0" fontId="36" fillId="0" borderId="30" xfId="0" applyFont="1" applyBorder="1" applyAlignment="1">
      <alignment horizontal="left"/>
    </xf>
    <xf numFmtId="3" fontId="31" fillId="0" borderId="42" xfId="0" applyNumberFormat="1" applyFont="1" applyFill="1" applyBorder="1" applyAlignment="1">
      <alignment horizontal="center"/>
    </xf>
    <xf numFmtId="167" fontId="31" fillId="0" borderId="42" xfId="0" applyNumberFormat="1" applyFont="1" applyFill="1" applyBorder="1" applyAlignment="1">
      <alignment horizontal="center"/>
    </xf>
    <xf numFmtId="0" fontId="36" fillId="0" borderId="43" xfId="0" applyFont="1" applyFill="1" applyBorder="1" applyAlignment="1">
      <alignment horizontal="center" vertical="center"/>
    </xf>
    <xf numFmtId="3" fontId="30" fillId="0" borderId="0" xfId="0" applyNumberFormat="1" applyFont="1" applyFill="1" applyBorder="1" applyAlignment="1">
      <alignment horizontal="center"/>
    </xf>
    <xf numFmtId="0" fontId="31" fillId="0" borderId="0" xfId="0" applyFont="1" applyFill="1" applyBorder="1" applyAlignment="1">
      <alignment horizontal="center"/>
    </xf>
    <xf numFmtId="3" fontId="31" fillId="0" borderId="22" xfId="0" applyNumberFormat="1" applyFont="1" applyFill="1" applyBorder="1" applyAlignment="1">
      <alignment horizontal="center"/>
    </xf>
    <xf numFmtId="3" fontId="36" fillId="0" borderId="43" xfId="0" applyNumberFormat="1" applyFont="1" applyFill="1" applyBorder="1" applyAlignment="1">
      <alignment horizontal="center"/>
    </xf>
    <xf numFmtId="0" fontId="0" fillId="0" borderId="0" xfId="0" applyFill="1" applyAlignment="1">
      <alignment horizontal="center"/>
    </xf>
    <xf numFmtId="2" fontId="31" fillId="2" borderId="21" xfId="0" applyNumberFormat="1" applyFont="1" applyFill="1" applyBorder="1" applyAlignment="1">
      <alignment horizontal="center"/>
    </xf>
    <xf numFmtId="0" fontId="36" fillId="0" borderId="43" xfId="0" applyFont="1" applyBorder="1" applyAlignment="1">
      <alignment horizontal="center"/>
    </xf>
    <xf numFmtId="0" fontId="36" fillId="0" borderId="22" xfId="0" applyFont="1" applyBorder="1"/>
    <xf numFmtId="1" fontId="31" fillId="0" borderId="42" xfId="0" applyNumberFormat="1" applyFont="1" applyBorder="1" applyAlignment="1">
      <alignment horizontal="center"/>
    </xf>
    <xf numFmtId="49" fontId="3" fillId="0" borderId="56" xfId="1" applyNumberFormat="1" applyFont="1" applyBorder="1" applyAlignment="1">
      <alignment vertical="center"/>
    </xf>
    <xf numFmtId="167" fontId="31" fillId="2" borderId="1" xfId="0" applyNumberFormat="1" applyFont="1" applyFill="1" applyBorder="1" applyAlignment="1">
      <alignment horizontal="center" vertical="center"/>
    </xf>
    <xf numFmtId="4" fontId="31" fillId="0" borderId="56" xfId="1" applyNumberFormat="1" applyFont="1" applyBorder="1" applyAlignment="1">
      <alignment horizontal="center" vertical="center"/>
    </xf>
    <xf numFmtId="0" fontId="36" fillId="0" borderId="43" xfId="0" applyFont="1" applyBorder="1"/>
    <xf numFmtId="167" fontId="36" fillId="0" borderId="43" xfId="0" applyNumberFormat="1" applyFont="1" applyBorder="1" applyAlignment="1">
      <alignment horizontal="center" vertical="center"/>
    </xf>
    <xf numFmtId="0" fontId="22" fillId="0" borderId="0" xfId="1" applyFont="1" applyBorder="1" applyAlignment="1">
      <alignment vertical="center"/>
    </xf>
    <xf numFmtId="0" fontId="22" fillId="0" borderId="0" xfId="1" applyFont="1" applyAlignment="1">
      <alignment vertical="center"/>
    </xf>
    <xf numFmtId="0" fontId="64" fillId="0" borderId="0" xfId="0" applyFont="1"/>
    <xf numFmtId="0" fontId="30" fillId="0" borderId="61" xfId="0" applyFont="1" applyBorder="1"/>
    <xf numFmtId="2" fontId="36" fillId="0" borderId="43" xfId="0" applyNumberFormat="1" applyFont="1" applyBorder="1" applyAlignment="1">
      <alignment horizontal="center" vertical="center"/>
    </xf>
    <xf numFmtId="0" fontId="30" fillId="0" borderId="58" xfId="0" applyFont="1" applyFill="1" applyBorder="1"/>
    <xf numFmtId="0" fontId="30" fillId="0" borderId="21" xfId="0" applyFont="1" applyBorder="1" applyAlignment="1"/>
    <xf numFmtId="0" fontId="30" fillId="0" borderId="56" xfId="0" applyFont="1" applyBorder="1" applyAlignment="1"/>
    <xf numFmtId="0" fontId="30" fillId="2" borderId="21" xfId="0" applyFont="1" applyFill="1" applyBorder="1"/>
    <xf numFmtId="3" fontId="31" fillId="2" borderId="21" xfId="0" applyNumberFormat="1" applyFont="1" applyFill="1" applyBorder="1" applyAlignment="1">
      <alignment horizontal="center"/>
    </xf>
    <xf numFmtId="9" fontId="31" fillId="0" borderId="21" xfId="19" applyNumberFormat="1" applyFont="1" applyFill="1" applyBorder="1" applyAlignment="1">
      <alignment horizontal="center" vertical="center"/>
    </xf>
    <xf numFmtId="9" fontId="31" fillId="0" borderId="56" xfId="19" applyNumberFormat="1" applyFont="1" applyFill="1" applyBorder="1" applyAlignment="1">
      <alignment horizontal="center" vertical="center"/>
    </xf>
    <xf numFmtId="0" fontId="36" fillId="0" borderId="0" xfId="0" applyFont="1" applyFill="1" applyBorder="1" applyAlignment="1">
      <alignment horizontal="center" vertical="center"/>
    </xf>
    <xf numFmtId="0" fontId="36" fillId="2" borderId="43" xfId="0" applyFont="1" applyFill="1" applyBorder="1" applyAlignment="1">
      <alignment horizontal="center" vertical="center" wrapText="1"/>
    </xf>
    <xf numFmtId="0" fontId="30" fillId="0" borderId="0" xfId="0" applyFont="1" applyFill="1" applyBorder="1" applyAlignment="1">
      <alignment vertical="center"/>
    </xf>
    <xf numFmtId="0" fontId="76" fillId="0" borderId="0" xfId="0" applyFont="1" applyBorder="1" applyAlignment="1">
      <alignment horizontal="left" vertical="center"/>
    </xf>
    <xf numFmtId="0" fontId="30" fillId="2" borderId="21" xfId="0" applyFont="1" applyFill="1" applyBorder="1" applyAlignment="1">
      <alignment vertical="center"/>
    </xf>
    <xf numFmtId="0" fontId="30" fillId="2" borderId="56" xfId="0" applyFont="1" applyFill="1" applyBorder="1" applyAlignment="1">
      <alignment vertical="center"/>
    </xf>
    <xf numFmtId="0" fontId="19" fillId="2" borderId="21" xfId="17" applyFont="1" applyFill="1" applyBorder="1" applyAlignment="1">
      <alignment horizontal="left" vertical="center" wrapText="1"/>
    </xf>
    <xf numFmtId="167" fontId="30" fillId="0" borderId="0" xfId="0" applyNumberFormat="1" applyFont="1" applyFill="1" applyBorder="1" applyAlignment="1">
      <alignment horizontal="center"/>
    </xf>
    <xf numFmtId="0" fontId="30" fillId="0" borderId="21" xfId="0" applyFont="1" applyBorder="1" applyAlignment="1">
      <alignment vertical="center"/>
    </xf>
    <xf numFmtId="169" fontId="31" fillId="0" borderId="21" xfId="0" applyNumberFormat="1" applyFont="1" applyBorder="1" applyAlignment="1">
      <alignment horizontal="center" vertical="center"/>
    </xf>
    <xf numFmtId="0" fontId="30" fillId="0" borderId="21" xfId="0" applyFont="1" applyBorder="1" applyAlignment="1">
      <alignment vertical="center" wrapText="1"/>
    </xf>
    <xf numFmtId="0" fontId="36" fillId="0" borderId="0" xfId="0" applyFont="1" applyFill="1" applyBorder="1" applyAlignment="1">
      <alignment horizontal="left"/>
    </xf>
    <xf numFmtId="0" fontId="30" fillId="0" borderId="56" xfId="0" applyFont="1" applyBorder="1" applyAlignment="1">
      <alignment vertical="center"/>
    </xf>
    <xf numFmtId="0" fontId="32" fillId="0" borderId="0" xfId="1" applyFont="1" applyFill="1" applyBorder="1" applyAlignment="1">
      <alignment vertical="center"/>
    </xf>
    <xf numFmtId="0" fontId="30" fillId="0" borderId="58" xfId="0" applyFont="1" applyBorder="1" applyAlignment="1">
      <alignment vertical="center" wrapText="1"/>
    </xf>
    <xf numFmtId="0" fontId="3" fillId="0" borderId="61" xfId="0" applyFont="1" applyBorder="1" applyAlignment="1">
      <alignment vertical="center"/>
    </xf>
    <xf numFmtId="0" fontId="36" fillId="0" borderId="65" xfId="0" applyFont="1" applyBorder="1" applyAlignment="1">
      <alignment vertical="center"/>
    </xf>
    <xf numFmtId="3" fontId="36" fillId="0" borderId="22" xfId="0" applyNumberFormat="1" applyFont="1" applyBorder="1" applyAlignment="1">
      <alignment horizontal="center" vertical="center"/>
    </xf>
    <xf numFmtId="0" fontId="2" fillId="0" borderId="8" xfId="0" applyFont="1" applyBorder="1" applyAlignment="1">
      <alignment vertical="center"/>
    </xf>
    <xf numFmtId="0" fontId="36" fillId="0" borderId="56" xfId="0" applyFont="1" applyBorder="1" applyAlignment="1">
      <alignment horizontal="center" vertical="center"/>
    </xf>
    <xf numFmtId="167" fontId="31" fillId="0" borderId="21" xfId="0" applyNumberFormat="1" applyFont="1" applyBorder="1" applyAlignment="1">
      <alignment horizontal="center" vertical="center" wrapText="1"/>
    </xf>
    <xf numFmtId="0" fontId="31" fillId="0" borderId="56" xfId="0" applyFont="1" applyBorder="1" applyAlignment="1">
      <alignment horizontal="center" vertical="center"/>
    </xf>
    <xf numFmtId="4" fontId="31" fillId="0" borderId="56" xfId="0" applyNumberFormat="1" applyFont="1" applyBorder="1" applyAlignment="1">
      <alignment horizontal="center" vertical="center"/>
    </xf>
    <xf numFmtId="0" fontId="72" fillId="0" borderId="42" xfId="0" applyFont="1" applyBorder="1" applyAlignment="1">
      <alignment horizontal="center" vertical="center"/>
    </xf>
    <xf numFmtId="3" fontId="31" fillId="0" borderId="42" xfId="0" applyNumberFormat="1" applyFont="1" applyBorder="1" applyAlignment="1">
      <alignment horizontal="center" vertical="center" wrapText="1"/>
    </xf>
    <xf numFmtId="0" fontId="72" fillId="0" borderId="42" xfId="0" applyFont="1" applyBorder="1" applyAlignment="1">
      <alignment vertical="center"/>
    </xf>
    <xf numFmtId="3" fontId="31" fillId="0" borderId="21" xfId="0" applyNumberFormat="1" applyFont="1" applyFill="1" applyBorder="1" applyAlignment="1">
      <alignment horizontal="center"/>
    </xf>
    <xf numFmtId="3" fontId="31" fillId="2" borderId="56" xfId="0" applyNumberFormat="1" applyFont="1" applyFill="1" applyBorder="1" applyAlignment="1">
      <alignment horizontal="center"/>
    </xf>
    <xf numFmtId="3" fontId="31" fillId="0" borderId="56" xfId="0" applyNumberFormat="1" applyFont="1" applyFill="1" applyBorder="1" applyAlignment="1">
      <alignment horizontal="center"/>
    </xf>
    <xf numFmtId="0" fontId="3" fillId="2" borderId="0" xfId="0" applyFont="1" applyFill="1" applyBorder="1"/>
    <xf numFmtId="0" fontId="17" fillId="0" borderId="61" xfId="0" applyFont="1" applyBorder="1" applyAlignment="1">
      <alignment vertical="center"/>
    </xf>
    <xf numFmtId="167" fontId="31" fillId="2" borderId="21" xfId="0" applyNumberFormat="1" applyFont="1" applyFill="1" applyBorder="1" applyAlignment="1">
      <alignment horizontal="center"/>
    </xf>
    <xf numFmtId="0" fontId="30" fillId="0" borderId="21" xfId="9" applyFont="1" applyBorder="1" applyAlignment="1">
      <alignment vertical="center" wrapText="1"/>
    </xf>
    <xf numFmtId="3" fontId="31" fillId="0" borderId="21" xfId="9" applyNumberFormat="1" applyFont="1" applyBorder="1" applyAlignment="1">
      <alignment horizontal="center" vertical="center"/>
    </xf>
    <xf numFmtId="0" fontId="30" fillId="0" borderId="21" xfId="8" applyFont="1" applyBorder="1" applyAlignment="1">
      <alignment horizontal="center"/>
    </xf>
    <xf numFmtId="174" fontId="31" fillId="0" borderId="21" xfId="6" applyNumberFormat="1" applyFont="1" applyBorder="1" applyAlignment="1">
      <alignment horizontal="center"/>
    </xf>
    <xf numFmtId="0" fontId="30" fillId="0" borderId="56" xfId="8" applyFont="1" applyBorder="1" applyAlignment="1">
      <alignment horizontal="center"/>
    </xf>
    <xf numFmtId="174" fontId="31" fillId="0" borderId="56" xfId="6" applyNumberFormat="1" applyFont="1" applyBorder="1" applyAlignment="1">
      <alignment horizontal="center"/>
    </xf>
    <xf numFmtId="0" fontId="30" fillId="0" borderId="56" xfId="0" applyFont="1" applyFill="1" applyBorder="1"/>
    <xf numFmtId="1" fontId="31" fillId="0" borderId="56" xfId="0" applyNumberFormat="1" applyFont="1" applyFill="1" applyBorder="1" applyAlignment="1">
      <alignment horizontal="center"/>
    </xf>
    <xf numFmtId="0" fontId="67" fillId="0" borderId="43" xfId="0" applyFont="1" applyBorder="1" applyAlignment="1">
      <alignment horizontal="center" vertical="center" wrapText="1"/>
    </xf>
    <xf numFmtId="0" fontId="67" fillId="0" borderId="43" xfId="0" applyFont="1" applyBorder="1" applyAlignment="1">
      <alignment vertical="center"/>
    </xf>
    <xf numFmtId="0" fontId="36" fillId="0" borderId="22" xfId="0" applyFont="1" applyBorder="1" applyAlignment="1">
      <alignment vertical="center"/>
    </xf>
    <xf numFmtId="0" fontId="72" fillId="0" borderId="56" xfId="0" applyFont="1" applyBorder="1" applyAlignment="1">
      <alignment vertical="center"/>
    </xf>
    <xf numFmtId="3" fontId="31" fillId="0" borderId="42" xfId="0" applyNumberFormat="1" applyFont="1" applyBorder="1" applyAlignment="1">
      <alignment horizontal="center" vertical="center"/>
    </xf>
    <xf numFmtId="3" fontId="31" fillId="0" borderId="56" xfId="0" applyNumberFormat="1" applyFont="1" applyBorder="1" applyAlignment="1">
      <alignment horizontal="center" vertical="center"/>
    </xf>
    <xf numFmtId="0" fontId="67" fillId="0" borderId="43" xfId="0" applyFont="1" applyBorder="1" applyAlignment="1">
      <alignment horizontal="left" vertical="center" wrapText="1"/>
    </xf>
    <xf numFmtId="0" fontId="30" fillId="0" borderId="21" xfId="9" applyFont="1" applyBorder="1" applyAlignment="1">
      <alignment vertical="center"/>
    </xf>
    <xf numFmtId="167" fontId="31" fillId="0" borderId="21" xfId="21" applyNumberFormat="1" applyFont="1" applyBorder="1" applyAlignment="1">
      <alignment horizontal="center"/>
    </xf>
    <xf numFmtId="167" fontId="31" fillId="0" borderId="21" xfId="5" applyNumberFormat="1" applyFont="1" applyBorder="1" applyAlignment="1">
      <alignment horizontal="center"/>
    </xf>
    <xf numFmtId="167" fontId="31" fillId="0" borderId="42" xfId="5" applyNumberFormat="1" applyFont="1" applyBorder="1" applyAlignment="1">
      <alignment horizontal="center"/>
    </xf>
    <xf numFmtId="0" fontId="36" fillId="0" borderId="22" xfId="0" applyFont="1" applyFill="1" applyBorder="1" applyAlignment="1">
      <alignment horizontal="center"/>
    </xf>
    <xf numFmtId="0" fontId="30" fillId="0" borderId="61" xfId="0" applyFont="1" applyFill="1" applyBorder="1"/>
    <xf numFmtId="3" fontId="31" fillId="0" borderId="21" xfId="0" applyNumberFormat="1" applyFont="1" applyBorder="1" applyAlignment="1">
      <alignment horizontal="center"/>
    </xf>
    <xf numFmtId="0" fontId="3" fillId="0" borderId="21" xfId="15" applyFont="1" applyFill="1" applyBorder="1" applyAlignment="1">
      <alignment horizontal="left"/>
    </xf>
    <xf numFmtId="0" fontId="3" fillId="0" borderId="56" xfId="15" applyFont="1" applyFill="1" applyBorder="1" applyAlignment="1">
      <alignment horizontal="left"/>
    </xf>
    <xf numFmtId="169" fontId="31" fillId="0" borderId="58" xfId="15" applyNumberFormat="1" applyFont="1" applyBorder="1" applyAlignment="1">
      <alignment horizontal="center"/>
    </xf>
    <xf numFmtId="169" fontId="31" fillId="0" borderId="58" xfId="15" applyNumberFormat="1" applyFont="1" applyFill="1" applyBorder="1" applyAlignment="1">
      <alignment horizontal="center" vertical="center"/>
    </xf>
    <xf numFmtId="169" fontId="31" fillId="0" borderId="21" xfId="15" applyNumberFormat="1" applyFont="1" applyBorder="1" applyAlignment="1">
      <alignment horizontal="center"/>
    </xf>
    <xf numFmtId="169" fontId="31" fillId="0" borderId="21" xfId="15" applyNumberFormat="1" applyFont="1" applyFill="1" applyBorder="1" applyAlignment="1">
      <alignment horizontal="center" vertical="center"/>
    </xf>
    <xf numFmtId="169" fontId="31" fillId="0" borderId="56" xfId="15" applyNumberFormat="1" applyFont="1" applyBorder="1" applyAlignment="1">
      <alignment horizontal="center"/>
    </xf>
    <xf numFmtId="169" fontId="31" fillId="0" borderId="56" xfId="15" applyNumberFormat="1" applyFont="1" applyFill="1" applyBorder="1" applyAlignment="1">
      <alignment horizontal="center" vertical="center"/>
    </xf>
    <xf numFmtId="0" fontId="30" fillId="0" borderId="56" xfId="0" applyFont="1" applyBorder="1" applyAlignment="1">
      <alignment wrapText="1"/>
    </xf>
    <xf numFmtId="0" fontId="30"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77" fillId="2" borderId="21" xfId="0" applyFont="1" applyFill="1" applyBorder="1"/>
    <xf numFmtId="0" fontId="2" fillId="0" borderId="0" xfId="0" applyFont="1" applyFill="1" applyBorder="1" applyAlignment="1">
      <alignment horizontal="center"/>
    </xf>
    <xf numFmtId="0" fontId="31" fillId="0" borderId="0" xfId="0" applyFont="1" applyFill="1" applyBorder="1"/>
    <xf numFmtId="167" fontId="31" fillId="0" borderId="56" xfId="0" applyNumberFormat="1" applyFont="1" applyFill="1" applyBorder="1" applyAlignment="1">
      <alignment horizontal="center"/>
    </xf>
    <xf numFmtId="0" fontId="30" fillId="0" borderId="0" xfId="0" applyFont="1" applyBorder="1" applyAlignment="1">
      <alignment horizontal="center" vertical="center"/>
    </xf>
    <xf numFmtId="0" fontId="36" fillId="0" borderId="43" xfId="0" applyFont="1" applyBorder="1" applyAlignment="1">
      <alignment horizontal="center" vertical="center"/>
    </xf>
    <xf numFmtId="0" fontId="36" fillId="0" borderId="20" xfId="0" applyFont="1" applyFill="1" applyBorder="1" applyAlignment="1">
      <alignment horizontal="center"/>
    </xf>
    <xf numFmtId="0" fontId="36" fillId="0" borderId="20" xfId="0" applyFont="1" applyFill="1" applyBorder="1" applyAlignment="1">
      <alignment horizontal="center" vertical="center"/>
    </xf>
    <xf numFmtId="0" fontId="30" fillId="0" borderId="18" xfId="0" applyFont="1" applyFill="1" applyBorder="1"/>
    <xf numFmtId="3" fontId="48" fillId="0" borderId="18" xfId="0" applyNumberFormat="1" applyFont="1" applyFill="1" applyBorder="1" applyAlignment="1">
      <alignment horizontal="center" vertical="center"/>
    </xf>
    <xf numFmtId="167" fontId="48" fillId="0" borderId="18" xfId="0" applyNumberFormat="1" applyFont="1" applyFill="1" applyBorder="1" applyAlignment="1">
      <alignment horizontal="center" vertical="center"/>
    </xf>
    <xf numFmtId="0" fontId="30" fillId="0" borderId="19" xfId="0" applyFont="1" applyFill="1" applyBorder="1"/>
    <xf numFmtId="3" fontId="48" fillId="0" borderId="19" xfId="0" applyNumberFormat="1" applyFont="1" applyFill="1" applyBorder="1" applyAlignment="1">
      <alignment horizontal="center" vertical="center"/>
    </xf>
    <xf numFmtId="167" fontId="48" fillId="0" borderId="19" xfId="0" applyNumberFormat="1" applyFont="1" applyFill="1" applyBorder="1" applyAlignment="1">
      <alignment horizontal="center" vertical="center"/>
    </xf>
    <xf numFmtId="0" fontId="48" fillId="0" borderId="19" xfId="0" applyFont="1" applyFill="1" applyBorder="1" applyAlignment="1">
      <alignment horizontal="center" vertical="center"/>
    </xf>
    <xf numFmtId="0" fontId="30" fillId="0" borderId="20" xfId="0" applyFont="1" applyFill="1" applyBorder="1"/>
    <xf numFmtId="0" fontId="48" fillId="0" borderId="20" xfId="0" applyFont="1" applyFill="1" applyBorder="1" applyAlignment="1">
      <alignment horizontal="center" vertical="center"/>
    </xf>
    <xf numFmtId="167" fontId="48" fillId="0" borderId="20" xfId="0" applyNumberFormat="1" applyFont="1" applyFill="1" applyBorder="1" applyAlignment="1">
      <alignment horizontal="center" vertical="center"/>
    </xf>
    <xf numFmtId="3" fontId="36" fillId="0" borderId="17" xfId="0" applyNumberFormat="1" applyFont="1" applyFill="1" applyBorder="1" applyAlignment="1">
      <alignment horizontal="center" vertical="center"/>
    </xf>
    <xf numFmtId="0" fontId="36" fillId="0" borderId="17" xfId="0" applyFont="1" applyFill="1" applyBorder="1" applyAlignment="1">
      <alignment horizontal="center"/>
    </xf>
    <xf numFmtId="0" fontId="65" fillId="0" borderId="27" xfId="0" applyFont="1" applyBorder="1" applyAlignment="1">
      <alignment vertical="center"/>
    </xf>
    <xf numFmtId="0" fontId="2" fillId="0" borderId="17" xfId="0" applyFont="1" applyFill="1" applyBorder="1"/>
    <xf numFmtId="0" fontId="36" fillId="0" borderId="66" xfId="0" applyFont="1" applyBorder="1" applyAlignment="1">
      <alignment horizontal="justify" vertical="center"/>
    </xf>
    <xf numFmtId="0" fontId="36" fillId="0" borderId="27" xfId="0" applyFont="1" applyBorder="1" applyAlignment="1">
      <alignment horizontal="center" vertical="center"/>
    </xf>
    <xf numFmtId="0" fontId="36" fillId="0" borderId="27" xfId="0" applyFont="1" applyBorder="1" applyAlignment="1">
      <alignment horizontal="center" vertical="center" wrapText="1"/>
    </xf>
    <xf numFmtId="0" fontId="36" fillId="0" borderId="67" xfId="0" applyFont="1" applyBorder="1" applyAlignment="1">
      <alignment horizontal="center" vertical="center"/>
    </xf>
    <xf numFmtId="0" fontId="36" fillId="0" borderId="17" xfId="9" applyFont="1" applyFill="1" applyBorder="1" applyAlignment="1">
      <alignment horizontal="left" vertical="center"/>
    </xf>
    <xf numFmtId="3" fontId="49" fillId="3" borderId="17" xfId="0" applyNumberFormat="1" applyFont="1" applyFill="1" applyBorder="1" applyAlignment="1">
      <alignment horizontal="center" vertical="center" wrapText="1"/>
    </xf>
    <xf numFmtId="3" fontId="36" fillId="0" borderId="22" xfId="0" applyNumberFormat="1" applyFont="1" applyFill="1" applyBorder="1" applyAlignment="1">
      <alignment horizontal="center"/>
    </xf>
    <xf numFmtId="167" fontId="36" fillId="0" borderId="22" xfId="0" applyNumberFormat="1" applyFont="1" applyFill="1" applyBorder="1" applyAlignment="1">
      <alignment horizontal="center"/>
    </xf>
    <xf numFmtId="3" fontId="3" fillId="0" borderId="56" xfId="0" applyNumberFormat="1" applyFont="1" applyFill="1" applyBorder="1" applyAlignment="1">
      <alignment horizontal="center"/>
    </xf>
    <xf numFmtId="167" fontId="30" fillId="0" borderId="56" xfId="0" applyNumberFormat="1" applyFont="1" applyFill="1" applyBorder="1" applyAlignment="1">
      <alignment horizontal="center" vertical="center"/>
    </xf>
    <xf numFmtId="169" fontId="36" fillId="0" borderId="43" xfId="0" applyNumberFormat="1" applyFont="1" applyFill="1" applyBorder="1" applyAlignment="1">
      <alignment horizontal="center" vertical="center"/>
    </xf>
    <xf numFmtId="167" fontId="36" fillId="0" borderId="43" xfId="0" applyNumberFormat="1" applyFont="1" applyFill="1" applyBorder="1" applyAlignment="1">
      <alignment horizontal="center" vertical="center"/>
    </xf>
    <xf numFmtId="0" fontId="2" fillId="0" borderId="22" xfId="0" applyFont="1" applyFill="1" applyBorder="1"/>
    <xf numFmtId="167" fontId="31" fillId="0" borderId="21" xfId="0" applyNumberFormat="1" applyFont="1" applyFill="1" applyBorder="1" applyAlignment="1">
      <alignment horizontal="center" vertical="top"/>
    </xf>
    <xf numFmtId="2" fontId="36" fillId="0" borderId="22" xfId="0" applyNumberFormat="1" applyFont="1" applyFill="1" applyBorder="1" applyAlignment="1">
      <alignment horizontal="center"/>
    </xf>
    <xf numFmtId="167" fontId="36" fillId="0" borderId="22" xfId="0" applyNumberFormat="1" applyFont="1" applyFill="1" applyBorder="1" applyAlignment="1">
      <alignment horizontal="center" vertical="top"/>
    </xf>
    <xf numFmtId="2" fontId="36" fillId="0" borderId="22" xfId="0" applyNumberFormat="1" applyFont="1" applyBorder="1" applyAlignment="1">
      <alignment horizontal="center"/>
    </xf>
    <xf numFmtId="0" fontId="36" fillId="0" borderId="56" xfId="1" applyFont="1" applyBorder="1" applyAlignment="1">
      <alignment vertical="center"/>
    </xf>
    <xf numFmtId="167" fontId="36" fillId="0" borderId="56" xfId="0" applyNumberFormat="1" applyFont="1" applyBorder="1" applyAlignment="1">
      <alignment horizontal="center" vertical="center"/>
    </xf>
    <xf numFmtId="0" fontId="36" fillId="0" borderId="22" xfId="0" applyFont="1" applyBorder="1" applyAlignment="1">
      <alignment horizontal="center" vertical="center" wrapText="1"/>
    </xf>
    <xf numFmtId="167" fontId="31" fillId="0" borderId="0" xfId="0" applyNumberFormat="1" applyFont="1" applyBorder="1" applyAlignment="1">
      <alignment horizontal="center" vertical="center"/>
    </xf>
    <xf numFmtId="167" fontId="31" fillId="0" borderId="22" xfId="0" applyNumberFormat="1" applyFont="1" applyBorder="1" applyAlignment="1">
      <alignment horizontal="center" vertical="center"/>
    </xf>
    <xf numFmtId="0" fontId="36" fillId="0" borderId="21" xfId="0" applyFont="1" applyBorder="1"/>
    <xf numFmtId="167" fontId="36" fillId="0" borderId="21" xfId="0" applyNumberFormat="1" applyFont="1" applyBorder="1" applyAlignment="1">
      <alignment horizontal="center"/>
    </xf>
    <xf numFmtId="0" fontId="36" fillId="0" borderId="68" xfId="0" applyFont="1" applyBorder="1" applyAlignment="1">
      <alignment vertical="center"/>
    </xf>
    <xf numFmtId="2" fontId="36" fillId="0" borderId="22" xfId="0" applyNumberFormat="1" applyFont="1" applyBorder="1" applyAlignment="1">
      <alignment horizontal="center" vertical="center"/>
    </xf>
    <xf numFmtId="4" fontId="36" fillId="0" borderId="22" xfId="0" applyNumberFormat="1" applyFont="1" applyBorder="1" applyAlignment="1">
      <alignment horizontal="center" vertical="center"/>
    </xf>
    <xf numFmtId="167" fontId="36" fillId="0" borderId="22" xfId="0" applyNumberFormat="1" applyFont="1" applyBorder="1" applyAlignment="1">
      <alignment horizontal="center" vertical="center"/>
    </xf>
    <xf numFmtId="0" fontId="30" fillId="0" borderId="69" xfId="0" applyFont="1" applyBorder="1"/>
    <xf numFmtId="167" fontId="31" fillId="0" borderId="42" xfId="0" applyNumberFormat="1" applyFont="1" applyBorder="1" applyAlignment="1">
      <alignment horizontal="center" vertical="center"/>
    </xf>
    <xf numFmtId="0" fontId="2" fillId="0" borderId="43" xfId="0" applyFont="1" applyBorder="1" applyAlignment="1">
      <alignment horizontal="center" vertical="center"/>
    </xf>
    <xf numFmtId="0" fontId="2" fillId="0" borderId="43" xfId="1" applyFont="1" applyFill="1" applyBorder="1" applyAlignment="1">
      <alignment horizontal="center" vertical="center" wrapText="1"/>
    </xf>
    <xf numFmtId="0" fontId="2" fillId="0" borderId="22" xfId="1" applyFont="1" applyFill="1" applyBorder="1" applyAlignment="1">
      <alignment horizontal="center" vertical="center"/>
    </xf>
    <xf numFmtId="0" fontId="2" fillId="0" borderId="0" xfId="1" applyFont="1" applyFill="1" applyBorder="1" applyAlignment="1">
      <alignment vertical="center"/>
    </xf>
    <xf numFmtId="0" fontId="36" fillId="0" borderId="43" xfId="0" applyFont="1" applyFill="1" applyBorder="1" applyAlignment="1">
      <alignment horizontal="center"/>
    </xf>
    <xf numFmtId="1" fontId="2" fillId="0" borderId="43" xfId="0" applyNumberFormat="1" applyFont="1" applyFill="1" applyBorder="1" applyAlignment="1">
      <alignment horizontal="center" vertical="center" wrapText="1"/>
    </xf>
    <xf numFmtId="2" fontId="31" fillId="0" borderId="42" xfId="0" applyNumberFormat="1" applyFont="1" applyFill="1" applyBorder="1" applyAlignment="1">
      <alignment horizontal="center"/>
    </xf>
    <xf numFmtId="167" fontId="31" fillId="0" borderId="42" xfId="0" applyNumberFormat="1" applyFont="1" applyFill="1" applyBorder="1" applyAlignment="1">
      <alignment horizontal="center" vertical="top"/>
    </xf>
    <xf numFmtId="2" fontId="31" fillId="2" borderId="42" xfId="0" applyNumberFormat="1" applyFont="1" applyFill="1" applyBorder="1" applyAlignment="1">
      <alignment horizontal="right"/>
    </xf>
    <xf numFmtId="1" fontId="2" fillId="2" borderId="43" xfId="0" applyNumberFormat="1" applyFont="1" applyFill="1" applyBorder="1" applyAlignment="1">
      <alignment horizontal="right" vertical="center" wrapText="1"/>
    </xf>
    <xf numFmtId="0" fontId="36" fillId="0" borderId="43" xfId="0" applyFont="1" applyBorder="1" applyAlignment="1">
      <alignment horizontal="center" vertical="center" wrapText="1"/>
    </xf>
    <xf numFmtId="2" fontId="31" fillId="2" borderId="42" xfId="0" applyNumberFormat="1" applyFont="1" applyFill="1" applyBorder="1" applyAlignment="1">
      <alignment horizontal="center"/>
    </xf>
    <xf numFmtId="0" fontId="2" fillId="0" borderId="22" xfId="1" applyFont="1" applyFill="1" applyBorder="1" applyAlignment="1">
      <alignment vertical="center"/>
    </xf>
    <xf numFmtId="4" fontId="49" fillId="0" borderId="22" xfId="1" applyNumberFormat="1" applyFont="1" applyBorder="1" applyAlignment="1">
      <alignment horizontal="center" vertical="center"/>
    </xf>
    <xf numFmtId="0" fontId="3" fillId="0" borderId="56" xfId="1" applyFont="1" applyFill="1" applyBorder="1" applyAlignment="1">
      <alignment vertical="center"/>
    </xf>
    <xf numFmtId="4" fontId="56" fillId="0" borderId="56" xfId="1" applyNumberFormat="1" applyFont="1" applyBorder="1" applyAlignment="1">
      <alignment horizontal="center" vertical="center"/>
    </xf>
    <xf numFmtId="169" fontId="31" fillId="0" borderId="56" xfId="1" applyNumberFormat="1" applyFont="1" applyFill="1" applyBorder="1" applyAlignment="1">
      <alignment horizontal="center" vertical="center"/>
    </xf>
    <xf numFmtId="0" fontId="2" fillId="0" borderId="43" xfId="1" applyFont="1" applyBorder="1" applyAlignment="1">
      <alignment horizontal="center" vertical="center" wrapText="1"/>
    </xf>
    <xf numFmtId="0" fontId="49" fillId="0" borderId="43" xfId="0" applyFont="1" applyBorder="1" applyAlignment="1">
      <alignment horizontal="center" vertical="center" wrapText="1"/>
    </xf>
    <xf numFmtId="4" fontId="31" fillId="0" borderId="42" xfId="0" applyNumberFormat="1" applyFont="1" applyBorder="1" applyAlignment="1">
      <alignment horizontal="center" vertical="center"/>
    </xf>
    <xf numFmtId="4" fontId="31" fillId="0" borderId="42" xfId="1" applyNumberFormat="1" applyFont="1" applyBorder="1" applyAlignment="1">
      <alignment horizontal="center" vertical="center"/>
    </xf>
    <xf numFmtId="0" fontId="36" fillId="0" borderId="22" xfId="1" applyFont="1" applyBorder="1" applyAlignment="1">
      <alignment vertical="center"/>
    </xf>
    <xf numFmtId="4" fontId="36" fillId="0" borderId="22" xfId="1" applyNumberFormat="1" applyFont="1" applyBorder="1" applyAlignment="1">
      <alignment horizontal="center" vertical="center"/>
    </xf>
    <xf numFmtId="1" fontId="3" fillId="0" borderId="42" xfId="1" applyNumberFormat="1" applyFont="1" applyBorder="1" applyAlignment="1">
      <alignment vertical="center"/>
    </xf>
    <xf numFmtId="167" fontId="3" fillId="0" borderId="42" xfId="1" applyNumberFormat="1" applyFont="1" applyBorder="1" applyAlignment="1">
      <alignment horizontal="right" vertical="center"/>
    </xf>
    <xf numFmtId="0" fontId="36" fillId="0" borderId="68" xfId="1" applyFont="1" applyBorder="1" applyAlignment="1">
      <alignment vertical="center"/>
    </xf>
    <xf numFmtId="0" fontId="36" fillId="0" borderId="43" xfId="1" applyFont="1" applyBorder="1" applyAlignment="1">
      <alignment vertical="center"/>
    </xf>
    <xf numFmtId="169" fontId="2" fillId="0" borderId="43" xfId="1" applyNumberFormat="1" applyFont="1" applyBorder="1" applyAlignment="1">
      <alignment vertical="center"/>
    </xf>
    <xf numFmtId="2" fontId="31" fillId="0" borderId="42" xfId="0" applyNumberFormat="1" applyFont="1" applyBorder="1" applyAlignment="1">
      <alignment horizontal="center"/>
    </xf>
    <xf numFmtId="0" fontId="28" fillId="0" borderId="0" xfId="0" applyFont="1" applyBorder="1" applyAlignment="1">
      <alignment horizontal="center" vertical="center" wrapText="1"/>
    </xf>
    <xf numFmtId="0" fontId="36" fillId="0" borderId="22" xfId="0" applyFont="1" applyBorder="1" applyAlignment="1">
      <alignment horizontal="left" vertical="center"/>
    </xf>
    <xf numFmtId="0" fontId="36" fillId="0" borderId="43" xfId="0" applyFont="1" applyBorder="1" applyAlignment="1">
      <alignment horizontal="left" vertical="center"/>
    </xf>
    <xf numFmtId="167" fontId="51" fillId="0" borderId="42" xfId="0" applyNumberFormat="1" applyFont="1" applyBorder="1" applyAlignment="1">
      <alignment horizontal="center" vertical="center"/>
    </xf>
    <xf numFmtId="3" fontId="31" fillId="0" borderId="42" xfId="0" applyNumberFormat="1" applyFont="1" applyFill="1" applyBorder="1" applyAlignment="1">
      <alignment horizontal="center" vertical="center"/>
    </xf>
    <xf numFmtId="3" fontId="2" fillId="0" borderId="22" xfId="0" applyNumberFormat="1" applyFont="1" applyFill="1" applyBorder="1" applyAlignment="1">
      <alignment horizontal="center" vertical="center"/>
    </xf>
    <xf numFmtId="3" fontId="31" fillId="0" borderId="56" xfId="0" applyNumberFormat="1" applyFont="1" applyFill="1" applyBorder="1" applyAlignment="1">
      <alignment horizontal="center" vertical="center"/>
    </xf>
    <xf numFmtId="3" fontId="31" fillId="2" borderId="42" xfId="0" applyNumberFormat="1" applyFont="1" applyFill="1" applyBorder="1" applyAlignment="1">
      <alignment horizontal="center"/>
    </xf>
    <xf numFmtId="0" fontId="36" fillId="2" borderId="43" xfId="0" applyFont="1" applyFill="1" applyBorder="1" applyAlignment="1">
      <alignment horizontal="center" vertical="center"/>
    </xf>
    <xf numFmtId="3" fontId="36" fillId="2" borderId="22" xfId="0" applyNumberFormat="1" applyFont="1" applyFill="1" applyBorder="1" applyAlignment="1">
      <alignment horizontal="center"/>
    </xf>
    <xf numFmtId="0" fontId="30" fillId="2" borderId="56" xfId="0" applyFont="1" applyFill="1" applyBorder="1"/>
    <xf numFmtId="9" fontId="31" fillId="0" borderId="42" xfId="19" applyNumberFormat="1" applyFont="1" applyFill="1" applyBorder="1" applyAlignment="1">
      <alignment horizontal="center" vertical="center"/>
    </xf>
    <xf numFmtId="0" fontId="30" fillId="2" borderId="42" xfId="0" applyFont="1" applyFill="1" applyBorder="1" applyAlignment="1">
      <alignment vertical="center"/>
    </xf>
    <xf numFmtId="0" fontId="76" fillId="0" borderId="43" xfId="0" applyFont="1" applyBorder="1" applyAlignment="1">
      <alignment horizontal="center" vertical="center"/>
    </xf>
    <xf numFmtId="0" fontId="36" fillId="2" borderId="22" xfId="0" applyFont="1" applyFill="1" applyBorder="1" applyAlignment="1">
      <alignment vertical="center"/>
    </xf>
    <xf numFmtId="0" fontId="12" fillId="2" borderId="43" xfId="17" applyFont="1" applyFill="1" applyBorder="1" applyAlignment="1">
      <alignment horizontal="center" vertical="center" wrapText="1"/>
    </xf>
    <xf numFmtId="169" fontId="31" fillId="0" borderId="42" xfId="0" applyNumberFormat="1" applyFont="1" applyBorder="1" applyAlignment="1">
      <alignment horizontal="center" vertical="center"/>
    </xf>
    <xf numFmtId="169" fontId="31" fillId="0" borderId="56" xfId="0" applyNumberFormat="1" applyFont="1" applyBorder="1" applyAlignment="1">
      <alignment horizontal="center" vertical="center"/>
    </xf>
    <xf numFmtId="0" fontId="2" fillId="0" borderId="22" xfId="0" applyFont="1" applyBorder="1" applyAlignment="1">
      <alignment vertical="center"/>
    </xf>
    <xf numFmtId="167" fontId="31" fillId="0" borderId="42" xfId="19" applyNumberFormat="1" applyFont="1" applyBorder="1" applyAlignment="1">
      <alignment horizontal="center" vertical="center"/>
    </xf>
    <xf numFmtId="3" fontId="36" fillId="0" borderId="22" xfId="0" applyNumberFormat="1" applyFont="1" applyBorder="1" applyAlignment="1">
      <alignment horizontal="left" vertical="center"/>
    </xf>
    <xf numFmtId="167" fontId="31" fillId="0" borderId="56" xfId="19" applyNumberFormat="1" applyFont="1" applyBorder="1" applyAlignment="1">
      <alignment horizontal="center" vertical="center"/>
    </xf>
    <xf numFmtId="0" fontId="36" fillId="0" borderId="22" xfId="0" applyFont="1" applyBorder="1" applyAlignment="1">
      <alignment vertical="center" wrapText="1"/>
    </xf>
    <xf numFmtId="0" fontId="36" fillId="0" borderId="56" xfId="0" applyFont="1" applyBorder="1" applyAlignment="1">
      <alignment horizontal="center" vertical="center" wrapText="1"/>
    </xf>
    <xf numFmtId="1" fontId="31" fillId="0" borderId="42" xfId="12" applyNumberFormat="1" applyFont="1" applyBorder="1" applyAlignment="1">
      <alignment horizontal="center" vertical="center"/>
    </xf>
    <xf numFmtId="0" fontId="2" fillId="0" borderId="43" xfId="12" applyFont="1" applyBorder="1" applyAlignment="1">
      <alignment horizontal="center" vertical="center"/>
    </xf>
    <xf numFmtId="0" fontId="3" fillId="0" borderId="69" xfId="0" applyFont="1" applyBorder="1" applyAlignment="1">
      <alignment vertical="center"/>
    </xf>
    <xf numFmtId="38" fontId="31" fillId="0" borderId="42" xfId="10" applyNumberFormat="1" applyFont="1" applyFill="1" applyBorder="1" applyAlignment="1">
      <alignment horizontal="center"/>
    </xf>
    <xf numFmtId="167" fontId="31" fillId="2" borderId="42" xfId="0" applyNumberFormat="1" applyFont="1" applyFill="1" applyBorder="1" applyAlignment="1">
      <alignment horizontal="center"/>
    </xf>
    <xf numFmtId="0" fontId="7" fillId="0" borderId="43" xfId="0" applyFont="1" applyBorder="1" applyAlignment="1">
      <alignment horizontal="center" vertical="center"/>
    </xf>
    <xf numFmtId="0" fontId="36" fillId="2" borderId="70" xfId="0" applyFont="1" applyFill="1" applyBorder="1" applyAlignment="1">
      <alignment horizontal="left" vertical="center"/>
    </xf>
    <xf numFmtId="0" fontId="3" fillId="2" borderId="69" xfId="0" applyFont="1" applyFill="1" applyBorder="1"/>
    <xf numFmtId="167" fontId="31" fillId="2" borderId="56" xfId="0" applyNumberFormat="1" applyFont="1" applyFill="1" applyBorder="1" applyAlignment="1">
      <alignment horizontal="center"/>
    </xf>
    <xf numFmtId="0" fontId="36" fillId="2" borderId="70" xfId="0" applyFont="1" applyFill="1" applyBorder="1" applyAlignment="1">
      <alignment vertical="center"/>
    </xf>
    <xf numFmtId="0" fontId="36" fillId="0" borderId="22" xfId="9" applyFont="1" applyBorder="1" applyAlignment="1">
      <alignment vertical="center"/>
    </xf>
    <xf numFmtId="0" fontId="30" fillId="0" borderId="56" xfId="9" applyFont="1" applyFill="1" applyBorder="1" applyAlignment="1">
      <alignment vertical="center" wrapText="1"/>
    </xf>
    <xf numFmtId="3" fontId="31" fillId="0" borderId="56" xfId="9" applyNumberFormat="1" applyFont="1" applyBorder="1" applyAlignment="1">
      <alignment horizontal="center" vertical="center"/>
    </xf>
    <xf numFmtId="9" fontId="31" fillId="0" borderId="56" xfId="19" applyFont="1" applyFill="1" applyBorder="1" applyAlignment="1">
      <alignment horizontal="center" vertical="center"/>
    </xf>
    <xf numFmtId="3" fontId="31" fillId="0" borderId="42" xfId="9" applyNumberFormat="1" applyFont="1" applyBorder="1" applyAlignment="1">
      <alignment horizontal="center" vertical="center"/>
    </xf>
    <xf numFmtId="0" fontId="36" fillId="0" borderId="43" xfId="9" applyFont="1" applyBorder="1" applyAlignment="1">
      <alignment horizontal="center" vertical="center" wrapText="1"/>
    </xf>
    <xf numFmtId="0" fontId="30" fillId="0" borderId="42" xfId="8" applyFont="1" applyBorder="1" applyAlignment="1">
      <alignment horizontal="center"/>
    </xf>
    <xf numFmtId="174" fontId="31" fillId="0" borderId="42" xfId="6" applyNumberFormat="1" applyFont="1" applyBorder="1" applyAlignment="1">
      <alignment horizontal="center"/>
    </xf>
    <xf numFmtId="0" fontId="36" fillId="0" borderId="43" xfId="0" applyFont="1" applyBorder="1" applyAlignment="1"/>
    <xf numFmtId="3" fontId="36" fillId="0" borderId="22" xfId="0" applyNumberFormat="1" applyFont="1" applyBorder="1" applyAlignment="1">
      <alignment horizontal="center"/>
    </xf>
    <xf numFmtId="0" fontId="67" fillId="0" borderId="43" xfId="0" applyFont="1" applyBorder="1" applyAlignment="1">
      <alignment horizontal="center" vertical="center"/>
    </xf>
    <xf numFmtId="3" fontId="31" fillId="0" borderId="42" xfId="0" applyNumberFormat="1" applyFont="1" applyBorder="1" applyAlignment="1">
      <alignment horizontal="center"/>
    </xf>
    <xf numFmtId="3" fontId="31" fillId="0" borderId="0" xfId="0" applyNumberFormat="1" applyFont="1" applyBorder="1" applyAlignment="1">
      <alignment horizontal="center"/>
    </xf>
    <xf numFmtId="3" fontId="31" fillId="0" borderId="56" xfId="0" applyNumberFormat="1" applyFont="1" applyBorder="1" applyAlignment="1">
      <alignment horizontal="center"/>
    </xf>
    <xf numFmtId="3" fontId="36" fillId="0" borderId="0" xfId="0" applyNumberFormat="1" applyFont="1" applyBorder="1" applyAlignment="1">
      <alignment horizontal="center"/>
    </xf>
    <xf numFmtId="0" fontId="36" fillId="0" borderId="43" xfId="0" applyFont="1" applyBorder="1" applyAlignment="1">
      <alignment horizontal="center" wrapText="1"/>
    </xf>
    <xf numFmtId="3" fontId="54" fillId="0" borderId="56" xfId="0" applyNumberFormat="1" applyFont="1" applyFill="1" applyBorder="1" applyAlignment="1">
      <alignment horizontal="center" vertical="center"/>
    </xf>
    <xf numFmtId="0" fontId="28" fillId="2" borderId="56" xfId="0" applyFont="1" applyFill="1" applyBorder="1"/>
    <xf numFmtId="0" fontId="36" fillId="2" borderId="22" xfId="0" applyFont="1" applyFill="1" applyBorder="1" applyAlignment="1">
      <alignment wrapText="1"/>
    </xf>
    <xf numFmtId="0" fontId="36" fillId="0" borderId="22" xfId="0" applyFont="1" applyFill="1" applyBorder="1" applyAlignment="1">
      <alignment horizontal="left" wrapText="1"/>
    </xf>
    <xf numFmtId="167" fontId="51" fillId="0" borderId="42" xfId="0" applyNumberFormat="1" applyFont="1" applyBorder="1" applyAlignment="1">
      <alignment horizontal="center"/>
    </xf>
    <xf numFmtId="0" fontId="30" fillId="0" borderId="0" xfId="0" applyFont="1" applyFill="1" applyBorder="1" applyAlignment="1">
      <alignment wrapText="1"/>
    </xf>
    <xf numFmtId="0" fontId="3" fillId="0" borderId="0" xfId="12" applyFont="1" applyAlignment="1">
      <alignment horizontal="center"/>
    </xf>
    <xf numFmtId="0" fontId="3" fillId="0" borderId="0" xfId="12" applyFont="1" applyAlignment="1">
      <alignment horizontal="center" vertical="center"/>
    </xf>
    <xf numFmtId="0" fontId="3" fillId="0" borderId="22" xfId="12" applyFont="1" applyBorder="1" applyAlignment="1">
      <alignment horizontal="center"/>
    </xf>
    <xf numFmtId="0" fontId="3" fillId="0" borderId="22" xfId="12" applyFont="1" applyBorder="1" applyAlignment="1">
      <alignment horizontal="center" vertical="center"/>
    </xf>
    <xf numFmtId="0" fontId="67" fillId="0" borderId="22" xfId="12" applyFont="1" applyBorder="1" applyAlignment="1">
      <alignment horizontal="center" vertical="center" wrapText="1"/>
    </xf>
    <xf numFmtId="176" fontId="67" fillId="0" borderId="22" xfId="6" applyNumberFormat="1" applyFont="1" applyBorder="1" applyAlignment="1">
      <alignment vertical="center" wrapText="1"/>
    </xf>
    <xf numFmtId="9" fontId="67" fillId="0" borderId="22" xfId="23" applyNumberFormat="1" applyFont="1" applyBorder="1" applyAlignment="1">
      <alignment horizontal="center" vertical="center" wrapText="1"/>
    </xf>
    <xf numFmtId="175" fontId="3" fillId="0" borderId="0" xfId="6" applyNumberFormat="1" applyFont="1" applyAlignment="1">
      <alignment horizontal="center" vertical="center"/>
    </xf>
    <xf numFmtId="175" fontId="3" fillId="0" borderId="22" xfId="6" applyNumberFormat="1" applyFont="1" applyBorder="1" applyAlignment="1">
      <alignment horizontal="center" vertical="center"/>
    </xf>
    <xf numFmtId="0" fontId="30" fillId="0" borderId="56" xfId="9" applyFont="1" applyBorder="1" applyAlignment="1">
      <alignment vertical="center"/>
    </xf>
    <xf numFmtId="167" fontId="31" fillId="0" borderId="56" xfId="21" applyNumberFormat="1" applyFont="1" applyBorder="1" applyAlignment="1">
      <alignment horizontal="center"/>
    </xf>
    <xf numFmtId="167" fontId="31" fillId="0" borderId="42" xfId="21" applyNumberFormat="1" applyFont="1" applyBorder="1" applyAlignment="1">
      <alignment horizontal="center"/>
    </xf>
    <xf numFmtId="0" fontId="2" fillId="0" borderId="43" xfId="0" applyFont="1" applyBorder="1" applyAlignment="1">
      <alignment horizontal="center" vertical="center" wrapText="1"/>
    </xf>
    <xf numFmtId="167" fontId="31" fillId="0" borderId="42" xfId="21" applyNumberFormat="1" applyFont="1" applyBorder="1" applyAlignment="1">
      <alignment horizontal="center" vertical="center"/>
    </xf>
    <xf numFmtId="167" fontId="31" fillId="0" borderId="21" xfId="21" applyNumberFormat="1" applyFont="1" applyBorder="1" applyAlignment="1">
      <alignment horizontal="center" vertical="center"/>
    </xf>
    <xf numFmtId="167" fontId="31" fillId="0" borderId="56" xfId="21" applyNumberFormat="1" applyFont="1" applyBorder="1" applyAlignment="1">
      <alignment horizontal="center" vertical="center"/>
    </xf>
    <xf numFmtId="1" fontId="36" fillId="0" borderId="22" xfId="9" applyNumberFormat="1" applyFont="1" applyBorder="1" applyAlignment="1">
      <alignment horizontal="left" vertical="center"/>
    </xf>
    <xf numFmtId="3" fontId="36" fillId="0" borderId="22" xfId="9" applyNumberFormat="1" applyFont="1" applyBorder="1" applyAlignment="1">
      <alignment horizontal="center" vertical="center"/>
    </xf>
    <xf numFmtId="169" fontId="31" fillId="0" borderId="21" xfId="0" applyNumberFormat="1" applyFont="1" applyFill="1" applyBorder="1" applyAlignment="1">
      <alignment horizontal="center"/>
    </xf>
    <xf numFmtId="169" fontId="31" fillId="0" borderId="56" xfId="0" applyNumberFormat="1" applyFont="1" applyFill="1" applyBorder="1" applyAlignment="1">
      <alignment horizontal="center"/>
    </xf>
    <xf numFmtId="3" fontId="36" fillId="0" borderId="22" xfId="21" applyNumberFormat="1" applyFont="1" applyBorder="1" applyAlignment="1">
      <alignment horizontal="center"/>
    </xf>
    <xf numFmtId="0" fontId="2" fillId="0" borderId="22" xfId="0" applyFont="1" applyFill="1" applyBorder="1" applyAlignment="1">
      <alignment horizontal="center"/>
    </xf>
    <xf numFmtId="0" fontId="30" fillId="0" borderId="71" xfId="0" applyFont="1" applyFill="1" applyBorder="1"/>
    <xf numFmtId="0" fontId="46" fillId="0" borderId="71" xfId="0" applyFont="1" applyFill="1" applyBorder="1" applyAlignment="1">
      <alignment horizontal="center"/>
    </xf>
    <xf numFmtId="0" fontId="46" fillId="0" borderId="54" xfId="0" applyFont="1" applyFill="1" applyBorder="1" applyAlignment="1">
      <alignment horizontal="center"/>
    </xf>
    <xf numFmtId="0" fontId="30" fillId="0" borderId="54" xfId="0" applyFont="1" applyFill="1" applyBorder="1"/>
    <xf numFmtId="0" fontId="30" fillId="0" borderId="54" xfId="0" applyFont="1" applyBorder="1"/>
    <xf numFmtId="0" fontId="36" fillId="0" borderId="63" xfId="0" applyFont="1" applyBorder="1" applyAlignment="1">
      <alignment horizontal="center"/>
    </xf>
    <xf numFmtId="0" fontId="30" fillId="2" borderId="22" xfId="0" applyFont="1" applyFill="1" applyBorder="1"/>
    <xf numFmtId="0" fontId="36" fillId="2" borderId="43" xfId="13" applyFont="1" applyFill="1" applyBorder="1" applyAlignment="1">
      <alignment horizontal="center" vertical="center" wrapText="1"/>
    </xf>
    <xf numFmtId="167" fontId="31" fillId="2" borderId="0" xfId="13" applyNumberFormat="1" applyFont="1" applyFill="1" applyBorder="1" applyAlignment="1">
      <alignment horizontal="center"/>
    </xf>
    <xf numFmtId="167" fontId="31" fillId="2" borderId="22" xfId="13" applyNumberFormat="1" applyFont="1" applyFill="1" applyBorder="1" applyAlignment="1">
      <alignment horizontal="center"/>
    </xf>
    <xf numFmtId="0" fontId="0" fillId="0" borderId="0" xfId="0" applyAlignment="1"/>
    <xf numFmtId="0" fontId="36" fillId="0" borderId="33" xfId="0" applyFont="1" applyBorder="1" applyAlignment="1">
      <alignment horizontal="justify" vertical="center"/>
    </xf>
    <xf numFmtId="0" fontId="78" fillId="0" borderId="0" xfId="0" applyFont="1" applyAlignment="1">
      <alignment horizontal="center" vertical="center" readingOrder="1"/>
    </xf>
    <xf numFmtId="0" fontId="30" fillId="0" borderId="0" xfId="0" applyFont="1" applyFill="1" applyBorder="1" applyAlignment="1"/>
    <xf numFmtId="0" fontId="0" fillId="0" borderId="0" xfId="0" applyBorder="1" applyAlignment="1">
      <alignment vertical="center"/>
    </xf>
    <xf numFmtId="0" fontId="49" fillId="0" borderId="0" xfId="0" applyFont="1" applyBorder="1" applyAlignment="1">
      <alignment horizontal="left" vertical="center"/>
    </xf>
    <xf numFmtId="0" fontId="67" fillId="0" borderId="0" xfId="0" applyFont="1" applyBorder="1" applyAlignment="1">
      <alignment horizontal="center" vertical="center"/>
    </xf>
    <xf numFmtId="0" fontId="36" fillId="0" borderId="43" xfId="0" applyFont="1" applyBorder="1" applyAlignment="1">
      <alignment horizontal="center" vertical="center"/>
    </xf>
    <xf numFmtId="0" fontId="3" fillId="0" borderId="21" xfId="0" applyFont="1" applyBorder="1" applyAlignment="1">
      <alignment horizontal="left" vertical="center"/>
    </xf>
    <xf numFmtId="167" fontId="28" fillId="0" borderId="0" xfId="0" applyNumberFormat="1" applyFont="1" applyFill="1"/>
    <xf numFmtId="0" fontId="79" fillId="0" borderId="0" xfId="0" applyFont="1" applyBorder="1" applyAlignment="1">
      <alignment horizontal="center"/>
    </xf>
    <xf numFmtId="17" fontId="30" fillId="0" borderId="33" xfId="0" applyNumberFormat="1" applyFont="1" applyBorder="1" applyAlignment="1">
      <alignment horizontal="left"/>
    </xf>
    <xf numFmtId="1" fontId="48" fillId="0" borderId="33" xfId="0" applyNumberFormat="1" applyFont="1" applyBorder="1" applyAlignment="1">
      <alignment horizontal="center"/>
    </xf>
    <xf numFmtId="17" fontId="30" fillId="0" borderId="26" xfId="0" applyNumberFormat="1" applyFont="1" applyBorder="1" applyAlignment="1">
      <alignment horizontal="left"/>
    </xf>
    <xf numFmtId="1" fontId="48" fillId="0" borderId="26" xfId="0" applyNumberFormat="1" applyFont="1" applyBorder="1" applyAlignment="1">
      <alignment horizontal="center"/>
    </xf>
    <xf numFmtId="17" fontId="30" fillId="0" borderId="29" xfId="0" applyNumberFormat="1" applyFont="1" applyBorder="1" applyAlignment="1">
      <alignment horizontal="left"/>
    </xf>
    <xf numFmtId="1" fontId="48" fillId="0" borderId="29" xfId="0" applyNumberFormat="1" applyFont="1" applyBorder="1" applyAlignment="1">
      <alignment horizontal="center"/>
    </xf>
    <xf numFmtId="0" fontId="80" fillId="0" borderId="0" xfId="0" applyFont="1" applyAlignment="1">
      <alignment vertical="center"/>
    </xf>
    <xf numFmtId="0" fontId="81" fillId="0" borderId="0" xfId="0" applyFont="1" applyAlignment="1">
      <alignment vertical="center"/>
    </xf>
    <xf numFmtId="0" fontId="82" fillId="0" borderId="0" xfId="0" applyFont="1" applyAlignment="1">
      <alignment vertical="center"/>
    </xf>
    <xf numFmtId="0" fontId="30" fillId="0" borderId="0" xfId="0" applyFont="1" applyFill="1" applyAlignment="1"/>
    <xf numFmtId="0" fontId="68" fillId="0" borderId="26" xfId="0" applyFont="1" applyBorder="1" applyAlignment="1">
      <alignment horizontal="justify" vertical="center"/>
    </xf>
    <xf numFmtId="0" fontId="71" fillId="0" borderId="40" xfId="0" applyFont="1" applyBorder="1" applyAlignment="1">
      <alignment horizontal="center" vertical="center"/>
    </xf>
    <xf numFmtId="0" fontId="68" fillId="0" borderId="26" xfId="0" applyFont="1" applyBorder="1" applyAlignment="1">
      <alignment vertical="center"/>
    </xf>
    <xf numFmtId="170" fontId="83" fillId="0" borderId="35" xfId="0" applyNumberFormat="1" applyFont="1" applyBorder="1" applyAlignment="1">
      <alignment horizontal="center" vertical="center"/>
    </xf>
    <xf numFmtId="0" fontId="68" fillId="0" borderId="29" xfId="0" applyFont="1" applyBorder="1" applyAlignment="1">
      <alignment vertical="center"/>
    </xf>
    <xf numFmtId="170" fontId="83" fillId="0" borderId="36" xfId="0" applyNumberFormat="1" applyFont="1" applyBorder="1" applyAlignment="1">
      <alignment horizontal="center" vertical="center"/>
    </xf>
    <xf numFmtId="170" fontId="30" fillId="0" borderId="0" xfId="0" applyNumberFormat="1" applyFont="1" applyFill="1" applyAlignment="1">
      <alignment horizontal="center"/>
    </xf>
    <xf numFmtId="170" fontId="30" fillId="0" borderId="0" xfId="0" applyNumberFormat="1" applyFont="1" applyFill="1" applyAlignment="1">
      <alignment vertical="center"/>
    </xf>
    <xf numFmtId="0" fontId="30" fillId="0" borderId="33" xfId="0" applyFont="1" applyBorder="1" applyAlignment="1">
      <alignment horizontal="left"/>
    </xf>
    <xf numFmtId="0" fontId="50" fillId="0" borderId="33" xfId="0" applyFont="1" applyBorder="1" applyAlignment="1">
      <alignment horizontal="center" vertical="center"/>
    </xf>
    <xf numFmtId="0" fontId="30" fillId="0" borderId="26" xfId="0" applyFont="1" applyBorder="1" applyAlignment="1">
      <alignment horizontal="left"/>
    </xf>
    <xf numFmtId="0" fontId="50" fillId="0" borderId="26" xfId="0" applyFont="1" applyBorder="1" applyAlignment="1">
      <alignment horizontal="center" vertical="center"/>
    </xf>
    <xf numFmtId="0" fontId="30" fillId="0" borderId="26" xfId="0" applyFont="1" applyBorder="1"/>
    <xf numFmtId="0" fontId="27" fillId="0" borderId="0" xfId="0" applyFont="1" applyAlignment="1"/>
    <xf numFmtId="0" fontId="30" fillId="0" borderId="26" xfId="0" applyFont="1" applyFill="1" applyBorder="1"/>
    <xf numFmtId="0" fontId="48" fillId="0" borderId="36" xfId="0" applyFont="1" applyBorder="1" applyAlignment="1">
      <alignment horizontal="center" vertical="center"/>
    </xf>
    <xf numFmtId="0" fontId="36" fillId="0" borderId="0" xfId="0" applyFont="1" applyBorder="1" applyAlignment="1">
      <alignment horizontal="justify" vertical="center"/>
    </xf>
    <xf numFmtId="9" fontId="0" fillId="0" borderId="0" xfId="0" applyNumberFormat="1"/>
    <xf numFmtId="0" fontId="30" fillId="0" borderId="33" xfId="0" applyFont="1" applyBorder="1"/>
    <xf numFmtId="0" fontId="35" fillId="0" borderId="0" xfId="0" applyFont="1" applyFill="1" applyAlignment="1">
      <alignment vertical="center"/>
    </xf>
    <xf numFmtId="0" fontId="30" fillId="0" borderId="33" xfId="0" applyFont="1" applyBorder="1" applyAlignment="1">
      <alignment vertical="center"/>
    </xf>
    <xf numFmtId="0" fontId="36" fillId="0" borderId="24" xfId="0" applyFont="1" applyBorder="1" applyAlignment="1">
      <alignment vertical="center"/>
    </xf>
    <xf numFmtId="49" fontId="30" fillId="0" borderId="33" xfId="0" applyNumberFormat="1" applyFont="1" applyFill="1" applyBorder="1"/>
    <xf numFmtId="49" fontId="30" fillId="0" borderId="26" xfId="0" applyNumberFormat="1" applyFont="1" applyFill="1" applyBorder="1"/>
    <xf numFmtId="49" fontId="30" fillId="0" borderId="29" xfId="0" applyNumberFormat="1" applyFont="1" applyFill="1" applyBorder="1"/>
    <xf numFmtId="3" fontId="48" fillId="0" borderId="33" xfId="0" applyNumberFormat="1" applyFont="1" applyFill="1" applyBorder="1" applyAlignment="1">
      <alignment horizontal="center" vertical="center" wrapText="1"/>
    </xf>
    <xf numFmtId="3" fontId="48" fillId="0" borderId="26" xfId="0" applyNumberFormat="1" applyFont="1" applyFill="1" applyBorder="1" applyAlignment="1">
      <alignment horizontal="center" vertical="center" wrapText="1"/>
    </xf>
    <xf numFmtId="0" fontId="72" fillId="0" borderId="33" xfId="0" applyFont="1" applyBorder="1" applyAlignment="1">
      <alignment vertical="center" wrapText="1"/>
    </xf>
    <xf numFmtId="0" fontId="72" fillId="0" borderId="26" xfId="0" applyFont="1" applyBorder="1" applyAlignment="1">
      <alignment vertical="center" wrapText="1"/>
    </xf>
    <xf numFmtId="0" fontId="19" fillId="0" borderId="26" xfId="16" applyFont="1" applyFill="1" applyBorder="1" applyAlignment="1">
      <alignment wrapText="1"/>
    </xf>
    <xf numFmtId="167" fontId="31" fillId="0" borderId="21" xfId="0" applyNumberFormat="1" applyFont="1" applyFill="1" applyBorder="1" applyAlignment="1">
      <alignment horizontal="center"/>
    </xf>
    <xf numFmtId="2" fontId="30" fillId="0" borderId="0" xfId="0" applyNumberFormat="1" applyFont="1" applyFill="1"/>
    <xf numFmtId="0" fontId="3" fillId="0" borderId="58" xfId="1" applyFont="1" applyFill="1" applyBorder="1" applyAlignment="1">
      <alignment vertical="center"/>
    </xf>
    <xf numFmtId="0" fontId="3" fillId="0" borderId="58" xfId="0" applyFont="1" applyFill="1" applyBorder="1"/>
    <xf numFmtId="0" fontId="30" fillId="0" borderId="72" xfId="0" applyFont="1" applyFill="1" applyBorder="1"/>
    <xf numFmtId="2" fontId="28" fillId="0" borderId="0" xfId="0" applyNumberFormat="1" applyFont="1" applyFill="1"/>
    <xf numFmtId="4" fontId="29" fillId="0" borderId="0" xfId="0" applyNumberFormat="1" applyFont="1" applyFill="1" applyBorder="1" applyAlignment="1"/>
    <xf numFmtId="0" fontId="30" fillId="0" borderId="73" xfId="0" applyFont="1" applyBorder="1"/>
    <xf numFmtId="0" fontId="30" fillId="0" borderId="73" xfId="0" applyFont="1" applyFill="1" applyBorder="1"/>
    <xf numFmtId="0" fontId="0" fillId="0" borderId="0" xfId="0" applyBorder="1" applyAlignment="1">
      <alignment horizontal="center"/>
    </xf>
    <xf numFmtId="0" fontId="28" fillId="0" borderId="0" xfId="0" applyFont="1" applyBorder="1" applyAlignment="1">
      <alignment horizontal="left"/>
    </xf>
    <xf numFmtId="177" fontId="0" fillId="0" borderId="0" xfId="0" applyNumberFormat="1"/>
    <xf numFmtId="170" fontId="30" fillId="0" borderId="0" xfId="0" applyNumberFormat="1" applyFont="1" applyFill="1" applyBorder="1"/>
    <xf numFmtId="0" fontId="36" fillId="0" borderId="43" xfId="0" applyFont="1" applyBorder="1" applyAlignment="1">
      <alignment vertical="center"/>
    </xf>
    <xf numFmtId="0" fontId="38" fillId="0" borderId="43" xfId="0" applyFont="1" applyBorder="1" applyAlignment="1">
      <alignment vertical="center"/>
    </xf>
    <xf numFmtId="4" fontId="28" fillId="0" borderId="0" xfId="0" applyNumberFormat="1" applyFont="1" applyFill="1"/>
    <xf numFmtId="0" fontId="30" fillId="0" borderId="58" xfId="0" applyFont="1" applyBorder="1" applyAlignment="1">
      <alignment horizontal="left"/>
    </xf>
    <xf numFmtId="0" fontId="30" fillId="0" borderId="58" xfId="0" applyFont="1" applyBorder="1"/>
    <xf numFmtId="169" fontId="31" fillId="0" borderId="58" xfId="1" applyNumberFormat="1" applyFont="1" applyBorder="1" applyAlignment="1">
      <alignment horizontal="center" vertical="center"/>
    </xf>
    <xf numFmtId="169" fontId="31" fillId="0" borderId="21" xfId="1" applyNumberFormat="1" applyFont="1" applyBorder="1" applyAlignment="1">
      <alignment horizontal="center" vertical="center"/>
    </xf>
    <xf numFmtId="169" fontId="31" fillId="0" borderId="56" xfId="1" applyNumberFormat="1" applyFont="1" applyBorder="1" applyAlignment="1">
      <alignment horizontal="center" vertical="center"/>
    </xf>
    <xf numFmtId="169" fontId="84" fillId="0" borderId="21" xfId="1" applyNumberFormat="1" applyFont="1" applyBorder="1" applyAlignment="1">
      <alignment horizontal="center" vertical="center"/>
    </xf>
    <xf numFmtId="0" fontId="30" fillId="0" borderId="59" xfId="0" applyFont="1" applyBorder="1" applyAlignment="1">
      <alignment horizontal="center" vertical="top" wrapText="1"/>
    </xf>
    <xf numFmtId="0" fontId="36" fillId="0" borderId="58" xfId="0" applyFont="1" applyBorder="1"/>
    <xf numFmtId="167" fontId="36" fillId="0" borderId="58" xfId="0" applyNumberFormat="1" applyFont="1" applyBorder="1" applyAlignment="1">
      <alignment horizontal="center"/>
    </xf>
    <xf numFmtId="0" fontId="36" fillId="0" borderId="21" xfId="0" applyFont="1" applyBorder="1" applyAlignment="1">
      <alignment horizontal="left"/>
    </xf>
    <xf numFmtId="0" fontId="38" fillId="0" borderId="43" xfId="0" applyFont="1" applyBorder="1"/>
    <xf numFmtId="167" fontId="0" fillId="0" borderId="0" xfId="0" applyNumberFormat="1" applyAlignment="1">
      <alignment vertical="center"/>
    </xf>
    <xf numFmtId="0" fontId="38" fillId="0" borderId="43" xfId="0" applyFont="1" applyBorder="1" applyAlignment="1">
      <alignment horizontal="left"/>
    </xf>
    <xf numFmtId="0" fontId="0" fillId="0" borderId="0" xfId="0" applyFont="1"/>
    <xf numFmtId="167" fontId="36" fillId="0" borderId="59" xfId="0" applyNumberFormat="1" applyFont="1" applyBorder="1" applyAlignment="1">
      <alignment horizontal="center"/>
    </xf>
    <xf numFmtId="167" fontId="30" fillId="0" borderId="59" xfId="0" applyNumberFormat="1" applyFont="1" applyBorder="1" applyAlignment="1">
      <alignment horizontal="center" vertical="center"/>
    </xf>
    <xf numFmtId="167" fontId="36" fillId="0" borderId="59" xfId="0" applyNumberFormat="1" applyFont="1" applyBorder="1" applyAlignment="1">
      <alignment horizontal="center" vertical="center"/>
    </xf>
    <xf numFmtId="167" fontId="31" fillId="0" borderId="0" xfId="0" applyNumberFormat="1" applyFont="1" applyBorder="1" applyAlignment="1">
      <alignment horizontal="center"/>
    </xf>
    <xf numFmtId="0" fontId="3" fillId="0" borderId="58" xfId="0" applyFont="1" applyBorder="1" applyAlignment="1">
      <alignment horizontal="left" vertical="center"/>
    </xf>
    <xf numFmtId="2" fontId="28" fillId="0" borderId="0" xfId="0" applyNumberFormat="1" applyFont="1"/>
    <xf numFmtId="2" fontId="3" fillId="0" borderId="0" xfId="1" applyNumberFormat="1" applyFont="1" applyAlignment="1">
      <alignment vertical="center"/>
    </xf>
    <xf numFmtId="2" fontId="31" fillId="0" borderId="22" xfId="1" applyNumberFormat="1" applyFont="1" applyBorder="1" applyAlignment="1">
      <alignment horizontal="center" vertical="center"/>
    </xf>
    <xf numFmtId="0" fontId="3" fillId="0" borderId="43" xfId="1" applyFont="1" applyBorder="1" applyAlignment="1">
      <alignment vertical="center"/>
    </xf>
    <xf numFmtId="0" fontId="28" fillId="0" borderId="58" xfId="0" applyFont="1" applyBorder="1"/>
    <xf numFmtId="0" fontId="38" fillId="0" borderId="43" xfId="0" applyFont="1" applyBorder="1" applyAlignment="1">
      <alignment horizontal="left" vertical="center"/>
    </xf>
    <xf numFmtId="167" fontId="49" fillId="0" borderId="59" xfId="0" applyNumberFormat="1" applyFont="1" applyBorder="1" applyAlignment="1">
      <alignment horizontal="center" vertical="center"/>
    </xf>
    <xf numFmtId="0" fontId="36" fillId="0" borderId="68" xfId="0" applyFont="1" applyBorder="1" applyAlignment="1">
      <alignment horizontal="left" vertical="center"/>
    </xf>
    <xf numFmtId="167" fontId="28" fillId="0" borderId="0" xfId="0" applyNumberFormat="1" applyFont="1"/>
    <xf numFmtId="0" fontId="30" fillId="0" borderId="58" xfId="0" applyFont="1" applyBorder="1" applyAlignment="1">
      <alignment horizontal="left" vertical="center"/>
    </xf>
    <xf numFmtId="0" fontId="84" fillId="0" borderId="0" xfId="1" applyFont="1" applyAlignment="1">
      <alignment vertical="center"/>
    </xf>
    <xf numFmtId="0" fontId="30" fillId="0" borderId="65" xfId="0" applyFont="1" applyBorder="1" applyAlignment="1">
      <alignment horizontal="left"/>
    </xf>
    <xf numFmtId="0" fontId="49" fillId="0" borderId="43" xfId="0" applyFont="1" applyBorder="1" applyAlignment="1">
      <alignment horizontal="left"/>
    </xf>
    <xf numFmtId="3" fontId="0" fillId="0" borderId="0" xfId="0" applyNumberFormat="1"/>
    <xf numFmtId="0" fontId="30" fillId="0" borderId="58" xfId="0" applyFont="1" applyBorder="1" applyAlignment="1"/>
    <xf numFmtId="3" fontId="0" fillId="0" borderId="0" xfId="0" applyNumberFormat="1" applyBorder="1"/>
    <xf numFmtId="0" fontId="30" fillId="2" borderId="58" xfId="0" applyFont="1" applyFill="1" applyBorder="1"/>
    <xf numFmtId="0" fontId="28" fillId="2" borderId="58" xfId="0" applyFont="1" applyFill="1" applyBorder="1"/>
    <xf numFmtId="0" fontId="30" fillId="0" borderId="58" xfId="0" applyFont="1" applyBorder="1" applyAlignment="1">
      <alignment vertical="center"/>
    </xf>
    <xf numFmtId="0" fontId="30" fillId="0" borderId="22" xfId="0" applyFont="1" applyBorder="1" applyAlignment="1">
      <alignment vertical="center"/>
    </xf>
    <xf numFmtId="167" fontId="30" fillId="0" borderId="0" xfId="0" applyNumberFormat="1" applyFont="1" applyFill="1"/>
    <xf numFmtId="167" fontId="36" fillId="0" borderId="59" xfId="19" applyNumberFormat="1" applyFont="1" applyBorder="1" applyAlignment="1">
      <alignment horizontal="center" vertical="center"/>
    </xf>
    <xf numFmtId="0" fontId="85" fillId="0" borderId="0" xfId="0" applyFont="1" applyBorder="1" applyAlignment="1">
      <alignment horizontal="left" vertical="center"/>
    </xf>
    <xf numFmtId="3" fontId="85" fillId="0" borderId="0" xfId="0" applyNumberFormat="1" applyFont="1" applyBorder="1" applyAlignment="1">
      <alignment horizontal="left" vertical="center"/>
    </xf>
    <xf numFmtId="0" fontId="3" fillId="0" borderId="58" xfId="12" applyFont="1" applyBorder="1" applyAlignment="1">
      <alignment vertical="center"/>
    </xf>
    <xf numFmtId="0" fontId="3" fillId="0" borderId="58" xfId="0" applyFont="1" applyBorder="1" applyAlignment="1">
      <alignment vertical="center"/>
    </xf>
    <xf numFmtId="1" fontId="31" fillId="0" borderId="0" xfId="0" applyNumberFormat="1" applyFont="1" applyFill="1" applyBorder="1" applyAlignment="1">
      <alignment horizontal="center"/>
    </xf>
    <xf numFmtId="172" fontId="51" fillId="0" borderId="0" xfId="18" applyNumberFormat="1" applyFont="1" applyBorder="1" applyAlignment="1">
      <alignment horizontal="center" vertical="center"/>
    </xf>
    <xf numFmtId="0" fontId="3" fillId="0" borderId="74" xfId="0" applyFont="1" applyBorder="1" applyAlignment="1">
      <alignment vertical="center"/>
    </xf>
    <xf numFmtId="0" fontId="86" fillId="0" borderId="0" xfId="0" applyFont="1" applyFill="1"/>
    <xf numFmtId="167" fontId="31" fillId="0" borderId="42" xfId="0" applyNumberFormat="1" applyFont="1" applyBorder="1" applyAlignment="1">
      <alignment horizontal="center" vertical="center" wrapText="1"/>
    </xf>
    <xf numFmtId="0" fontId="31" fillId="0" borderId="42" xfId="0" applyFont="1" applyBorder="1" applyAlignment="1">
      <alignment horizontal="center" vertical="center"/>
    </xf>
    <xf numFmtId="0" fontId="72" fillId="0" borderId="22" xfId="0" applyFont="1" applyBorder="1" applyAlignment="1">
      <alignment vertical="center"/>
    </xf>
    <xf numFmtId="0" fontId="72" fillId="0" borderId="22" xfId="0" applyFont="1" applyBorder="1" applyAlignment="1">
      <alignment horizontal="center" vertical="center"/>
    </xf>
    <xf numFmtId="167" fontId="31" fillId="0" borderId="22" xfId="0" applyNumberFormat="1" applyFont="1" applyBorder="1" applyAlignment="1">
      <alignment horizontal="center" vertical="center" wrapText="1"/>
    </xf>
    <xf numFmtId="3" fontId="31" fillId="0" borderId="22" xfId="0" applyNumberFormat="1" applyFont="1" applyBorder="1" applyAlignment="1">
      <alignment horizontal="center" vertical="center" wrapText="1"/>
    </xf>
    <xf numFmtId="0" fontId="30" fillId="2" borderId="58" xfId="0" applyFont="1" applyFill="1" applyBorder="1" applyAlignment="1">
      <alignment vertical="center"/>
    </xf>
    <xf numFmtId="167" fontId="3" fillId="2" borderId="0" xfId="0" applyNumberFormat="1" applyFont="1" applyFill="1" applyBorder="1" applyAlignment="1">
      <alignment horizontal="center"/>
    </xf>
    <xf numFmtId="0" fontId="17" fillId="0" borderId="74" xfId="0" applyFont="1" applyBorder="1" applyAlignment="1">
      <alignment vertical="center"/>
    </xf>
    <xf numFmtId="167" fontId="36" fillId="2" borderId="0" xfId="0" applyNumberFormat="1" applyFont="1" applyFill="1" applyBorder="1" applyAlignment="1">
      <alignment horizontal="center" vertical="center"/>
    </xf>
    <xf numFmtId="174" fontId="31" fillId="0" borderId="42" xfId="5" applyNumberFormat="1" applyFont="1" applyFill="1" applyBorder="1" applyAlignment="1">
      <alignment horizontal="center" vertical="center"/>
    </xf>
    <xf numFmtId="174" fontId="31" fillId="0" borderId="21" xfId="5" applyNumberFormat="1" applyFont="1" applyFill="1" applyBorder="1" applyAlignment="1">
      <alignment horizontal="center" vertical="center"/>
    </xf>
    <xf numFmtId="174" fontId="31" fillId="0" borderId="56" xfId="5" applyNumberFormat="1" applyFont="1" applyFill="1" applyBorder="1" applyAlignment="1">
      <alignment horizontal="center" vertical="center"/>
    </xf>
    <xf numFmtId="0" fontId="30" fillId="0" borderId="58" xfId="9" applyFont="1" applyBorder="1" applyAlignment="1">
      <alignment vertical="center" wrapText="1"/>
    </xf>
    <xf numFmtId="0" fontId="36" fillId="0" borderId="22" xfId="8" applyFont="1" applyBorder="1" applyAlignment="1">
      <alignment horizontal="center"/>
    </xf>
    <xf numFmtId="0" fontId="36" fillId="0" borderId="22" xfId="8" applyFont="1" applyBorder="1"/>
    <xf numFmtId="0" fontId="36" fillId="0" borderId="59" xfId="0" applyFont="1" applyFill="1" applyBorder="1"/>
    <xf numFmtId="3" fontId="36" fillId="0" borderId="59" xfId="0" applyNumberFormat="1" applyFont="1" applyFill="1" applyBorder="1" applyAlignment="1">
      <alignment horizontal="center"/>
    </xf>
    <xf numFmtId="0" fontId="30" fillId="0" borderId="22" xfId="0" applyFont="1" applyFill="1" applyBorder="1" applyAlignment="1">
      <alignment horizontal="center"/>
    </xf>
    <xf numFmtId="1" fontId="31" fillId="0" borderId="58" xfId="0" applyNumberFormat="1" applyFont="1" applyFill="1" applyBorder="1" applyAlignment="1">
      <alignment horizontal="center"/>
    </xf>
    <xf numFmtId="10" fontId="0" fillId="0" borderId="0" xfId="0" applyNumberFormat="1"/>
    <xf numFmtId="167" fontId="30" fillId="0" borderId="59" xfId="9" applyNumberFormat="1" applyFont="1" applyBorder="1"/>
    <xf numFmtId="0" fontId="30" fillId="0" borderId="58" xfId="9" applyFont="1" applyBorder="1" applyAlignment="1">
      <alignment vertical="center"/>
    </xf>
    <xf numFmtId="0" fontId="32" fillId="0" borderId="0" xfId="0" applyFont="1" applyAlignment="1">
      <alignment vertical="center"/>
    </xf>
    <xf numFmtId="167" fontId="31" fillId="0" borderId="42" xfId="9" applyNumberFormat="1" applyFont="1" applyBorder="1" applyAlignment="1">
      <alignment horizontal="center" vertical="center"/>
    </xf>
    <xf numFmtId="167" fontId="31" fillId="0" borderId="21" xfId="9" applyNumberFormat="1" applyFont="1" applyBorder="1" applyAlignment="1">
      <alignment horizontal="center" vertical="center"/>
    </xf>
    <xf numFmtId="167" fontId="31" fillId="0" borderId="56" xfId="9" applyNumberFormat="1" applyFont="1" applyBorder="1" applyAlignment="1">
      <alignment horizontal="center" vertical="center"/>
    </xf>
    <xf numFmtId="0" fontId="65" fillId="0" borderId="0" xfId="0" applyFont="1" applyAlignment="1">
      <alignment vertical="center"/>
    </xf>
    <xf numFmtId="0" fontId="30" fillId="0" borderId="43" xfId="0" applyFont="1" applyBorder="1"/>
    <xf numFmtId="0" fontId="30" fillId="0" borderId="43" xfId="0" applyFont="1" applyFill="1" applyBorder="1"/>
    <xf numFmtId="167" fontId="36" fillId="0" borderId="59" xfId="0" applyNumberFormat="1" applyFont="1" applyBorder="1"/>
    <xf numFmtId="0" fontId="67" fillId="0" borderId="22" xfId="12" applyFont="1" applyBorder="1" applyAlignment="1">
      <alignment horizontal="center" vertical="top" wrapText="1"/>
    </xf>
    <xf numFmtId="0" fontId="2" fillId="0" borderId="43" xfId="15" applyFont="1" applyBorder="1" applyAlignment="1">
      <alignment horizontal="center" vertical="center" wrapText="1"/>
    </xf>
    <xf numFmtId="0" fontId="67" fillId="0" borderId="0" xfId="0" applyFont="1" applyBorder="1" applyAlignment="1">
      <alignment vertical="center"/>
    </xf>
    <xf numFmtId="0" fontId="67" fillId="0" borderId="0" xfId="0" applyFont="1" applyBorder="1" applyAlignment="1">
      <alignment horizontal="center" vertical="center" wrapText="1"/>
    </xf>
    <xf numFmtId="0" fontId="36" fillId="0" borderId="0" xfId="0" applyFont="1" applyFill="1" applyAlignment="1">
      <alignment vertical="center"/>
    </xf>
    <xf numFmtId="0" fontId="36" fillId="0" borderId="0" xfId="0" applyFont="1" applyFill="1" applyBorder="1" applyAlignment="1">
      <alignment vertical="center"/>
    </xf>
    <xf numFmtId="0" fontId="30" fillId="0" borderId="22" xfId="0" applyFont="1" applyFill="1" applyBorder="1" applyAlignment="1">
      <alignment vertical="center"/>
    </xf>
    <xf numFmtId="0" fontId="36" fillId="0" borderId="22" xfId="0" applyFont="1" applyFill="1" applyBorder="1" applyAlignment="1">
      <alignment horizontal="center" vertical="center"/>
    </xf>
    <xf numFmtId="0" fontId="36" fillId="0" borderId="22" xfId="0" applyFont="1" applyFill="1" applyBorder="1" applyAlignment="1">
      <alignment vertical="center"/>
    </xf>
    <xf numFmtId="0" fontId="36" fillId="0" borderId="75" xfId="0" applyFont="1" applyFill="1" applyBorder="1" applyAlignment="1">
      <alignment horizontal="center" vertical="center"/>
    </xf>
    <xf numFmtId="0" fontId="30" fillId="0" borderId="42" xfId="0" applyFont="1" applyFill="1" applyBorder="1" applyAlignment="1">
      <alignment vertical="center"/>
    </xf>
    <xf numFmtId="0" fontId="30" fillId="0" borderId="21" xfId="0" applyFont="1" applyFill="1" applyBorder="1" applyAlignment="1">
      <alignment vertical="center"/>
    </xf>
    <xf numFmtId="0" fontId="30" fillId="0" borderId="56" xfId="0" applyFont="1" applyFill="1" applyBorder="1" applyAlignment="1">
      <alignment vertical="center"/>
    </xf>
    <xf numFmtId="9" fontId="2" fillId="0" borderId="0" xfId="0" applyNumberFormat="1" applyFont="1" applyFill="1" applyBorder="1" applyAlignment="1">
      <alignment horizontal="center"/>
    </xf>
    <xf numFmtId="167" fontId="2" fillId="0" borderId="0" xfId="0" applyNumberFormat="1" applyFont="1" applyFill="1" applyBorder="1" applyAlignment="1">
      <alignment horizontal="center"/>
    </xf>
    <xf numFmtId="170" fontId="2" fillId="0" borderId="43" xfId="0" applyNumberFormat="1" applyFont="1" applyFill="1" applyBorder="1" applyAlignment="1">
      <alignment horizontal="left"/>
    </xf>
    <xf numFmtId="0" fontId="3" fillId="0" borderId="21" xfId="0" applyFont="1" applyBorder="1" applyAlignment="1">
      <alignment horizontal="left" wrapText="1"/>
    </xf>
    <xf numFmtId="0" fontId="30" fillId="0" borderId="56" xfId="0" applyFont="1" applyBorder="1" applyAlignment="1">
      <alignment horizontal="left" wrapText="1"/>
    </xf>
    <xf numFmtId="0" fontId="36" fillId="0" borderId="0" xfId="0" applyFont="1" applyFill="1" applyBorder="1" applyAlignment="1">
      <alignment horizontal="left" wrapText="1"/>
    </xf>
    <xf numFmtId="0" fontId="30" fillId="0" borderId="0" xfId="0" applyFont="1" applyFill="1" applyAlignment="1">
      <alignment horizontal="left"/>
    </xf>
    <xf numFmtId="0" fontId="2" fillId="0" borderId="43" xfId="0" applyFont="1" applyFill="1" applyBorder="1" applyAlignment="1">
      <alignment horizontal="left"/>
    </xf>
    <xf numFmtId="3" fontId="31" fillId="0" borderId="22" xfId="0" applyNumberFormat="1" applyFont="1" applyFill="1" applyBorder="1" applyAlignment="1">
      <alignment horizontal="center" vertical="center" wrapText="1"/>
    </xf>
    <xf numFmtId="0" fontId="2" fillId="0" borderId="0" xfId="0" applyFont="1" applyFill="1" applyBorder="1"/>
    <xf numFmtId="3" fontId="54" fillId="0" borderId="42" xfId="0" applyNumberFormat="1" applyFont="1" applyFill="1" applyBorder="1" applyAlignment="1">
      <alignment horizontal="center" vertical="center"/>
    </xf>
    <xf numFmtId="0" fontId="77" fillId="2" borderId="0" xfId="0" applyFont="1" applyFill="1" applyBorder="1"/>
    <xf numFmtId="0" fontId="36" fillId="2" borderId="0" xfId="0" applyFont="1" applyFill="1" applyBorder="1" applyAlignment="1">
      <alignment wrapText="1"/>
    </xf>
    <xf numFmtId="0" fontId="36" fillId="0" borderId="30" xfId="0" applyFont="1" applyBorder="1" applyAlignment="1">
      <alignment horizontal="center" vertical="center"/>
    </xf>
    <xf numFmtId="0" fontId="0" fillId="0" borderId="0" xfId="0" applyAlignment="1">
      <alignment vertical="center" wrapText="1"/>
    </xf>
    <xf numFmtId="0" fontId="72" fillId="0" borderId="76" xfId="0" applyFont="1" applyBorder="1" applyAlignment="1">
      <alignment horizontal="justify" vertical="center"/>
    </xf>
    <xf numFmtId="0" fontId="48" fillId="0" borderId="76" xfId="0" applyFont="1" applyBorder="1" applyAlignment="1">
      <alignment horizontal="center" vertical="center"/>
    </xf>
    <xf numFmtId="0" fontId="48" fillId="0" borderId="76" xfId="0" applyFont="1" applyBorder="1" applyAlignment="1">
      <alignment horizontal="center" vertical="center" wrapText="1"/>
    </xf>
    <xf numFmtId="0" fontId="72" fillId="0" borderId="26" xfId="0" applyFont="1" applyBorder="1" applyAlignment="1">
      <alignment horizontal="left" vertical="center"/>
    </xf>
    <xf numFmtId="0" fontId="30" fillId="0" borderId="31" xfId="0" applyFont="1" applyBorder="1" applyAlignment="1">
      <alignment horizontal="left"/>
    </xf>
    <xf numFmtId="0" fontId="50" fillId="0" borderId="31" xfId="0" applyFont="1" applyBorder="1" applyAlignment="1">
      <alignment horizontal="center" vertical="center"/>
    </xf>
    <xf numFmtId="0" fontId="36" fillId="0" borderId="30" xfId="0" applyFont="1" applyBorder="1" applyAlignment="1">
      <alignment horizontal="right"/>
    </xf>
    <xf numFmtId="0" fontId="68" fillId="0" borderId="26" xfId="0" quotePrefix="1" applyFont="1" applyBorder="1" applyAlignment="1">
      <alignment horizontal="right" vertical="center"/>
    </xf>
    <xf numFmtId="0" fontId="83" fillId="0" borderId="35" xfId="0" applyFont="1" applyBorder="1" applyAlignment="1">
      <alignment horizontal="center" vertical="center"/>
    </xf>
    <xf numFmtId="9" fontId="24" fillId="0" borderId="0" xfId="19" applyFont="1"/>
    <xf numFmtId="0" fontId="36" fillId="2" borderId="30" xfId="0" applyFont="1" applyFill="1" applyBorder="1"/>
    <xf numFmtId="0" fontId="36" fillId="2" borderId="30" xfId="0" applyFont="1" applyFill="1" applyBorder="1" applyAlignment="1">
      <alignment horizontal="center" vertical="center" wrapText="1"/>
    </xf>
    <xf numFmtId="0" fontId="36" fillId="0" borderId="33" xfId="0" applyFont="1" applyBorder="1" applyAlignment="1">
      <alignment vertical="center"/>
    </xf>
    <xf numFmtId="0" fontId="0" fillId="0" borderId="27" xfId="0" applyBorder="1" applyAlignment="1">
      <alignment vertical="center"/>
    </xf>
    <xf numFmtId="9" fontId="0" fillId="0" borderId="30" xfId="0" applyNumberFormat="1" applyBorder="1"/>
    <xf numFmtId="170" fontId="48" fillId="0" borderId="26" xfId="19" applyNumberFormat="1" applyFont="1" applyFill="1" applyBorder="1" applyAlignment="1">
      <alignment horizontal="center" vertical="center" wrapText="1"/>
    </xf>
    <xf numFmtId="3" fontId="48" fillId="0" borderId="76" xfId="0" applyNumberFormat="1" applyFont="1" applyFill="1" applyBorder="1" applyAlignment="1">
      <alignment horizontal="center" vertical="center" wrapText="1"/>
    </xf>
    <xf numFmtId="3" fontId="2" fillId="0" borderId="30" xfId="0" applyNumberFormat="1" applyFont="1" applyFill="1" applyBorder="1" applyAlignment="1">
      <alignment horizontal="center" vertical="center" wrapText="1"/>
    </xf>
    <xf numFmtId="167" fontId="0" fillId="0" borderId="0" xfId="0" applyNumberFormat="1" applyFont="1"/>
    <xf numFmtId="170" fontId="50" fillId="3" borderId="18" xfId="0" applyNumberFormat="1" applyFont="1" applyFill="1" applyBorder="1" applyAlignment="1">
      <alignment horizontal="center" vertical="center" wrapText="1"/>
    </xf>
    <xf numFmtId="170" fontId="50" fillId="3" borderId="19" xfId="0" applyNumberFormat="1" applyFont="1" applyFill="1" applyBorder="1" applyAlignment="1">
      <alignment horizontal="center" vertical="center" wrapText="1"/>
    </xf>
    <xf numFmtId="170" fontId="50" fillId="3" borderId="20" xfId="0" applyNumberFormat="1" applyFont="1" applyFill="1" applyBorder="1" applyAlignment="1">
      <alignment horizontal="center" vertical="center" wrapText="1"/>
    </xf>
    <xf numFmtId="0" fontId="0" fillId="0" borderId="5" xfId="0" applyFill="1" applyBorder="1"/>
    <xf numFmtId="2" fontId="31" fillId="0" borderId="42" xfId="0" applyNumberFormat="1" applyFont="1" applyFill="1" applyBorder="1" applyAlignment="1">
      <alignment horizontal="center" vertical="center"/>
    </xf>
    <xf numFmtId="2" fontId="31" fillId="0" borderId="21" xfId="0" applyNumberFormat="1" applyFont="1" applyFill="1" applyBorder="1" applyAlignment="1">
      <alignment horizontal="center" vertical="center"/>
    </xf>
    <xf numFmtId="2" fontId="31" fillId="0" borderId="45" xfId="0" applyNumberFormat="1" applyFont="1" applyFill="1" applyBorder="1" applyAlignment="1">
      <alignment horizontal="center" vertical="center"/>
    </xf>
    <xf numFmtId="2" fontId="31" fillId="0" borderId="0" xfId="0" applyNumberFormat="1" applyFont="1" applyFill="1" applyBorder="1" applyAlignment="1">
      <alignment horizontal="center" vertical="center"/>
    </xf>
    <xf numFmtId="2" fontId="31" fillId="0" borderId="22" xfId="0" applyNumberFormat="1" applyFont="1" applyFill="1" applyBorder="1" applyAlignment="1">
      <alignment horizontal="center" vertical="center"/>
    </xf>
    <xf numFmtId="2" fontId="2" fillId="0" borderId="43" xfId="0" applyNumberFormat="1" applyFont="1" applyFill="1" applyBorder="1" applyAlignment="1">
      <alignment horizontal="center" vertical="center"/>
    </xf>
    <xf numFmtId="0" fontId="3" fillId="0" borderId="56" xfId="0" applyFont="1" applyFill="1" applyBorder="1"/>
    <xf numFmtId="1" fontId="2" fillId="0" borderId="43" xfId="0" applyNumberFormat="1" applyFont="1" applyFill="1" applyBorder="1" applyAlignment="1">
      <alignment horizontal="center"/>
    </xf>
    <xf numFmtId="0" fontId="3" fillId="0" borderId="45" xfId="1" applyFont="1" applyBorder="1" applyAlignment="1">
      <alignment vertical="center"/>
    </xf>
    <xf numFmtId="4" fontId="31" fillId="0" borderId="45" xfId="0" applyNumberFormat="1" applyFont="1" applyBorder="1" applyAlignment="1">
      <alignment horizontal="center" vertical="center"/>
    </xf>
    <xf numFmtId="4" fontId="31" fillId="0" borderId="45" xfId="1" applyNumberFormat="1" applyFont="1" applyBorder="1" applyAlignment="1">
      <alignment horizontal="center" vertical="center"/>
    </xf>
    <xf numFmtId="4" fontId="36" fillId="0" borderId="56" xfId="0" applyNumberFormat="1" applyFont="1" applyBorder="1" applyAlignment="1">
      <alignment horizontal="center" vertical="center"/>
    </xf>
    <xf numFmtId="4" fontId="36" fillId="0" borderId="56" xfId="1" applyNumberFormat="1" applyFont="1" applyBorder="1" applyAlignment="1">
      <alignment horizontal="center" vertical="center"/>
    </xf>
    <xf numFmtId="167" fontId="31" fillId="0" borderId="45" xfId="1" applyNumberFormat="1" applyFont="1" applyBorder="1" applyAlignment="1">
      <alignment horizontal="center" vertical="center"/>
    </xf>
    <xf numFmtId="1" fontId="2" fillId="0" borderId="43" xfId="1" applyNumberFormat="1" applyFont="1" applyBorder="1" applyAlignment="1">
      <alignment horizontal="center" vertical="center"/>
    </xf>
    <xf numFmtId="0" fontId="74" fillId="2" borderId="21" xfId="0" applyFont="1" applyFill="1" applyBorder="1"/>
    <xf numFmtId="167" fontId="74" fillId="2" borderId="21" xfId="0" applyNumberFormat="1" applyFont="1" applyFill="1" applyBorder="1" applyAlignment="1">
      <alignment horizontal="center"/>
    </xf>
    <xf numFmtId="167" fontId="36" fillId="0" borderId="22" xfId="1" applyNumberFormat="1" applyFont="1" applyBorder="1" applyAlignment="1">
      <alignment horizontal="center" vertical="center"/>
    </xf>
    <xf numFmtId="167" fontId="36" fillId="0" borderId="58" xfId="0" applyNumberFormat="1" applyFont="1" applyBorder="1" applyAlignment="1">
      <alignment horizontal="center" vertical="center"/>
    </xf>
    <xf numFmtId="167" fontId="36" fillId="0" borderId="21" xfId="0" applyNumberFormat="1" applyFont="1" applyBorder="1" applyAlignment="1">
      <alignment horizontal="center" vertical="center"/>
    </xf>
    <xf numFmtId="0" fontId="0" fillId="0" borderId="0" xfId="0" applyBorder="1" applyAlignment="1">
      <alignment vertical="center"/>
    </xf>
    <xf numFmtId="0" fontId="2" fillId="0" borderId="0" xfId="0" applyFont="1" applyBorder="1" applyAlignment="1">
      <alignment horizontal="center" vertical="center" wrapText="1"/>
    </xf>
    <xf numFmtId="0" fontId="67" fillId="0" borderId="43" xfId="0" applyFont="1" applyBorder="1" applyAlignment="1">
      <alignment horizontal="center" vertical="center" wrapText="1"/>
    </xf>
    <xf numFmtId="0" fontId="36" fillId="0" borderId="43" xfId="0" applyFont="1" applyFill="1" applyBorder="1" applyAlignment="1">
      <alignment horizontal="center" wrapText="1"/>
    </xf>
    <xf numFmtId="167" fontId="54" fillId="0" borderId="42" xfId="0" applyNumberFormat="1" applyFont="1" applyFill="1" applyBorder="1" applyAlignment="1">
      <alignment horizontal="center"/>
    </xf>
    <xf numFmtId="167" fontId="54" fillId="0" borderId="21" xfId="0" applyNumberFormat="1" applyFont="1" applyFill="1" applyBorder="1" applyAlignment="1">
      <alignment horizontal="center"/>
    </xf>
    <xf numFmtId="167" fontId="54" fillId="0" borderId="56" xfId="0" applyNumberFormat="1" applyFont="1" applyFill="1" applyBorder="1" applyAlignment="1">
      <alignment horizontal="center"/>
    </xf>
    <xf numFmtId="3" fontId="31" fillId="0" borderId="45" xfId="0" applyNumberFormat="1" applyFont="1" applyBorder="1" applyAlignment="1">
      <alignment horizontal="center"/>
    </xf>
    <xf numFmtId="3" fontId="36" fillId="0" borderId="43" xfId="0" applyNumberFormat="1" applyFont="1" applyBorder="1" applyAlignment="1">
      <alignment horizontal="center"/>
    </xf>
    <xf numFmtId="0" fontId="36" fillId="2" borderId="22" xfId="0" applyFont="1" applyFill="1" applyBorder="1" applyAlignment="1">
      <alignment horizontal="center"/>
    </xf>
    <xf numFmtId="3" fontId="101" fillId="0" borderId="21" xfId="0" applyNumberFormat="1" applyFont="1" applyBorder="1" applyAlignment="1">
      <alignment horizontal="center"/>
    </xf>
    <xf numFmtId="3" fontId="31" fillId="2" borderId="0" xfId="0" applyNumberFormat="1" applyFont="1" applyFill="1" applyBorder="1" applyAlignment="1">
      <alignment horizontal="center"/>
    </xf>
    <xf numFmtId="167" fontId="51" fillId="0" borderId="56" xfId="0" applyNumberFormat="1" applyFont="1" applyBorder="1" applyAlignment="1">
      <alignment horizontal="center"/>
    </xf>
    <xf numFmtId="2" fontId="31" fillId="0" borderId="21" xfId="19" applyNumberFormat="1" applyFont="1" applyBorder="1" applyAlignment="1">
      <alignment horizontal="center" vertical="center"/>
    </xf>
    <xf numFmtId="2" fontId="31" fillId="0" borderId="42" xfId="19" applyNumberFormat="1" applyFont="1" applyBorder="1" applyAlignment="1">
      <alignment horizontal="center" vertical="center"/>
    </xf>
    <xf numFmtId="0" fontId="30" fillId="0" borderId="45" xfId="0" applyFont="1" applyBorder="1"/>
    <xf numFmtId="2" fontId="31" fillId="0" borderId="45" xfId="19" applyNumberFormat="1" applyFont="1" applyBorder="1" applyAlignment="1">
      <alignment horizontal="center" vertical="center"/>
    </xf>
    <xf numFmtId="0" fontId="30" fillId="0" borderId="42" xfId="0" applyFont="1" applyBorder="1" applyAlignment="1"/>
    <xf numFmtId="169" fontId="2" fillId="0" borderId="43" xfId="9" applyNumberFormat="1" applyFont="1" applyFill="1" applyBorder="1" applyAlignment="1">
      <alignment horizontal="center" vertical="center"/>
    </xf>
    <xf numFmtId="167" fontId="31" fillId="0" borderId="45" xfId="19" applyNumberFormat="1" applyFont="1" applyBorder="1" applyAlignment="1">
      <alignment horizontal="center" vertical="center"/>
    </xf>
    <xf numFmtId="167" fontId="2" fillId="0" borderId="43" xfId="19" applyNumberFormat="1" applyFont="1" applyBorder="1" applyAlignment="1">
      <alignment horizontal="center" vertical="center"/>
    </xf>
    <xf numFmtId="0" fontId="3" fillId="0" borderId="0" xfId="9" applyFont="1" applyFill="1" applyBorder="1" applyAlignment="1">
      <alignment vertical="center" wrapText="1"/>
    </xf>
    <xf numFmtId="0" fontId="2" fillId="2" borderId="43" xfId="9" applyFont="1" applyFill="1" applyBorder="1" applyAlignment="1">
      <alignment horizontal="center" vertical="center" wrapText="1"/>
    </xf>
    <xf numFmtId="169" fontId="31" fillId="0" borderId="58" xfId="0" applyNumberFormat="1" applyFont="1" applyFill="1" applyBorder="1" applyAlignment="1">
      <alignment horizontal="center" vertical="center"/>
    </xf>
    <xf numFmtId="169" fontId="31" fillId="0" borderId="21" xfId="0" applyNumberFormat="1" applyFont="1" applyFill="1" applyBorder="1" applyAlignment="1">
      <alignment horizontal="center" vertical="center"/>
    </xf>
    <xf numFmtId="169" fontId="31" fillId="0" borderId="56" xfId="0" applyNumberFormat="1" applyFont="1" applyFill="1" applyBorder="1" applyAlignment="1">
      <alignment horizontal="center" vertical="center"/>
    </xf>
    <xf numFmtId="0" fontId="30" fillId="0" borderId="0" xfId="0" applyFont="1" applyFill="1" applyAlignment="1">
      <alignment horizontal="center" wrapText="1"/>
    </xf>
    <xf numFmtId="167" fontId="31" fillId="2" borderId="58" xfId="19" applyNumberFormat="1" applyFont="1" applyFill="1" applyBorder="1" applyAlignment="1">
      <alignment horizontal="center"/>
    </xf>
    <xf numFmtId="167" fontId="31" fillId="2" borderId="21" xfId="19" applyNumberFormat="1" applyFont="1" applyFill="1" applyBorder="1" applyAlignment="1">
      <alignment horizontal="center"/>
    </xf>
    <xf numFmtId="167" fontId="31" fillId="2" borderId="56" xfId="19" applyNumberFormat="1" applyFont="1" applyFill="1" applyBorder="1" applyAlignment="1">
      <alignment horizontal="center"/>
    </xf>
    <xf numFmtId="0" fontId="30" fillId="2" borderId="45" xfId="0" applyFont="1" applyFill="1" applyBorder="1"/>
    <xf numFmtId="167" fontId="31" fillId="2" borderId="45" xfId="19" applyNumberFormat="1" applyFont="1" applyFill="1" applyBorder="1" applyAlignment="1">
      <alignment horizontal="center"/>
    </xf>
    <xf numFmtId="0" fontId="30" fillId="2" borderId="45" xfId="0" applyFont="1" applyFill="1" applyBorder="1" applyAlignment="1">
      <alignment vertical="center"/>
    </xf>
    <xf numFmtId="167" fontId="31" fillId="2" borderId="42" xfId="0" applyNumberFormat="1" applyFont="1" applyFill="1" applyBorder="1" applyAlignment="1">
      <alignment horizontal="center" vertical="center"/>
    </xf>
    <xf numFmtId="167" fontId="31" fillId="2" borderId="21" xfId="0" applyNumberFormat="1" applyFont="1" applyFill="1" applyBorder="1" applyAlignment="1">
      <alignment horizontal="center" vertical="center"/>
    </xf>
    <xf numFmtId="167" fontId="31" fillId="2" borderId="45" xfId="0" applyNumberFormat="1" applyFont="1" applyFill="1" applyBorder="1" applyAlignment="1">
      <alignment horizontal="center" vertical="center"/>
    </xf>
    <xf numFmtId="167" fontId="31" fillId="2" borderId="56" xfId="0" applyNumberFormat="1" applyFont="1" applyFill="1" applyBorder="1" applyAlignment="1">
      <alignment horizontal="center" vertical="center"/>
    </xf>
    <xf numFmtId="0" fontId="19" fillId="2" borderId="42" xfId="17" applyFont="1" applyFill="1" applyBorder="1" applyAlignment="1">
      <alignment horizontal="left" vertical="center" wrapText="1"/>
    </xf>
    <xf numFmtId="0" fontId="30" fillId="0" borderId="45" xfId="0" applyFont="1" applyBorder="1" applyAlignment="1">
      <alignment vertical="center"/>
    </xf>
    <xf numFmtId="0" fontId="17" fillId="0" borderId="61" xfId="0" applyFont="1" applyBorder="1" applyAlignment="1">
      <alignment vertical="center" wrapText="1"/>
    </xf>
    <xf numFmtId="0" fontId="36" fillId="2" borderId="22" xfId="13" applyFont="1" applyFill="1" applyBorder="1" applyAlignment="1">
      <alignment horizontal="left" vertical="center" wrapText="1"/>
    </xf>
    <xf numFmtId="0" fontId="3" fillId="2" borderId="22" xfId="0" applyFont="1" applyFill="1" applyBorder="1" applyAlignment="1">
      <alignment horizontal="left"/>
    </xf>
    <xf numFmtId="0" fontId="72" fillId="0" borderId="43" xfId="0" applyFont="1" applyBorder="1" applyAlignment="1">
      <alignment vertical="center"/>
    </xf>
    <xf numFmtId="3" fontId="31" fillId="0" borderId="43" xfId="0" applyNumberFormat="1" applyFont="1" applyBorder="1" applyAlignment="1">
      <alignment horizontal="center" vertical="center"/>
    </xf>
    <xf numFmtId="0" fontId="30" fillId="0" borderId="42" xfId="9" applyFont="1" applyBorder="1" applyAlignment="1">
      <alignment vertical="center"/>
    </xf>
    <xf numFmtId="167" fontId="31" fillId="0" borderId="45" xfId="5" applyNumberFormat="1" applyFont="1" applyBorder="1" applyAlignment="1">
      <alignment horizontal="center"/>
    </xf>
    <xf numFmtId="167" fontId="31" fillId="0" borderId="45" xfId="0" applyNumberFormat="1" applyFont="1" applyBorder="1" applyAlignment="1">
      <alignment horizontal="center"/>
    </xf>
    <xf numFmtId="0" fontId="16" fillId="0" borderId="0" xfId="0" applyFont="1"/>
    <xf numFmtId="0" fontId="67" fillId="0" borderId="43" xfId="12" applyFont="1" applyBorder="1" applyAlignment="1">
      <alignment horizontal="center" vertical="top" wrapText="1"/>
    </xf>
    <xf numFmtId="0" fontId="3" fillId="0" borderId="0" xfId="12" applyFont="1" applyFill="1" applyAlignment="1">
      <alignment horizontal="center" vertical="center"/>
    </xf>
    <xf numFmtId="170" fontId="3" fillId="0" borderId="0" xfId="23" applyNumberFormat="1" applyFont="1" applyAlignment="1">
      <alignment horizontal="center" vertical="center"/>
    </xf>
    <xf numFmtId="170" fontId="3" fillId="0" borderId="22" xfId="23" applyNumberFormat="1" applyFont="1" applyBorder="1" applyAlignment="1">
      <alignment horizontal="center" vertical="center"/>
    </xf>
    <xf numFmtId="0" fontId="10" fillId="0" borderId="0" xfId="0" applyFont="1"/>
    <xf numFmtId="0" fontId="3" fillId="0" borderId="45" xfId="15" applyFont="1" applyFill="1" applyBorder="1" applyAlignment="1">
      <alignment horizontal="left"/>
    </xf>
    <xf numFmtId="169" fontId="31" fillId="0" borderId="45" xfId="15" applyNumberFormat="1" applyFont="1" applyBorder="1" applyAlignment="1">
      <alignment horizontal="center"/>
    </xf>
    <xf numFmtId="169" fontId="31" fillId="0" borderId="45" xfId="15" applyNumberFormat="1" applyFont="1" applyFill="1" applyBorder="1" applyAlignment="1">
      <alignment horizontal="center" vertical="center"/>
    </xf>
    <xf numFmtId="17" fontId="2" fillId="0" borderId="43" xfId="15" applyNumberFormat="1" applyFont="1" applyBorder="1" applyAlignment="1">
      <alignment horizontal="center" vertical="center" wrapText="1"/>
    </xf>
    <xf numFmtId="0" fontId="3" fillId="0" borderId="58" xfId="15" applyFont="1" applyBorder="1"/>
    <xf numFmtId="0" fontId="3" fillId="0" borderId="58" xfId="15" applyFont="1" applyBorder="1" applyAlignment="1">
      <alignment wrapText="1"/>
    </xf>
    <xf numFmtId="0" fontId="2" fillId="0" borderId="58" xfId="15" applyFont="1" applyBorder="1" applyAlignment="1">
      <alignment horizontal="center" vertical="center" wrapText="1"/>
    </xf>
    <xf numFmtId="0" fontId="42" fillId="0" borderId="3" xfId="0" applyFont="1" applyFill="1" applyBorder="1" applyAlignment="1">
      <alignment vertical="center" wrapText="1"/>
    </xf>
    <xf numFmtId="0" fontId="36"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30" fillId="0" borderId="1" xfId="0" applyFont="1" applyFill="1" applyBorder="1" applyAlignment="1">
      <alignment horizontal="justify" vertical="center" wrapText="1"/>
    </xf>
    <xf numFmtId="0" fontId="42" fillId="0" borderId="2" xfId="0" applyFont="1" applyFill="1" applyBorder="1" applyAlignment="1">
      <alignment vertical="center"/>
    </xf>
    <xf numFmtId="0" fontId="30" fillId="0" borderId="52" xfId="0" applyFont="1" applyFill="1" applyBorder="1" applyAlignment="1">
      <alignment horizontal="center" vertical="center" wrapText="1"/>
    </xf>
    <xf numFmtId="0" fontId="36" fillId="0" borderId="63" xfId="0" applyFont="1" applyFill="1" applyBorder="1" applyAlignment="1">
      <alignment horizontal="center" vertical="center"/>
    </xf>
    <xf numFmtId="3" fontId="46" fillId="0" borderId="0" xfId="0" applyNumberFormat="1" applyFont="1" applyFill="1" applyBorder="1" applyAlignment="1">
      <alignment horizontal="center" vertical="center"/>
    </xf>
    <xf numFmtId="0" fontId="30" fillId="0" borderId="51" xfId="0" applyFont="1" applyBorder="1"/>
    <xf numFmtId="3" fontId="46" fillId="0" borderId="50" xfId="0" applyNumberFormat="1" applyFont="1" applyBorder="1" applyAlignment="1">
      <alignment horizontal="center"/>
    </xf>
    <xf numFmtId="3" fontId="46" fillId="0" borderId="54" xfId="0" applyNumberFormat="1" applyFont="1" applyBorder="1" applyAlignment="1">
      <alignment horizontal="center"/>
    </xf>
    <xf numFmtId="3" fontId="36" fillId="0" borderId="53" xfId="0" applyNumberFormat="1" applyFont="1" applyFill="1" applyBorder="1" applyAlignment="1">
      <alignment horizontal="center"/>
    </xf>
    <xf numFmtId="0" fontId="36" fillId="0" borderId="63" xfId="0" applyFont="1" applyFill="1" applyBorder="1" applyAlignment="1">
      <alignment horizontal="center" vertical="center" wrapText="1"/>
    </xf>
    <xf numFmtId="0" fontId="30" fillId="0" borderId="0" xfId="0" applyFont="1" applyFill="1" applyAlignment="1">
      <alignment vertical="center" wrapText="1"/>
    </xf>
    <xf numFmtId="0" fontId="30" fillId="0" borderId="1" xfId="0" applyFont="1" applyFill="1" applyBorder="1"/>
    <xf numFmtId="0" fontId="30" fillId="0" borderId="80" xfId="0" applyFont="1" applyBorder="1" applyAlignment="1">
      <alignment horizontal="justify" vertical="center" wrapText="1"/>
    </xf>
    <xf numFmtId="0" fontId="30" fillId="0" borderId="81" xfId="0" applyFont="1" applyBorder="1" applyAlignment="1">
      <alignment horizontal="justify" vertical="center" wrapText="1"/>
    </xf>
    <xf numFmtId="0" fontId="30" fillId="0" borderId="82" xfId="0" applyFont="1" applyBorder="1" applyAlignment="1">
      <alignment horizontal="justify" vertical="center" wrapText="1"/>
    </xf>
    <xf numFmtId="0" fontId="30" fillId="0" borderId="80" xfId="0" applyFont="1" applyBorder="1" applyAlignment="1">
      <alignment vertical="center" wrapText="1"/>
    </xf>
    <xf numFmtId="0" fontId="30" fillId="0" borderId="81" xfId="0" applyFont="1" applyBorder="1" applyAlignment="1">
      <alignment vertical="center" wrapText="1"/>
    </xf>
    <xf numFmtId="0" fontId="45" fillId="0" borderId="3" xfId="3" applyFont="1" applyBorder="1" applyAlignment="1" applyProtection="1">
      <alignment horizontal="left" vertical="center"/>
    </xf>
    <xf numFmtId="0" fontId="45" fillId="0" borderId="4" xfId="3" applyFont="1" applyBorder="1" applyAlignment="1" applyProtection="1">
      <alignment horizontal="left" vertical="center"/>
    </xf>
    <xf numFmtId="0" fontId="52" fillId="0" borderId="0" xfId="0" applyFont="1" applyAlignment="1">
      <alignment horizontal="left" vertical="center"/>
    </xf>
    <xf numFmtId="0" fontId="105" fillId="0" borderId="83" xfId="0" applyFont="1" applyBorder="1" applyAlignment="1">
      <alignment horizontal="center" vertical="center" wrapText="1"/>
    </xf>
    <xf numFmtId="0" fontId="105" fillId="0" borderId="0" xfId="0" applyFont="1" applyBorder="1" applyAlignment="1">
      <alignment horizontal="center" vertical="center" wrapText="1"/>
    </xf>
    <xf numFmtId="0" fontId="62" fillId="0" borderId="87" xfId="0" applyFont="1" applyBorder="1" applyAlignment="1">
      <alignment horizontal="center" vertical="center" wrapText="1"/>
    </xf>
    <xf numFmtId="9" fontId="62" fillId="0" borderId="87" xfId="0" applyNumberFormat="1" applyFont="1" applyBorder="1" applyAlignment="1">
      <alignment horizontal="center" vertical="center" wrapText="1"/>
    </xf>
    <xf numFmtId="0" fontId="62" fillId="0" borderId="85" xfId="0" applyFont="1" applyBorder="1" applyAlignment="1">
      <alignment horizontal="center" vertical="center" wrapText="1"/>
    </xf>
    <xf numFmtId="0" fontId="62" fillId="0" borderId="86" xfId="0" applyFont="1" applyBorder="1" applyAlignment="1">
      <alignment horizontal="center" vertical="center" wrapText="1"/>
    </xf>
    <xf numFmtId="164" fontId="62" fillId="0" borderId="85" xfId="0" applyNumberFormat="1" applyFont="1" applyBorder="1" applyAlignment="1">
      <alignment horizontal="center" vertical="center" wrapText="1"/>
    </xf>
    <xf numFmtId="0" fontId="62" fillId="0" borderId="88" xfId="0" applyFont="1" applyBorder="1" applyAlignment="1">
      <alignment horizontal="center" vertical="center" wrapText="1"/>
    </xf>
    <xf numFmtId="164" fontId="62" fillId="0" borderId="88" xfId="0" applyNumberFormat="1" applyFont="1" applyBorder="1" applyAlignment="1">
      <alignment horizontal="center" vertical="center" wrapText="1"/>
    </xf>
    <xf numFmtId="164" fontId="62" fillId="0" borderId="86" xfId="0" applyNumberFormat="1" applyFont="1" applyBorder="1" applyAlignment="1">
      <alignment horizontal="center" vertical="center" wrapText="1"/>
    </xf>
    <xf numFmtId="3" fontId="62" fillId="0" borderId="85" xfId="0" applyNumberFormat="1" applyFont="1" applyBorder="1" applyAlignment="1">
      <alignment horizontal="center" vertical="center" wrapText="1"/>
    </xf>
    <xf numFmtId="3" fontId="62" fillId="0" borderId="88" xfId="0" applyNumberFormat="1" applyFont="1" applyBorder="1" applyAlignment="1">
      <alignment horizontal="center" vertical="center" wrapText="1"/>
    </xf>
    <xf numFmtId="3" fontId="62" fillId="0" borderId="86" xfId="0" applyNumberFormat="1" applyFont="1" applyBorder="1" applyAlignment="1">
      <alignment horizontal="center" vertical="center" wrapText="1"/>
    </xf>
    <xf numFmtId="0" fontId="107" fillId="0" borderId="87" xfId="0" applyFont="1" applyBorder="1" applyAlignment="1">
      <alignment horizontal="center" vertical="center" wrapText="1"/>
    </xf>
    <xf numFmtId="3" fontId="62" fillId="3" borderId="87" xfId="0" applyNumberFormat="1" applyFont="1" applyFill="1" applyBorder="1" applyAlignment="1">
      <alignment horizontal="center" vertical="center" wrapText="1"/>
    </xf>
    <xf numFmtId="0" fontId="62" fillId="0" borderId="96" xfId="0" applyFont="1" applyBorder="1" applyAlignment="1">
      <alignment horizontal="left" vertical="top" wrapText="1"/>
    </xf>
    <xf numFmtId="0" fontId="62" fillId="0" borderId="95" xfId="0" applyFont="1" applyBorder="1" applyAlignment="1">
      <alignment horizontal="left" vertical="top" wrapText="1"/>
    </xf>
    <xf numFmtId="0" fontId="62" fillId="0" borderId="95" xfId="0" quotePrefix="1" applyFont="1" applyBorder="1" applyAlignment="1">
      <alignment horizontal="left" vertical="top" wrapText="1"/>
    </xf>
    <xf numFmtId="0" fontId="62" fillId="0" borderId="96" xfId="0" applyFont="1" applyBorder="1" applyAlignment="1">
      <alignment horizontal="center" vertical="center" wrapText="1"/>
    </xf>
    <xf numFmtId="9" fontId="62" fillId="0" borderId="96" xfId="0" applyNumberFormat="1" applyFont="1" applyBorder="1" applyAlignment="1">
      <alignment horizontal="center" vertical="center" wrapText="1"/>
    </xf>
    <xf numFmtId="9" fontId="62" fillId="3" borderId="96" xfId="0" applyNumberFormat="1" applyFont="1" applyFill="1" applyBorder="1" applyAlignment="1">
      <alignment horizontal="center" vertical="center" wrapText="1"/>
    </xf>
    <xf numFmtId="0" fontId="62" fillId="3" borderId="96" xfId="0" applyFont="1" applyFill="1" applyBorder="1" applyAlignment="1">
      <alignment horizontal="center" vertical="center" wrapText="1"/>
    </xf>
    <xf numFmtId="9" fontId="62" fillId="0" borderId="86" xfId="0" applyNumberFormat="1" applyFont="1" applyBorder="1" applyAlignment="1">
      <alignment horizontal="center" vertical="center" wrapText="1"/>
    </xf>
    <xf numFmtId="9" fontId="62" fillId="3" borderId="86" xfId="0" applyNumberFormat="1" applyFont="1" applyFill="1" applyBorder="1" applyAlignment="1">
      <alignment horizontal="center" vertical="center" wrapText="1"/>
    </xf>
    <xf numFmtId="0" fontId="62" fillId="3" borderId="86" xfId="0" applyFont="1" applyFill="1" applyBorder="1" applyAlignment="1">
      <alignment horizontal="center" vertical="center" wrapText="1"/>
    </xf>
    <xf numFmtId="0" fontId="105" fillId="0" borderId="84" xfId="0" applyFont="1" applyBorder="1" applyAlignment="1">
      <alignment horizontal="center" vertical="center" wrapText="1"/>
    </xf>
    <xf numFmtId="9" fontId="62" fillId="0" borderId="85" xfId="0" applyNumberFormat="1" applyFont="1" applyBorder="1" applyAlignment="1">
      <alignment horizontal="center" vertical="center" wrapText="1"/>
    </xf>
    <xf numFmtId="9" fontId="62" fillId="0" borderId="88" xfId="0" applyNumberFormat="1" applyFont="1" applyBorder="1" applyAlignment="1">
      <alignment horizontal="center" vertical="center" wrapText="1"/>
    </xf>
    <xf numFmtId="3" fontId="62" fillId="0" borderId="87" xfId="0" applyNumberFormat="1" applyFont="1" applyBorder="1" applyAlignment="1">
      <alignment horizontal="center" vertical="center" wrapText="1"/>
    </xf>
    <xf numFmtId="0" fontId="45" fillId="0" borderId="5" xfId="3" applyFont="1" applyBorder="1" applyAlignment="1" applyProtection="1">
      <alignment horizontal="left" vertical="center"/>
    </xf>
    <xf numFmtId="0" fontId="45" fillId="0" borderId="2" xfId="3" applyFont="1" applyBorder="1" applyAlignment="1" applyProtection="1">
      <alignment horizontal="left" vertical="center"/>
    </xf>
    <xf numFmtId="0" fontId="42" fillId="0" borderId="5" xfId="0" applyFont="1" applyFill="1" applyBorder="1" applyAlignment="1">
      <alignment vertical="center"/>
    </xf>
    <xf numFmtId="0" fontId="105" fillId="0" borderId="30" xfId="0" applyFont="1" applyBorder="1" applyAlignment="1">
      <alignment horizontal="center" vertical="center"/>
    </xf>
    <xf numFmtId="0" fontId="105" fillId="0" borderId="30" xfId="0" applyFont="1" applyBorder="1" applyAlignment="1">
      <alignment horizontal="center" vertical="center" readingOrder="1"/>
    </xf>
    <xf numFmtId="0" fontId="62" fillId="0" borderId="33" xfId="0" applyFont="1" applyBorder="1" applyAlignment="1">
      <alignment vertical="center" wrapText="1"/>
    </xf>
    <xf numFmtId="0" fontId="62" fillId="0" borderId="33" xfId="0" applyFont="1" applyBorder="1" applyAlignment="1">
      <alignment horizontal="center" vertical="center"/>
    </xf>
    <xf numFmtId="0" fontId="108" fillId="0" borderId="33" xfId="0" applyFont="1" applyBorder="1" applyAlignment="1">
      <alignment horizontal="center" vertical="center"/>
    </xf>
    <xf numFmtId="0" fontId="62" fillId="0" borderId="31" xfId="0" applyFont="1" applyBorder="1" applyAlignment="1">
      <alignment vertical="center" wrapText="1"/>
    </xf>
    <xf numFmtId="0" fontId="62" fillId="0" borderId="31" xfId="0" applyFont="1" applyBorder="1" applyAlignment="1">
      <alignment horizontal="center" vertical="center"/>
    </xf>
    <xf numFmtId="0" fontId="108" fillId="0" borderId="26" xfId="0" applyFont="1" applyBorder="1" applyAlignment="1">
      <alignment horizontal="center" vertical="center"/>
    </xf>
    <xf numFmtId="0" fontId="108" fillId="0" borderId="31" xfId="0" applyFont="1" applyBorder="1" applyAlignment="1">
      <alignment horizontal="center" vertical="center"/>
    </xf>
    <xf numFmtId="0" fontId="62" fillId="0" borderId="38" xfId="0" applyFont="1" applyBorder="1" applyAlignment="1">
      <alignment vertical="center" wrapText="1"/>
    </xf>
    <xf numFmtId="0" fontId="62" fillId="0" borderId="26" xfId="0" applyFont="1" applyBorder="1" applyAlignment="1">
      <alignment horizontal="center" vertical="center"/>
    </xf>
    <xf numFmtId="0" fontId="62" fillId="0" borderId="26" xfId="0" applyFont="1" applyBorder="1" applyAlignment="1">
      <alignment vertical="center" wrapText="1"/>
    </xf>
    <xf numFmtId="0" fontId="105" fillId="0" borderId="32" xfId="0" applyFont="1" applyBorder="1" applyAlignment="1">
      <alignment horizontal="justify" vertical="center" wrapText="1"/>
    </xf>
    <xf numFmtId="0" fontId="109" fillId="0" borderId="2" xfId="3" applyFont="1" applyFill="1" applyBorder="1" applyAlignment="1" applyProtection="1"/>
    <xf numFmtId="0" fontId="109" fillId="0" borderId="4" xfId="3" applyFont="1" applyFill="1" applyBorder="1" applyAlignment="1" applyProtection="1"/>
    <xf numFmtId="0" fontId="109" fillId="0" borderId="3" xfId="3" applyFont="1" applyFill="1" applyBorder="1" applyAlignment="1" applyProtection="1"/>
    <xf numFmtId="0" fontId="109" fillId="0" borderId="4" xfId="3" applyFont="1" applyFill="1" applyBorder="1" applyAlignment="1" applyProtection="1">
      <alignment vertical="center"/>
    </xf>
    <xf numFmtId="0" fontId="109" fillId="0" borderId="3" xfId="3" applyFont="1" applyFill="1" applyBorder="1" applyAlignment="1" applyProtection="1">
      <alignment vertical="center"/>
    </xf>
    <xf numFmtId="0" fontId="30" fillId="0" borderId="97" xfId="0" applyFont="1" applyFill="1" applyBorder="1"/>
    <xf numFmtId="3" fontId="46" fillId="0" borderId="97" xfId="0" applyNumberFormat="1" applyFont="1" applyFill="1" applyBorder="1" applyAlignment="1">
      <alignment horizontal="center" vertical="center"/>
    </xf>
    <xf numFmtId="0" fontId="36" fillId="0" borderId="79" xfId="0" applyFont="1" applyBorder="1" applyAlignment="1">
      <alignment horizontal="center" vertical="center" wrapText="1"/>
    </xf>
    <xf numFmtId="0" fontId="110" fillId="0" borderId="2" xfId="3" applyFont="1" applyFill="1" applyBorder="1" applyAlignment="1" applyProtection="1">
      <alignment vertical="center"/>
    </xf>
    <xf numFmtId="0" fontId="110" fillId="0" borderId="4" xfId="3" applyFont="1" applyFill="1" applyBorder="1" applyAlignment="1" applyProtection="1">
      <alignment vertical="center"/>
    </xf>
    <xf numFmtId="0" fontId="110" fillId="0" borderId="3" xfId="3" applyFont="1" applyFill="1" applyBorder="1" applyAlignment="1" applyProtection="1">
      <alignment vertical="center"/>
    </xf>
    <xf numFmtId="0" fontId="110" fillId="0" borderId="3" xfId="3" applyFont="1" applyFill="1" applyBorder="1" applyAlignment="1" applyProtection="1">
      <alignment horizontal="left" vertical="center"/>
    </xf>
    <xf numFmtId="0" fontId="110" fillId="0" borderId="2" xfId="3" applyFont="1" applyFill="1" applyBorder="1" applyAlignment="1" applyProtection="1">
      <alignment horizontal="left" vertical="center"/>
    </xf>
    <xf numFmtId="0" fontId="110" fillId="0" borderId="4" xfId="3" applyFont="1" applyFill="1" applyBorder="1" applyAlignment="1" applyProtection="1">
      <alignment horizontal="left" vertical="center"/>
    </xf>
    <xf numFmtId="0" fontId="110" fillId="0" borderId="5" xfId="3" applyFont="1" applyFill="1" applyBorder="1" applyAlignment="1" applyProtection="1">
      <alignment horizontal="left" vertical="center"/>
    </xf>
    <xf numFmtId="3" fontId="49" fillId="0" borderId="22" xfId="0" applyNumberFormat="1" applyFont="1" applyBorder="1" applyAlignment="1">
      <alignment horizontal="center" vertical="center"/>
    </xf>
    <xf numFmtId="3" fontId="30" fillId="2" borderId="0" xfId="0" applyNumberFormat="1" applyFont="1" applyFill="1"/>
    <xf numFmtId="1" fontId="31" fillId="0" borderId="42" xfId="0" applyNumberFormat="1" applyFont="1" applyFill="1" applyBorder="1" applyAlignment="1">
      <alignment horizontal="center"/>
    </xf>
    <xf numFmtId="1" fontId="31" fillId="0" borderId="22" xfId="0" applyNumberFormat="1" applyFont="1" applyFill="1" applyBorder="1" applyAlignment="1">
      <alignment horizontal="center"/>
    </xf>
    <xf numFmtId="2" fontId="31" fillId="0" borderId="22" xfId="0" applyNumberFormat="1" applyFont="1" applyFill="1" applyBorder="1" applyAlignment="1">
      <alignment horizontal="center"/>
    </xf>
    <xf numFmtId="2" fontId="31" fillId="0" borderId="22" xfId="0" applyNumberFormat="1" applyFont="1" applyBorder="1" applyAlignment="1">
      <alignment horizontal="center" vertical="center"/>
    </xf>
    <xf numFmtId="2" fontId="36" fillId="0" borderId="43" xfId="0" applyNumberFormat="1" applyFont="1" applyFill="1" applyBorder="1" applyAlignment="1">
      <alignment horizontal="center"/>
    </xf>
    <xf numFmtId="169" fontId="50" fillId="3" borderId="19" xfId="0" applyNumberFormat="1" applyFont="1" applyFill="1" applyBorder="1" applyAlignment="1">
      <alignment horizontal="center" vertical="center" wrapText="1"/>
    </xf>
    <xf numFmtId="178" fontId="3" fillId="0" borderId="0" xfId="6" applyNumberFormat="1" applyFont="1" applyAlignment="1">
      <alignment horizontal="center" vertical="center"/>
    </xf>
    <xf numFmtId="178" fontId="3" fillId="0" borderId="22" xfId="6" applyNumberFormat="1" applyFont="1" applyBorder="1" applyAlignment="1">
      <alignment horizontal="center" vertical="center"/>
    </xf>
    <xf numFmtId="170" fontId="62" fillId="0" borderId="85" xfId="0" applyNumberFormat="1" applyFont="1" applyBorder="1" applyAlignment="1">
      <alignment horizontal="center" vertical="center" wrapText="1"/>
    </xf>
    <xf numFmtId="170" fontId="62" fillId="0" borderId="88" xfId="0" applyNumberFormat="1" applyFont="1" applyBorder="1" applyAlignment="1">
      <alignment horizontal="center" vertical="center" wrapText="1"/>
    </xf>
    <xf numFmtId="170" fontId="62" fillId="0" borderId="86" xfId="0" applyNumberFormat="1" applyFont="1" applyBorder="1" applyAlignment="1">
      <alignment horizontal="center" vertical="center" wrapText="1"/>
    </xf>
    <xf numFmtId="170" fontId="62" fillId="0" borderId="87" xfId="0" applyNumberFormat="1" applyFont="1" applyBorder="1" applyAlignment="1">
      <alignment horizontal="center" vertical="center" wrapText="1"/>
    </xf>
    <xf numFmtId="170" fontId="62" fillId="3" borderId="87" xfId="0" applyNumberFormat="1" applyFont="1" applyFill="1" applyBorder="1" applyAlignment="1">
      <alignment horizontal="center" vertical="center" wrapText="1"/>
    </xf>
    <xf numFmtId="170" fontId="62" fillId="0" borderId="96" xfId="0" applyNumberFormat="1" applyFont="1" applyBorder="1" applyAlignment="1">
      <alignment horizontal="left" vertical="top" wrapText="1"/>
    </xf>
    <xf numFmtId="170" fontId="62" fillId="0" borderId="93" xfId="0" applyNumberFormat="1" applyFont="1" applyBorder="1" applyAlignment="1">
      <alignment horizontal="left" vertical="top" wrapText="1"/>
    </xf>
    <xf numFmtId="0" fontId="42" fillId="0" borderId="2" xfId="0" applyFont="1" applyFill="1" applyBorder="1" applyAlignment="1">
      <alignment vertical="center"/>
    </xf>
    <xf numFmtId="0" fontId="67" fillId="0" borderId="43" xfId="0" applyFont="1" applyBorder="1" applyAlignment="1">
      <alignment horizontal="center" vertical="center" wrapText="1"/>
    </xf>
    <xf numFmtId="170" fontId="31" fillId="0" borderId="56" xfId="19" applyNumberFormat="1" applyFont="1" applyBorder="1" applyAlignment="1">
      <alignment horizontal="center" vertical="center"/>
    </xf>
    <xf numFmtId="0" fontId="67" fillId="0" borderId="22" xfId="12" applyFont="1" applyBorder="1" applyAlignment="1">
      <alignment horizontal="center" vertical="center" wrapText="1"/>
    </xf>
    <xf numFmtId="167" fontId="48" fillId="2" borderId="0" xfId="0" applyNumberFormat="1" applyFont="1" applyFill="1" applyBorder="1" applyAlignment="1">
      <alignment horizontal="center"/>
    </xf>
    <xf numFmtId="167" fontId="2" fillId="2" borderId="30" xfId="0" applyNumberFormat="1" applyFont="1" applyFill="1" applyBorder="1" applyAlignment="1">
      <alignment horizontal="center"/>
    </xf>
    <xf numFmtId="0" fontId="30" fillId="0" borderId="31" xfId="0" applyFont="1" applyBorder="1" applyAlignment="1">
      <alignment horizontal="left" vertical="center" wrapText="1"/>
    </xf>
    <xf numFmtId="0" fontId="30" fillId="0" borderId="26" xfId="0" applyFont="1" applyBorder="1" applyAlignment="1">
      <alignment vertical="center" wrapText="1"/>
    </xf>
    <xf numFmtId="0" fontId="48" fillId="0" borderId="40" xfId="0" applyFont="1" applyBorder="1" applyAlignment="1">
      <alignment horizontal="center" vertical="center"/>
    </xf>
    <xf numFmtId="2" fontId="31" fillId="0" borderId="43" xfId="0" applyNumberFormat="1" applyFont="1" applyBorder="1" applyAlignment="1">
      <alignment horizontal="center" vertical="center"/>
    </xf>
    <xf numFmtId="0" fontId="30" fillId="0" borderId="30" xfId="0" applyFont="1" applyBorder="1" applyAlignment="1">
      <alignment horizontal="left" vertical="center"/>
    </xf>
    <xf numFmtId="0" fontId="48" fillId="0" borderId="30" xfId="0" applyFont="1" applyBorder="1" applyAlignment="1">
      <alignment horizontal="center" vertical="center"/>
    </xf>
    <xf numFmtId="167" fontId="48" fillId="0" borderId="35" xfId="19" applyNumberFormat="1" applyFont="1" applyBorder="1" applyAlignment="1">
      <alignment horizontal="center" vertical="center"/>
    </xf>
    <xf numFmtId="167" fontId="36" fillId="0" borderId="30" xfId="25" applyNumberFormat="1" applyFont="1" applyBorder="1" applyAlignment="1">
      <alignment horizontal="center"/>
    </xf>
    <xf numFmtId="167" fontId="48" fillId="0" borderId="33" xfId="19" applyNumberFormat="1" applyFont="1" applyFill="1" applyBorder="1" applyAlignment="1">
      <alignment horizontal="center"/>
    </xf>
    <xf numFmtId="167" fontId="48" fillId="0" borderId="26" xfId="19" applyNumberFormat="1" applyFont="1" applyFill="1" applyBorder="1" applyAlignment="1">
      <alignment horizontal="center"/>
    </xf>
    <xf numFmtId="167" fontId="48" fillId="0" borderId="29" xfId="19" applyNumberFormat="1" applyFont="1" applyFill="1" applyBorder="1" applyAlignment="1">
      <alignment horizontal="center"/>
    </xf>
    <xf numFmtId="167" fontId="48" fillId="0" borderId="31" xfId="0" applyNumberFormat="1" applyFont="1" applyBorder="1" applyAlignment="1">
      <alignment horizontal="center" vertical="center"/>
    </xf>
    <xf numFmtId="167" fontId="48" fillId="0" borderId="26" xfId="0" applyNumberFormat="1" applyFont="1" applyBorder="1" applyAlignment="1">
      <alignment horizontal="center" vertical="center"/>
    </xf>
    <xf numFmtId="167" fontId="36" fillId="0" borderId="24" xfId="0" applyNumberFormat="1" applyFont="1" applyBorder="1" applyAlignment="1">
      <alignment horizontal="center" vertical="center"/>
    </xf>
    <xf numFmtId="167" fontId="48" fillId="0" borderId="33" xfId="19" applyNumberFormat="1" applyFont="1" applyFill="1" applyBorder="1" applyAlignment="1">
      <alignment horizontal="center" vertical="center"/>
    </xf>
    <xf numFmtId="167" fontId="48" fillId="0" borderId="26" xfId="19" applyNumberFormat="1" applyFont="1" applyFill="1" applyBorder="1" applyAlignment="1">
      <alignment horizontal="center" vertical="center"/>
    </xf>
    <xf numFmtId="0" fontId="105" fillId="0" borderId="30" xfId="0" applyFont="1" applyBorder="1" applyAlignment="1">
      <alignment horizontal="center" vertical="center" wrapText="1"/>
    </xf>
    <xf numFmtId="167" fontId="48" fillId="0" borderId="0" xfId="0" applyNumberFormat="1" applyFont="1" applyAlignment="1">
      <alignment horizontal="center"/>
    </xf>
    <xf numFmtId="0" fontId="4" fillId="0" borderId="0" xfId="1" applyFont="1" applyFill="1" applyAlignment="1">
      <alignment vertical="center"/>
    </xf>
    <xf numFmtId="0" fontId="120" fillId="0" borderId="21" xfId="1" applyFont="1" applyFill="1" applyBorder="1" applyAlignment="1">
      <alignment vertical="center"/>
    </xf>
    <xf numFmtId="0" fontId="120" fillId="0" borderId="56" xfId="1" applyFont="1" applyFill="1" applyBorder="1" applyAlignment="1">
      <alignment vertical="center"/>
    </xf>
    <xf numFmtId="0" fontId="121" fillId="0" borderId="42" xfId="1" applyFont="1" applyFill="1" applyBorder="1" applyAlignment="1">
      <alignment vertical="center"/>
    </xf>
    <xf numFmtId="0" fontId="121" fillId="0" borderId="56" xfId="1" applyFont="1" applyFill="1" applyBorder="1" applyAlignment="1">
      <alignment vertical="center"/>
    </xf>
    <xf numFmtId="0" fontId="53" fillId="0" borderId="0" xfId="0" applyFont="1" applyAlignment="1">
      <alignment horizontal="center" vertical="center"/>
    </xf>
    <xf numFmtId="167" fontId="36" fillId="2" borderId="43" xfId="0" applyNumberFormat="1" applyFont="1" applyFill="1" applyBorder="1" applyAlignment="1">
      <alignment horizontal="center" vertical="center"/>
    </xf>
    <xf numFmtId="0" fontId="68" fillId="0" borderId="58" xfId="0" applyFont="1" applyBorder="1"/>
    <xf numFmtId="0" fontId="68" fillId="0" borderId="42" xfId="0" applyFont="1" applyBorder="1"/>
    <xf numFmtId="1" fontId="31" fillId="0" borderId="77" xfId="0" applyNumberFormat="1" applyFont="1" applyBorder="1" applyAlignment="1">
      <alignment horizontal="center"/>
    </xf>
    <xf numFmtId="3" fontId="31" fillId="0" borderId="42" xfId="0" applyNumberFormat="1" applyFont="1" applyBorder="1" applyAlignment="1"/>
    <xf numFmtId="3" fontId="31" fillId="0" borderId="56" xfId="0" applyNumberFormat="1" applyFont="1" applyBorder="1" applyAlignment="1"/>
    <xf numFmtId="0" fontId="0" fillId="2" borderId="0" xfId="0" applyFill="1"/>
    <xf numFmtId="170" fontId="36" fillId="0" borderId="42" xfId="19" applyNumberFormat="1" applyFont="1" applyBorder="1" applyAlignment="1">
      <alignment horizontal="center" vertical="center"/>
    </xf>
    <xf numFmtId="170" fontId="36" fillId="0" borderId="56" xfId="19" applyNumberFormat="1" applyFont="1" applyBorder="1" applyAlignment="1">
      <alignment horizontal="center" vertical="center"/>
    </xf>
    <xf numFmtId="170" fontId="31" fillId="0" borderId="42" xfId="19" applyNumberFormat="1" applyFont="1" applyBorder="1" applyAlignment="1">
      <alignment horizontal="center" vertical="center"/>
    </xf>
    <xf numFmtId="167" fontId="31" fillId="2" borderId="42" xfId="9" applyNumberFormat="1" applyFont="1" applyFill="1" applyBorder="1" applyAlignment="1">
      <alignment horizontal="center"/>
    </xf>
    <xf numFmtId="167" fontId="31" fillId="2" borderId="21" xfId="9" applyNumberFormat="1" applyFont="1" applyFill="1" applyBorder="1" applyAlignment="1">
      <alignment horizontal="center"/>
    </xf>
    <xf numFmtId="167" fontId="31" fillId="2" borderId="56" xfId="9" applyNumberFormat="1" applyFont="1" applyFill="1" applyBorder="1" applyAlignment="1">
      <alignment horizontal="center"/>
    </xf>
    <xf numFmtId="0" fontId="36" fillId="0" borderId="22" xfId="0" applyFont="1" applyBorder="1" applyAlignment="1">
      <alignment horizontal="center" vertical="center"/>
    </xf>
    <xf numFmtId="0" fontId="31" fillId="2" borderId="42" xfId="0" applyFont="1" applyFill="1" applyBorder="1" applyAlignment="1">
      <alignment horizontal="center"/>
    </xf>
    <xf numFmtId="0" fontId="31" fillId="2" borderId="21" xfId="0" applyFont="1" applyFill="1" applyBorder="1" applyAlignment="1">
      <alignment horizontal="center"/>
    </xf>
    <xf numFmtId="169" fontId="31" fillId="2" borderId="42" xfId="0" applyNumberFormat="1" applyFont="1" applyFill="1" applyBorder="1" applyAlignment="1">
      <alignment horizontal="center"/>
    </xf>
    <xf numFmtId="169" fontId="31" fillId="2" borderId="21" xfId="0" applyNumberFormat="1" applyFont="1" applyFill="1" applyBorder="1" applyAlignment="1">
      <alignment horizontal="center"/>
    </xf>
    <xf numFmtId="169" fontId="31" fillId="2" borderId="56" xfId="0" applyNumberFormat="1" applyFont="1" applyFill="1" applyBorder="1" applyAlignment="1">
      <alignment horizontal="center"/>
    </xf>
    <xf numFmtId="0" fontId="120" fillId="0" borderId="56" xfId="15" applyFont="1" applyFill="1" applyBorder="1" applyAlignment="1">
      <alignment horizontal="left"/>
    </xf>
    <xf numFmtId="3" fontId="31" fillId="0" borderId="21" xfId="15" applyNumberFormat="1" applyFont="1" applyBorder="1" applyAlignment="1">
      <alignment horizontal="center" vertical="center"/>
    </xf>
    <xf numFmtId="3" fontId="31" fillId="0" borderId="56" xfId="15" applyNumberFormat="1" applyFont="1" applyBorder="1" applyAlignment="1">
      <alignment horizontal="center" vertical="center"/>
    </xf>
    <xf numFmtId="0" fontId="92" fillId="2" borderId="0" xfId="0" applyFont="1" applyFill="1"/>
    <xf numFmtId="167" fontId="62" fillId="0" borderId="85" xfId="0" applyNumberFormat="1" applyFont="1" applyBorder="1" applyAlignment="1">
      <alignment horizontal="center" vertical="center" wrapText="1"/>
    </xf>
    <xf numFmtId="0" fontId="111" fillId="9" borderId="0" xfId="0" applyFont="1" applyFill="1"/>
    <xf numFmtId="167" fontId="62" fillId="0" borderId="87" xfId="0" applyNumberFormat="1" applyFont="1" applyBorder="1" applyAlignment="1">
      <alignment horizontal="center" vertical="center" wrapText="1"/>
    </xf>
    <xf numFmtId="2" fontId="62" fillId="0" borderId="88" xfId="0" applyNumberFormat="1" applyFont="1" applyBorder="1" applyAlignment="1">
      <alignment horizontal="center" vertical="center" wrapText="1"/>
    </xf>
    <xf numFmtId="0" fontId="67" fillId="0" borderId="43" xfId="0" applyFont="1" applyBorder="1" applyAlignment="1">
      <alignment horizontal="center" vertical="center" wrapText="1"/>
    </xf>
    <xf numFmtId="0" fontId="36" fillId="0" borderId="43" xfId="0" applyFont="1" applyBorder="1" applyAlignment="1">
      <alignment horizontal="center" vertical="center"/>
    </xf>
    <xf numFmtId="0" fontId="30" fillId="0" borderId="0" xfId="0" applyFont="1" applyAlignment="1">
      <alignment horizontal="center" vertical="center"/>
    </xf>
    <xf numFmtId="0" fontId="0" fillId="0" borderId="0" xfId="0" applyBorder="1" applyAlignment="1"/>
    <xf numFmtId="1" fontId="79" fillId="0" borderId="0" xfId="0" applyNumberFormat="1" applyFont="1" applyFill="1" applyBorder="1" applyAlignment="1">
      <alignment horizontal="center"/>
    </xf>
    <xf numFmtId="1" fontId="70" fillId="0" borderId="0" xfId="0" applyNumberFormat="1" applyFont="1" applyBorder="1" applyAlignment="1">
      <alignment horizontal="center"/>
    </xf>
    <xf numFmtId="167" fontId="48" fillId="0" borderId="26" xfId="19" applyNumberFormat="1" applyFont="1" applyBorder="1" applyAlignment="1">
      <alignment horizontal="center"/>
    </xf>
    <xf numFmtId="0" fontId="36" fillId="0" borderId="24" xfId="0" applyFont="1" applyBorder="1" applyAlignment="1">
      <alignment horizontal="center" vertical="center"/>
    </xf>
    <xf numFmtId="167" fontId="48" fillId="0" borderId="33" xfId="0" applyNumberFormat="1" applyFont="1" applyBorder="1" applyAlignment="1">
      <alignment horizontal="center" vertical="center"/>
    </xf>
    <xf numFmtId="0" fontId="0" fillId="0" borderId="27" xfId="0" applyBorder="1" applyAlignment="1">
      <alignment vertical="center" wrapText="1"/>
    </xf>
    <xf numFmtId="0" fontId="0" fillId="0" borderId="27" xfId="0" applyBorder="1" applyAlignment="1">
      <alignment wrapText="1"/>
    </xf>
    <xf numFmtId="169" fontId="84" fillId="0" borderId="21" xfId="0" applyNumberFormat="1" applyFont="1" applyBorder="1" applyAlignment="1">
      <alignment horizontal="center" vertical="center"/>
    </xf>
    <xf numFmtId="17" fontId="36" fillId="0" borderId="58" xfId="0" applyNumberFormat="1" applyFont="1" applyBorder="1" applyAlignment="1">
      <alignment horizontal="center" vertical="center"/>
    </xf>
    <xf numFmtId="0" fontId="36" fillId="0" borderId="22" xfId="0" applyFont="1" applyFill="1" applyBorder="1" applyAlignment="1">
      <alignment horizontal="left" vertical="top" wrapText="1"/>
    </xf>
    <xf numFmtId="167" fontId="31" fillId="0" borderId="42" xfId="18" applyNumberFormat="1" applyFont="1" applyBorder="1" applyAlignment="1">
      <alignment horizontal="center" vertical="center"/>
    </xf>
    <xf numFmtId="167" fontId="31" fillId="0" borderId="21" xfId="18" applyNumberFormat="1" applyFont="1" applyBorder="1" applyAlignment="1">
      <alignment horizontal="center" vertical="center"/>
    </xf>
    <xf numFmtId="3" fontId="36" fillId="2" borderId="22" xfId="0" applyNumberFormat="1" applyFont="1" applyFill="1" applyBorder="1" applyAlignment="1">
      <alignment horizontal="center" vertical="center"/>
    </xf>
    <xf numFmtId="1" fontId="36" fillId="0" borderId="17" xfId="0" applyNumberFormat="1" applyFont="1" applyFill="1" applyBorder="1" applyAlignment="1">
      <alignment horizontal="center"/>
    </xf>
    <xf numFmtId="0" fontId="36" fillId="0" borderId="32" xfId="0" applyFont="1" applyBorder="1" applyAlignment="1">
      <alignment horizontal="center" vertical="center"/>
    </xf>
    <xf numFmtId="1" fontId="36" fillId="0" borderId="24" xfId="0" applyNumberFormat="1" applyFont="1" applyBorder="1" applyAlignment="1">
      <alignment horizontal="center" vertical="center"/>
    </xf>
    <xf numFmtId="9" fontId="48" fillId="0" borderId="40" xfId="19" applyNumberFormat="1" applyFont="1" applyFill="1" applyBorder="1" applyAlignment="1">
      <alignment horizontal="center" vertical="center" wrapText="1"/>
    </xf>
    <xf numFmtId="9" fontId="48" fillId="0" borderId="35" xfId="19" applyNumberFormat="1" applyFont="1" applyFill="1" applyBorder="1" applyAlignment="1">
      <alignment horizontal="center" vertical="center" wrapText="1"/>
    </xf>
    <xf numFmtId="9" fontId="48" fillId="0" borderId="26" xfId="19" applyNumberFormat="1" applyFont="1" applyFill="1" applyBorder="1" applyAlignment="1">
      <alignment horizontal="center" vertical="center" wrapText="1"/>
    </xf>
    <xf numFmtId="9" fontId="48" fillId="0" borderId="76" xfId="19" applyNumberFormat="1" applyFont="1" applyFill="1" applyBorder="1" applyAlignment="1">
      <alignment horizontal="center" vertical="center" wrapText="1"/>
    </xf>
    <xf numFmtId="0" fontId="36" fillId="0" borderId="26" xfId="0" applyFont="1" applyBorder="1" applyAlignment="1">
      <alignment vertical="center"/>
    </xf>
    <xf numFmtId="0" fontId="36" fillId="0" borderId="76" xfId="0" applyFont="1" applyBorder="1" applyAlignment="1">
      <alignment vertical="center"/>
    </xf>
    <xf numFmtId="0" fontId="30" fillId="0" borderId="76" xfId="0" applyFont="1" applyBorder="1" applyAlignment="1">
      <alignment horizontal="justify" vertical="center"/>
    </xf>
    <xf numFmtId="0" fontId="36" fillId="0" borderId="30" xfId="0" applyFont="1" applyBorder="1" applyAlignment="1">
      <alignment vertical="center"/>
    </xf>
    <xf numFmtId="0" fontId="65" fillId="0" borderId="30" xfId="0" applyFont="1" applyBorder="1"/>
    <xf numFmtId="1" fontId="36" fillId="0" borderId="17" xfId="19" applyNumberFormat="1" applyFont="1" applyFill="1" applyBorder="1" applyAlignment="1">
      <alignment horizontal="center" vertical="center"/>
    </xf>
    <xf numFmtId="0" fontId="2" fillId="0" borderId="64" xfId="13" applyFont="1" applyBorder="1" applyAlignment="1">
      <alignment horizontal="center" vertical="center"/>
    </xf>
    <xf numFmtId="177" fontId="48" fillId="0" borderId="0" xfId="0" applyNumberFormat="1" applyFont="1" applyBorder="1" applyAlignment="1">
      <alignment horizontal="center"/>
    </xf>
    <xf numFmtId="177" fontId="36" fillId="0" borderId="28" xfId="5" applyNumberFormat="1" applyFont="1" applyBorder="1" applyAlignment="1">
      <alignment horizontal="center"/>
    </xf>
    <xf numFmtId="0" fontId="36" fillId="0" borderId="28" xfId="0" applyFont="1" applyBorder="1" applyAlignment="1">
      <alignment horizontal="left" vertical="center"/>
    </xf>
    <xf numFmtId="0" fontId="30" fillId="0" borderId="28" xfId="0" applyFont="1" applyBorder="1"/>
    <xf numFmtId="167" fontId="48" fillId="0" borderId="28" xfId="0" applyNumberFormat="1" applyFont="1" applyBorder="1" applyAlignment="1">
      <alignment horizontal="center"/>
    </xf>
    <xf numFmtId="1" fontId="36" fillId="0" borderId="30" xfId="0" applyNumberFormat="1" applyFont="1" applyBorder="1" applyAlignment="1">
      <alignment horizontal="center"/>
    </xf>
    <xf numFmtId="49" fontId="30" fillId="0" borderId="0" xfId="0" applyNumberFormat="1" applyFont="1" applyFill="1" applyBorder="1"/>
    <xf numFmtId="49" fontId="30" fillId="0" borderId="56" xfId="0" applyNumberFormat="1" applyFont="1" applyFill="1" applyBorder="1"/>
    <xf numFmtId="49" fontId="30" fillId="0" borderId="22" xfId="0" applyNumberFormat="1" applyFont="1" applyFill="1" applyBorder="1"/>
    <xf numFmtId="1" fontId="2" fillId="0" borderId="43" xfId="1" applyNumberFormat="1" applyFont="1" applyFill="1" applyBorder="1" applyAlignment="1">
      <alignment horizontal="center" vertical="center"/>
    </xf>
    <xf numFmtId="4" fontId="123" fillId="0" borderId="42" xfId="1" applyNumberFormat="1" applyFont="1" applyBorder="1" applyAlignment="1">
      <alignment horizontal="center" vertical="center"/>
    </xf>
    <xf numFmtId="4" fontId="123" fillId="0" borderId="56" xfId="1" applyNumberFormat="1" applyFont="1" applyBorder="1" applyAlignment="1">
      <alignment horizontal="center" vertical="center"/>
    </xf>
    <xf numFmtId="169" fontId="30" fillId="0" borderId="22" xfId="1" applyNumberFormat="1" applyFont="1" applyFill="1" applyBorder="1" applyAlignment="1">
      <alignment horizontal="center" vertical="center"/>
    </xf>
    <xf numFmtId="169" fontId="30" fillId="0" borderId="42" xfId="1" applyNumberFormat="1" applyFont="1" applyFill="1" applyBorder="1" applyAlignment="1">
      <alignment horizontal="center" vertical="center"/>
    </xf>
    <xf numFmtId="169" fontId="30" fillId="0" borderId="56" xfId="1" applyNumberFormat="1" applyFont="1" applyFill="1" applyBorder="1" applyAlignment="1">
      <alignment horizontal="center" vertical="center"/>
    </xf>
    <xf numFmtId="167" fontId="2" fillId="0" borderId="43" xfId="1" applyNumberFormat="1" applyFont="1" applyBorder="1" applyAlignment="1">
      <alignment horizontal="center" vertical="center"/>
    </xf>
    <xf numFmtId="169" fontId="2" fillId="0" borderId="43" xfId="1" applyNumberFormat="1" applyFont="1" applyBorder="1" applyAlignment="1">
      <alignment horizontal="center" vertical="center"/>
    </xf>
    <xf numFmtId="0" fontId="28" fillId="0" borderId="0" xfId="0" applyFont="1" applyBorder="1" applyAlignment="1">
      <alignment horizontal="center"/>
    </xf>
    <xf numFmtId="0" fontId="2" fillId="0" borderId="43" xfId="1" applyFont="1" applyBorder="1" applyAlignment="1">
      <alignment vertical="center"/>
    </xf>
    <xf numFmtId="0" fontId="2" fillId="0" borderId="43" xfId="1" applyFont="1" applyBorder="1" applyAlignment="1">
      <alignment horizontal="center" vertical="center"/>
    </xf>
    <xf numFmtId="0" fontId="2" fillId="2" borderId="1" xfId="0" applyFont="1" applyFill="1" applyBorder="1" applyAlignment="1">
      <alignment horizontal="center" vertical="center" wrapText="1"/>
    </xf>
    <xf numFmtId="1" fontId="36" fillId="0" borderId="22" xfId="0" applyNumberFormat="1" applyFont="1" applyBorder="1" applyAlignment="1">
      <alignment horizontal="center" vertical="center"/>
    </xf>
    <xf numFmtId="1" fontId="36" fillId="0" borderId="43" xfId="0" applyNumberFormat="1" applyFont="1" applyBorder="1" applyAlignment="1">
      <alignment horizontal="center"/>
    </xf>
    <xf numFmtId="1" fontId="36" fillId="0" borderId="43" xfId="0" applyNumberFormat="1" applyFont="1" applyBorder="1" applyAlignment="1">
      <alignment horizontal="center" vertical="center"/>
    </xf>
    <xf numFmtId="1" fontId="49" fillId="0" borderId="59" xfId="0" applyNumberFormat="1" applyFont="1" applyBorder="1" applyAlignment="1">
      <alignment horizontal="center"/>
    </xf>
    <xf numFmtId="3" fontId="36" fillId="0" borderId="43" xfId="1" applyNumberFormat="1" applyFont="1" applyBorder="1" applyAlignment="1">
      <alignment horizontal="center" vertical="center"/>
    </xf>
    <xf numFmtId="1" fontId="49" fillId="0" borderId="43" xfId="0" applyNumberFormat="1" applyFont="1" applyBorder="1" applyAlignment="1">
      <alignment horizontal="center" vertical="center"/>
    </xf>
    <xf numFmtId="1" fontId="2" fillId="0" borderId="22" xfId="0" applyNumberFormat="1" applyFont="1" applyFill="1" applyBorder="1" applyAlignment="1">
      <alignment horizontal="center"/>
    </xf>
    <xf numFmtId="1" fontId="36" fillId="0" borderId="43" xfId="0" applyNumberFormat="1" applyFont="1" applyFill="1" applyBorder="1" applyAlignment="1">
      <alignment horizontal="center"/>
    </xf>
    <xf numFmtId="3" fontId="2" fillId="0" borderId="22" xfId="0" applyNumberFormat="1" applyFont="1" applyBorder="1" applyAlignment="1">
      <alignment horizontal="center" vertical="center"/>
    </xf>
    <xf numFmtId="3" fontId="30" fillId="0" borderId="21" xfId="0" applyNumberFormat="1" applyFont="1" applyBorder="1" applyAlignment="1">
      <alignment horizontal="center" vertical="center"/>
    </xf>
    <xf numFmtId="3" fontId="30" fillId="0" borderId="45" xfId="0" applyNumberFormat="1" applyFont="1" applyBorder="1" applyAlignment="1">
      <alignment horizontal="center" vertical="center"/>
    </xf>
    <xf numFmtId="3" fontId="36" fillId="0" borderId="43" xfId="0" applyNumberFormat="1" applyFont="1" applyBorder="1" applyAlignment="1">
      <alignment horizontal="center" vertical="center"/>
    </xf>
    <xf numFmtId="169" fontId="30" fillId="0" borderId="21" xfId="0" applyNumberFormat="1" applyFont="1" applyBorder="1" applyAlignment="1">
      <alignment horizontal="center" vertical="center"/>
    </xf>
    <xf numFmtId="1" fontId="2" fillId="0" borderId="22" xfId="19" applyNumberFormat="1" applyFont="1" applyBorder="1" applyAlignment="1">
      <alignment horizontal="center" vertical="center"/>
    </xf>
    <xf numFmtId="1" fontId="36" fillId="0" borderId="22" xfId="19" applyNumberFormat="1" applyFont="1" applyBorder="1" applyAlignment="1">
      <alignment horizontal="center" vertical="center"/>
    </xf>
    <xf numFmtId="1" fontId="36" fillId="2" borderId="22" xfId="0" applyNumberFormat="1" applyFont="1" applyFill="1" applyBorder="1" applyAlignment="1">
      <alignment horizontal="center" vertical="center"/>
    </xf>
    <xf numFmtId="1" fontId="36" fillId="0" borderId="22" xfId="21" applyNumberFormat="1" applyFont="1" applyBorder="1" applyAlignment="1">
      <alignment horizontal="center"/>
    </xf>
    <xf numFmtId="1" fontId="36" fillId="0" borderId="22" xfId="21" applyNumberFormat="1" applyFont="1" applyBorder="1" applyAlignment="1">
      <alignment horizontal="center" vertical="center"/>
    </xf>
    <xf numFmtId="1" fontId="36" fillId="0" borderId="22" xfId="0" applyNumberFormat="1" applyFont="1" applyBorder="1" applyAlignment="1">
      <alignment horizontal="center"/>
    </xf>
    <xf numFmtId="167" fontId="31" fillId="0" borderId="42" xfId="19" applyNumberFormat="1" applyFont="1" applyFill="1" applyBorder="1" applyAlignment="1">
      <alignment horizontal="center" vertical="center" wrapText="1"/>
    </xf>
    <xf numFmtId="167" fontId="31" fillId="0" borderId="0" xfId="19" applyNumberFormat="1" applyFont="1" applyFill="1" applyBorder="1" applyAlignment="1">
      <alignment horizontal="center" vertical="center" wrapText="1"/>
    </xf>
    <xf numFmtId="167" fontId="31" fillId="0" borderId="21" xfId="19" applyNumberFormat="1" applyFont="1" applyFill="1" applyBorder="1" applyAlignment="1">
      <alignment horizontal="center" vertical="center" wrapText="1"/>
    </xf>
    <xf numFmtId="167" fontId="31" fillId="0" borderId="56" xfId="19" applyNumberFormat="1" applyFont="1" applyFill="1" applyBorder="1" applyAlignment="1">
      <alignment horizontal="center" vertical="center" wrapText="1"/>
    </xf>
    <xf numFmtId="167" fontId="30" fillId="0" borderId="0" xfId="0" applyNumberFormat="1" applyFont="1" applyFill="1" applyAlignment="1">
      <alignment vertical="center"/>
    </xf>
    <xf numFmtId="169" fontId="31" fillId="0" borderId="22" xfId="0" applyNumberFormat="1" applyFont="1" applyFill="1" applyBorder="1" applyAlignment="1">
      <alignment horizontal="center" vertical="center"/>
    </xf>
    <xf numFmtId="0" fontId="36" fillId="2" borderId="0" xfId="0" applyFont="1" applyFill="1" applyBorder="1" applyAlignment="1">
      <alignment horizontal="center"/>
    </xf>
    <xf numFmtId="3" fontId="101" fillId="0" borderId="0" xfId="0" applyNumberFormat="1" applyFont="1" applyBorder="1" applyAlignment="1">
      <alignment horizontal="center"/>
    </xf>
    <xf numFmtId="3" fontId="36" fillId="0" borderId="0" xfId="0" applyNumberFormat="1" applyFont="1" applyFill="1" applyBorder="1" applyAlignment="1">
      <alignment horizontal="center"/>
    </xf>
    <xf numFmtId="0" fontId="62" fillId="0" borderId="0" xfId="0" applyFont="1" applyAlignment="1">
      <alignment vertical="center"/>
    </xf>
    <xf numFmtId="4" fontId="62" fillId="0" borderId="0" xfId="0" applyNumberFormat="1" applyFont="1" applyAlignment="1">
      <alignment vertical="center"/>
    </xf>
    <xf numFmtId="0" fontId="127" fillId="0" borderId="0" xfId="0" applyFont="1"/>
    <xf numFmtId="0" fontId="126" fillId="0" borderId="0" xfId="0" applyFont="1"/>
    <xf numFmtId="0" fontId="127" fillId="0" borderId="0" xfId="0" applyFont="1" applyAlignment="1">
      <alignment vertical="center"/>
    </xf>
    <xf numFmtId="174" fontId="36" fillId="0" borderId="43" xfId="5" applyNumberFormat="1" applyFont="1" applyFill="1" applyBorder="1" applyAlignment="1">
      <alignment horizontal="center" vertical="center"/>
    </xf>
    <xf numFmtId="171" fontId="36" fillId="0" borderId="43" xfId="5" applyNumberFormat="1" applyFont="1" applyFill="1" applyBorder="1" applyAlignment="1">
      <alignment vertical="center"/>
    </xf>
    <xf numFmtId="0" fontId="36" fillId="0" borderId="43" xfId="9" applyFont="1" applyBorder="1" applyAlignment="1">
      <alignment vertical="center"/>
    </xf>
    <xf numFmtId="9" fontId="36" fillId="0" borderId="43" xfId="9" applyNumberFormat="1" applyFont="1" applyBorder="1" applyAlignment="1">
      <alignment horizontal="center" vertical="center"/>
    </xf>
    <xf numFmtId="179" fontId="67" fillId="0" borderId="22" xfId="6" applyNumberFormat="1" applyFont="1" applyBorder="1" applyAlignment="1">
      <alignment vertical="center" wrapText="1"/>
    </xf>
    <xf numFmtId="0" fontId="62" fillId="0" borderId="0" xfId="0" applyFont="1"/>
    <xf numFmtId="0" fontId="36" fillId="0" borderId="16" xfId="0" applyFont="1" applyFill="1" applyBorder="1" applyAlignment="1">
      <alignment horizontal="center" vertical="center" wrapText="1"/>
    </xf>
    <xf numFmtId="167" fontId="62" fillId="0" borderId="86" xfId="0" applyNumberFormat="1" applyFont="1" applyBorder="1" applyAlignment="1">
      <alignment horizontal="center" vertical="center" wrapText="1"/>
    </xf>
    <xf numFmtId="1" fontId="2" fillId="0" borderId="17" xfId="0" applyNumberFormat="1" applyFont="1" applyFill="1" applyBorder="1" applyAlignment="1">
      <alignment horizontal="center"/>
    </xf>
    <xf numFmtId="167" fontId="5" fillId="2" borderId="0" xfId="0" applyNumberFormat="1" applyFont="1" applyFill="1" applyBorder="1" applyAlignment="1">
      <alignment horizontal="center"/>
    </xf>
    <xf numFmtId="0" fontId="8" fillId="2" borderId="22" xfId="17" applyFont="1" applyFill="1" applyBorder="1" applyAlignment="1">
      <alignment horizontal="left" vertical="center" wrapText="1"/>
    </xf>
    <xf numFmtId="167" fontId="31" fillId="0" borderId="22" xfId="18" applyNumberFormat="1" applyFont="1" applyBorder="1" applyAlignment="1">
      <alignment horizontal="center" vertical="center"/>
    </xf>
    <xf numFmtId="167" fontId="31" fillId="0" borderId="58" xfId="18" applyNumberFormat="1" applyFont="1" applyBorder="1" applyAlignment="1">
      <alignment horizontal="center" vertical="center"/>
    </xf>
    <xf numFmtId="0" fontId="8" fillId="2" borderId="58" xfId="17" applyFont="1" applyFill="1" applyBorder="1" applyAlignment="1">
      <alignment horizontal="left" vertical="center" wrapText="1"/>
    </xf>
    <xf numFmtId="0" fontId="91" fillId="10" borderId="13" xfId="0" applyFont="1" applyFill="1" applyBorder="1" applyAlignment="1">
      <alignment horizontal="center" vertical="center"/>
    </xf>
    <xf numFmtId="0" fontId="0" fillId="10" borderId="1" xfId="0" applyFill="1" applyBorder="1" applyAlignment="1">
      <alignment horizontal="center" vertical="center"/>
    </xf>
    <xf numFmtId="0" fontId="0" fillId="10" borderId="14" xfId="0" applyFill="1" applyBorder="1" applyAlignment="1">
      <alignment horizontal="center" vertical="center"/>
    </xf>
    <xf numFmtId="0" fontId="93" fillId="0" borderId="0" xfId="0" applyFont="1" applyFill="1" applyAlignment="1">
      <alignment horizontal="center" vertical="center"/>
    </xf>
    <xf numFmtId="0" fontId="94" fillId="0" borderId="0" xfId="0" applyFont="1" applyFill="1" applyAlignment="1">
      <alignment horizontal="center" vertical="center"/>
    </xf>
    <xf numFmtId="0" fontId="95" fillId="0" borderId="15" xfId="0" applyFont="1" applyFill="1" applyBorder="1" applyAlignment="1">
      <alignment horizontal="left" vertical="top"/>
    </xf>
    <xf numFmtId="0" fontId="96" fillId="0" borderId="15" xfId="0" applyFont="1" applyFill="1" applyBorder="1" applyAlignment="1">
      <alignment horizontal="left" vertical="top"/>
    </xf>
    <xf numFmtId="0" fontId="88" fillId="0" borderId="13" xfId="0" applyFont="1" applyFill="1" applyBorder="1" applyAlignment="1">
      <alignment horizontal="left" vertical="center" wrapText="1"/>
    </xf>
    <xf numFmtId="0" fontId="0" fillId="0" borderId="14" xfId="0" applyBorder="1" applyAlignment="1"/>
    <xf numFmtId="0" fontId="89" fillId="0" borderId="0" xfId="0" applyFont="1" applyFill="1" applyAlignment="1">
      <alignment horizontal="center" vertical="center"/>
    </xf>
    <xf numFmtId="0" fontId="90" fillId="0" borderId="0" xfId="0" applyFont="1" applyFill="1" applyAlignment="1">
      <alignment horizontal="center" vertical="center"/>
    </xf>
    <xf numFmtId="0" fontId="88" fillId="0" borderId="9" xfId="0" applyFont="1" applyFill="1" applyBorder="1" applyAlignment="1">
      <alignment vertical="center"/>
    </xf>
    <xf numFmtId="0" fontId="88" fillId="0" borderId="10" xfId="0" applyFont="1" applyFill="1" applyBorder="1" applyAlignment="1">
      <alignment vertical="center"/>
    </xf>
    <xf numFmtId="0" fontId="96" fillId="0" borderId="0" xfId="0" applyFont="1" applyFill="1" applyAlignment="1">
      <alignment vertical="top" wrapText="1"/>
    </xf>
    <xf numFmtId="0" fontId="91" fillId="7" borderId="0" xfId="0" applyFont="1" applyFill="1" applyAlignment="1">
      <alignment horizontal="center" vertical="center"/>
    </xf>
    <xf numFmtId="0" fontId="97" fillId="7" borderId="0" xfId="0" applyFont="1" applyFill="1" applyAlignment="1">
      <alignment horizontal="center" vertical="center"/>
    </xf>
    <xf numFmtId="0" fontId="91" fillId="6" borderId="0" xfId="0" applyFont="1" applyFill="1" applyAlignment="1">
      <alignment horizontal="center" vertical="center"/>
    </xf>
    <xf numFmtId="0" fontId="92" fillId="0" borderId="0" xfId="0" applyFont="1" applyAlignment="1">
      <alignment horizontal="center" vertical="center"/>
    </xf>
    <xf numFmtId="0" fontId="87" fillId="0" borderId="9" xfId="0" applyFont="1" applyFill="1" applyBorder="1" applyAlignment="1">
      <alignment horizontal="left" vertical="center"/>
    </xf>
    <xf numFmtId="0" fontId="87" fillId="0" borderId="10" xfId="0" applyFont="1" applyFill="1" applyBorder="1" applyAlignment="1">
      <alignment horizontal="left" vertical="center"/>
    </xf>
    <xf numFmtId="0" fontId="88" fillId="0" borderId="9" xfId="0" applyFont="1" applyFill="1" applyBorder="1" applyAlignment="1">
      <alignment horizontal="left" vertical="center"/>
    </xf>
    <xf numFmtId="0" fontId="88" fillId="0" borderId="10" xfId="0" applyFont="1" applyFill="1" applyBorder="1" applyAlignment="1">
      <alignment horizontal="left" vertical="center"/>
    </xf>
    <xf numFmtId="0" fontId="88" fillId="0" borderId="8" xfId="0" applyFont="1" applyFill="1" applyBorder="1" applyAlignment="1">
      <alignment horizontal="left" vertical="center"/>
    </xf>
    <xf numFmtId="0" fontId="88" fillId="0" borderId="7" xfId="0" applyFont="1" applyFill="1" applyBorder="1" applyAlignment="1">
      <alignment horizontal="left" vertical="center"/>
    </xf>
    <xf numFmtId="0" fontId="0" fillId="0" borderId="8" xfId="0" applyFill="1" applyBorder="1" applyAlignment="1">
      <alignment horizontal="left" vertical="center"/>
    </xf>
    <xf numFmtId="0" fontId="0" fillId="0" borderId="7" xfId="0" applyFill="1" applyBorder="1" applyAlignment="1">
      <alignment horizontal="left" vertical="center"/>
    </xf>
    <xf numFmtId="0" fontId="0" fillId="0" borderId="8" xfId="0" applyBorder="1" applyAlignment="1">
      <alignment horizontal="left" vertical="center"/>
    </xf>
    <xf numFmtId="0" fontId="0" fillId="0" borderId="7"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112" fillId="0" borderId="13" xfId="0" applyFont="1" applyBorder="1" applyAlignment="1">
      <alignment horizontal="justify" vertical="center"/>
    </xf>
    <xf numFmtId="0" fontId="44" fillId="0" borderId="14" xfId="0" applyFont="1" applyBorder="1" applyAlignment="1"/>
    <xf numFmtId="0" fontId="42" fillId="0" borderId="16" xfId="0" applyFont="1" applyFill="1" applyBorder="1" applyAlignment="1">
      <alignment horizontal="center" vertical="center" wrapText="1"/>
    </xf>
    <xf numFmtId="0" fontId="0" fillId="0" borderId="0" xfId="0" applyFill="1" applyAlignment="1">
      <alignment vertical="center"/>
    </xf>
    <xf numFmtId="0" fontId="42" fillId="0" borderId="3" xfId="0" applyFont="1" applyFill="1" applyBorder="1" applyAlignment="1">
      <alignment vertical="center" wrapText="1"/>
    </xf>
    <xf numFmtId="0" fontId="0" fillId="0" borderId="2" xfId="0" applyFill="1" applyBorder="1" applyAlignment="1">
      <alignment vertical="center" wrapText="1"/>
    </xf>
    <xf numFmtId="0" fontId="0" fillId="0" borderId="4" xfId="0" applyFill="1" applyBorder="1" applyAlignment="1">
      <alignment vertical="center" wrapText="1"/>
    </xf>
    <xf numFmtId="0" fontId="0" fillId="0" borderId="4" xfId="0" applyFill="1" applyBorder="1" applyAlignment="1">
      <alignment vertical="center"/>
    </xf>
    <xf numFmtId="0" fontId="42" fillId="0" borderId="3" xfId="0" applyFont="1" applyFill="1"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42" fillId="0" borderId="3" xfId="0" applyFont="1" applyFill="1" applyBorder="1" applyAlignment="1">
      <alignment horizontal="justify" vertical="center" shrinkToFit="1"/>
    </xf>
    <xf numFmtId="0" fontId="0" fillId="0" borderId="2" xfId="0" applyBorder="1" applyAlignment="1"/>
    <xf numFmtId="0" fontId="0" fillId="0" borderId="4" xfId="0" applyBorder="1" applyAlignment="1"/>
    <xf numFmtId="0" fontId="42" fillId="0" borderId="0" xfId="0" applyFont="1" applyFill="1" applyBorder="1" applyAlignment="1">
      <alignment horizontal="center" vertical="center" wrapText="1"/>
    </xf>
    <xf numFmtId="0" fontId="0" fillId="0" borderId="0" xfId="0" applyAlignment="1"/>
    <xf numFmtId="0" fontId="0" fillId="0" borderId="6" xfId="0" applyBorder="1" applyAlignment="1"/>
    <xf numFmtId="0" fontId="42" fillId="0" borderId="3" xfId="0" applyFont="1" applyFill="1" applyBorder="1" applyAlignment="1">
      <alignment vertical="center"/>
    </xf>
    <xf numFmtId="0" fontId="0" fillId="0" borderId="2" xfId="0" applyFill="1" applyBorder="1" applyAlignment="1"/>
    <xf numFmtId="0" fontId="0" fillId="0" borderId="4" xfId="0" applyFill="1" applyBorder="1" applyAlignment="1"/>
    <xf numFmtId="0" fontId="98" fillId="0" borderId="9" xfId="0" applyFont="1" applyFill="1" applyBorder="1" applyAlignment="1">
      <alignment horizontal="left" vertical="center" wrapText="1"/>
    </xf>
    <xf numFmtId="0" fontId="98" fillId="0" borderId="10" xfId="0" applyFont="1" applyFill="1" applyBorder="1" applyAlignment="1">
      <alignment horizontal="left" vertical="center" wrapText="1"/>
    </xf>
    <xf numFmtId="0" fontId="98" fillId="0" borderId="8" xfId="0" applyFont="1" applyFill="1" applyBorder="1" applyAlignment="1">
      <alignment horizontal="left" vertical="center" wrapText="1"/>
    </xf>
    <xf numFmtId="0" fontId="98" fillId="0" borderId="7" xfId="0" applyFont="1" applyFill="1" applyBorder="1" applyAlignment="1">
      <alignment horizontal="left" vertical="center" wrapText="1"/>
    </xf>
    <xf numFmtId="0" fontId="98" fillId="0" borderId="11" xfId="0" applyFont="1" applyFill="1" applyBorder="1" applyAlignment="1">
      <alignment horizontal="left" vertical="center" wrapText="1"/>
    </xf>
    <xf numFmtId="0" fontId="98" fillId="0" borderId="12" xfId="0" applyFont="1" applyFill="1" applyBorder="1" applyAlignment="1">
      <alignment horizontal="left" vertical="center" wrapText="1"/>
    </xf>
    <xf numFmtId="0" fontId="91" fillId="8" borderId="13" xfId="0" applyFont="1" applyFill="1" applyBorder="1" applyAlignment="1">
      <alignment horizontal="center" vertical="center"/>
    </xf>
    <xf numFmtId="0" fontId="0" fillId="8" borderId="1" xfId="0" applyFill="1" applyBorder="1" applyAlignment="1">
      <alignment horizontal="center" vertical="center"/>
    </xf>
    <xf numFmtId="0" fontId="0" fillId="8" borderId="14" xfId="0" applyFill="1" applyBorder="1" applyAlignment="1">
      <alignment horizontal="center" vertical="center"/>
    </xf>
    <xf numFmtId="0" fontId="99" fillId="0" borderId="9" xfId="0" applyFont="1" applyFill="1" applyBorder="1" applyAlignment="1">
      <alignment horizontal="left" vertical="center"/>
    </xf>
    <xf numFmtId="0" fontId="99" fillId="0" borderId="10" xfId="0" applyFont="1" applyBorder="1" applyAlignment="1">
      <alignment horizontal="left" vertical="center"/>
    </xf>
    <xf numFmtId="0" fontId="98" fillId="0" borderId="10" xfId="0" applyFont="1" applyFill="1" applyBorder="1" applyAlignment="1">
      <alignment horizontal="left" vertical="center"/>
    </xf>
    <xf numFmtId="0" fontId="98" fillId="0" borderId="8" xfId="0" applyFont="1" applyFill="1" applyBorder="1" applyAlignment="1">
      <alignment horizontal="left" vertical="center"/>
    </xf>
    <xf numFmtId="0" fontId="98" fillId="0" borderId="7" xfId="0" applyFont="1" applyFill="1" applyBorder="1" applyAlignment="1">
      <alignment horizontal="left" vertical="center"/>
    </xf>
    <xf numFmtId="0" fontId="98" fillId="0" borderId="11" xfId="0" applyFont="1" applyFill="1" applyBorder="1" applyAlignment="1">
      <alignment horizontal="left" vertical="center"/>
    </xf>
    <xf numFmtId="0" fontId="98" fillId="0" borderId="12" xfId="0" applyFont="1" applyFill="1" applyBorder="1" applyAlignment="1">
      <alignment horizontal="left" vertical="center"/>
    </xf>
    <xf numFmtId="0" fontId="91" fillId="4" borderId="1" xfId="0" applyFont="1" applyFill="1" applyBorder="1" applyAlignment="1">
      <alignment horizontal="center" vertical="center"/>
    </xf>
    <xf numFmtId="0" fontId="0" fillId="0" borderId="1" xfId="0" applyBorder="1" applyAlignment="1">
      <alignment horizontal="center" vertical="center"/>
    </xf>
    <xf numFmtId="0" fontId="42" fillId="0" borderId="2" xfId="0" applyFont="1" applyFill="1" applyBorder="1" applyAlignment="1">
      <alignment horizontal="left" vertical="center"/>
    </xf>
    <xf numFmtId="0" fontId="112" fillId="0" borderId="9" xfId="0" applyFont="1" applyFill="1" applyBorder="1" applyAlignment="1">
      <alignment horizontal="left" vertical="center"/>
    </xf>
    <xf numFmtId="0" fontId="112" fillId="0" borderId="10" xfId="0" applyFont="1" applyBorder="1" applyAlignment="1">
      <alignment horizontal="left" vertical="center"/>
    </xf>
    <xf numFmtId="0" fontId="44" fillId="0" borderId="8" xfId="0" applyFont="1" applyBorder="1" applyAlignment="1">
      <alignment horizontal="left" vertical="center"/>
    </xf>
    <xf numFmtId="0" fontId="44" fillId="0" borderId="7" xfId="0" applyFont="1" applyBorder="1" applyAlignment="1">
      <alignment horizontal="left" vertical="center"/>
    </xf>
    <xf numFmtId="0" fontId="44" fillId="0" borderId="8" xfId="0" applyFont="1" applyBorder="1" applyAlignment="1"/>
    <xf numFmtId="0" fontId="44" fillId="0" borderId="7" xfId="0" applyFont="1" applyBorder="1" applyAlignment="1"/>
    <xf numFmtId="0" fontId="44" fillId="0" borderId="11" xfId="0" applyFont="1" applyBorder="1" applyAlignment="1"/>
    <xf numFmtId="0" fontId="44" fillId="0" borderId="12" xfId="0" applyFont="1" applyBorder="1" applyAlignment="1"/>
    <xf numFmtId="0" fontId="98" fillId="0" borderId="13" xfId="0" applyFont="1" applyFill="1" applyBorder="1" applyAlignment="1"/>
    <xf numFmtId="0" fontId="98" fillId="0" borderId="14" xfId="0" applyFont="1" applyFill="1" applyBorder="1" applyAlignment="1"/>
    <xf numFmtId="0" fontId="0" fillId="0" borderId="2" xfId="0" applyBorder="1" applyAlignment="1">
      <alignment vertical="center"/>
    </xf>
    <xf numFmtId="0" fontId="0" fillId="0" borderId="4" xfId="0" applyBorder="1" applyAlignment="1">
      <alignment vertical="center"/>
    </xf>
    <xf numFmtId="0" fontId="0" fillId="0" borderId="10" xfId="0" applyBorder="1" applyAlignment="1">
      <alignment horizontal="left" vertical="center"/>
    </xf>
    <xf numFmtId="0" fontId="0" fillId="0" borderId="10" xfId="0" applyBorder="1" applyAlignment="1">
      <alignment vertical="center"/>
    </xf>
    <xf numFmtId="0" fontId="0" fillId="0" borderId="8" xfId="0" applyBorder="1" applyAlignment="1">
      <alignment vertical="center"/>
    </xf>
    <xf numFmtId="0" fontId="0" fillId="0" borderId="7"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88" fillId="0" borderId="13" xfId="0" applyFont="1" applyFill="1" applyBorder="1" applyAlignment="1">
      <alignment vertical="center"/>
    </xf>
    <xf numFmtId="0" fontId="88" fillId="0" borderId="14" xfId="0" applyFont="1" applyFill="1" applyBorder="1" applyAlignment="1">
      <alignment vertical="center"/>
    </xf>
    <xf numFmtId="0" fontId="91" fillId="5" borderId="0" xfId="0" applyFont="1" applyFill="1" applyAlignment="1">
      <alignment horizontal="center" vertical="center" wrapText="1"/>
    </xf>
    <xf numFmtId="0" fontId="25" fillId="5" borderId="0" xfId="0" applyFont="1" applyFill="1" applyAlignment="1">
      <alignment horizontal="center" vertical="center"/>
    </xf>
    <xf numFmtId="0" fontId="42" fillId="0" borderId="2" xfId="0" applyFont="1" applyFill="1" applyBorder="1" applyAlignment="1">
      <alignment vertical="center"/>
    </xf>
    <xf numFmtId="0" fontId="42" fillId="0" borderId="9" xfId="0" applyFont="1" applyFill="1" applyBorder="1" applyAlignment="1">
      <alignment vertical="center"/>
    </xf>
    <xf numFmtId="0" fontId="43" fillId="0" borderId="8" xfId="0" applyFont="1" applyFill="1" applyBorder="1" applyAlignment="1"/>
    <xf numFmtId="0" fontId="43" fillId="0" borderId="2" xfId="0" applyFont="1" applyFill="1" applyBorder="1" applyAlignment="1"/>
    <xf numFmtId="0" fontId="36" fillId="0" borderId="18" xfId="0" applyFont="1" applyFill="1" applyBorder="1" applyAlignment="1">
      <alignment horizontal="center" vertical="center"/>
    </xf>
    <xf numFmtId="0" fontId="100" fillId="0" borderId="18" xfId="0" applyFont="1" applyBorder="1" applyAlignment="1">
      <alignment horizontal="center" vertical="center"/>
    </xf>
    <xf numFmtId="0" fontId="100" fillId="0" borderId="20" xfId="0" applyFont="1" applyBorder="1" applyAlignment="1">
      <alignment horizontal="center" vertical="center"/>
    </xf>
    <xf numFmtId="0" fontId="36" fillId="0" borderId="30" xfId="0" applyFont="1" applyBorder="1" applyAlignment="1">
      <alignment horizontal="justify" vertical="center"/>
    </xf>
    <xf numFmtId="0" fontId="35" fillId="0" borderId="0" xfId="0" applyFont="1" applyFill="1" applyAlignment="1">
      <alignment wrapText="1"/>
    </xf>
    <xf numFmtId="0" fontId="36" fillId="0" borderId="33" xfId="0" applyFont="1" applyBorder="1" applyAlignment="1">
      <alignment horizontal="justify" vertical="center"/>
    </xf>
    <xf numFmtId="0" fontId="36" fillId="0" borderId="30" xfId="0" applyFont="1" applyBorder="1" applyAlignment="1">
      <alignment horizontal="left" vertical="center" wrapText="1"/>
    </xf>
    <xf numFmtId="49" fontId="36" fillId="2" borderId="8" xfId="0" applyNumberFormat="1" applyFont="1" applyFill="1" applyBorder="1" applyAlignment="1">
      <alignment horizontal="center"/>
    </xf>
    <xf numFmtId="49" fontId="36" fillId="2" borderId="0" xfId="0" applyNumberFormat="1" applyFont="1" applyFill="1" applyBorder="1" applyAlignment="1">
      <alignment horizontal="center"/>
    </xf>
    <xf numFmtId="0" fontId="36" fillId="0" borderId="30" xfId="0" applyFont="1" applyBorder="1" applyAlignment="1">
      <alignment vertical="center" wrapText="1"/>
    </xf>
    <xf numFmtId="0" fontId="62" fillId="0" borderId="28" xfId="0" applyFont="1" applyBorder="1" applyAlignment="1">
      <alignment wrapText="1"/>
    </xf>
    <xf numFmtId="0" fontId="103" fillId="0" borderId="28" xfId="0" applyFont="1" applyBorder="1" applyAlignment="1">
      <alignment wrapText="1"/>
    </xf>
    <xf numFmtId="0" fontId="67" fillId="0" borderId="78" xfId="0" applyFont="1" applyFill="1" applyBorder="1" applyAlignment="1">
      <alignment horizontal="center" vertical="center" wrapText="1"/>
    </xf>
    <xf numFmtId="0" fontId="0" fillId="0" borderId="34" xfId="0"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 fillId="0" borderId="59" xfId="1" applyFont="1" applyFill="1" applyBorder="1" applyAlignment="1">
      <alignment horizontal="justify" vertical="center" wrapText="1"/>
    </xf>
    <xf numFmtId="0" fontId="32" fillId="0" borderId="0" xfId="1" applyFont="1" applyBorder="1" applyAlignment="1">
      <alignment horizontal="left" vertical="center" wrapText="1"/>
    </xf>
    <xf numFmtId="0" fontId="28" fillId="0" borderId="0" xfId="0" applyFont="1" applyAlignment="1">
      <alignment horizontal="center"/>
    </xf>
    <xf numFmtId="0" fontId="28" fillId="0" borderId="22" xfId="0" applyFont="1" applyBorder="1" applyAlignment="1">
      <alignment horizontal="center"/>
    </xf>
    <xf numFmtId="0" fontId="67" fillId="0" borderId="43" xfId="0" applyFont="1" applyBorder="1" applyAlignment="1">
      <alignment horizontal="center" vertical="center" wrapText="1"/>
    </xf>
    <xf numFmtId="0" fontId="36" fillId="0" borderId="43" xfId="0" applyFont="1" applyFill="1" applyBorder="1" applyAlignment="1">
      <alignment horizontal="center" wrapText="1"/>
    </xf>
    <xf numFmtId="0" fontId="30" fillId="0" borderId="43" xfId="0" applyFont="1" applyFill="1" applyBorder="1" applyAlignment="1"/>
    <xf numFmtId="0" fontId="65" fillId="0" borderId="43" xfId="0" applyFont="1" applyBorder="1" applyAlignment="1"/>
    <xf numFmtId="0" fontId="0" fillId="0" borderId="43" xfId="0" applyBorder="1" applyAlignment="1"/>
    <xf numFmtId="0" fontId="32" fillId="0" borderId="0" xfId="0" applyFont="1" applyAlignment="1">
      <alignment horizontal="left" vertical="center"/>
    </xf>
    <xf numFmtId="0" fontId="19" fillId="2" borderId="59" xfId="17" applyFont="1" applyFill="1" applyBorder="1" applyAlignment="1">
      <alignment horizontal="left" vertical="center" wrapText="1"/>
    </xf>
    <xf numFmtId="0" fontId="19" fillId="2" borderId="0" xfId="17" applyFont="1" applyFill="1" applyBorder="1" applyAlignment="1">
      <alignment horizontal="left" vertical="center" wrapText="1"/>
    </xf>
    <xf numFmtId="0" fontId="19" fillId="2" borderId="42" xfId="17" applyFont="1" applyFill="1" applyBorder="1" applyAlignment="1">
      <alignment horizontal="left" vertical="center" wrapText="1"/>
    </xf>
    <xf numFmtId="0" fontId="19" fillId="2" borderId="22" xfId="17" applyFont="1" applyFill="1" applyBorder="1" applyAlignment="1">
      <alignment horizontal="left" vertical="center" wrapText="1"/>
    </xf>
    <xf numFmtId="0" fontId="127" fillId="0" borderId="0" xfId="0" applyFont="1" applyAlignment="1">
      <alignment horizontal="left" vertical="center" wrapText="1"/>
    </xf>
    <xf numFmtId="3" fontId="36" fillId="0" borderId="0" xfId="0" applyNumberFormat="1" applyFont="1" applyBorder="1" applyAlignment="1">
      <alignment horizontal="center" vertical="center"/>
    </xf>
    <xf numFmtId="3" fontId="36" fillId="0" borderId="58" xfId="0" applyNumberFormat="1" applyFont="1" applyBorder="1" applyAlignment="1">
      <alignment horizontal="center" vertical="center"/>
    </xf>
    <xf numFmtId="0" fontId="62" fillId="0" borderId="0" xfId="0" applyFont="1" applyAlignment="1">
      <alignment horizontal="left" vertical="center" wrapText="1"/>
    </xf>
    <xf numFmtId="0" fontId="36" fillId="0" borderId="43" xfId="0" applyFont="1" applyBorder="1" applyAlignment="1">
      <alignment horizontal="center" vertical="center"/>
    </xf>
    <xf numFmtId="170" fontId="31" fillId="0" borderId="58" xfId="19" applyNumberFormat="1" applyFont="1" applyBorder="1" applyAlignment="1">
      <alignment horizontal="center" vertical="center" wrapText="1"/>
    </xf>
    <xf numFmtId="170" fontId="31" fillId="0" borderId="56" xfId="19" applyNumberFormat="1" applyFont="1" applyBorder="1" applyAlignment="1">
      <alignment horizontal="center" vertical="center"/>
    </xf>
    <xf numFmtId="0" fontId="127" fillId="0" borderId="0" xfId="0" applyFont="1" applyBorder="1" applyAlignment="1">
      <alignment horizontal="left"/>
    </xf>
    <xf numFmtId="0" fontId="62" fillId="0" borderId="0" xfId="0" applyFont="1" applyAlignment="1">
      <alignment horizontal="justify" vertical="center"/>
    </xf>
    <xf numFmtId="0" fontId="67" fillId="0" borderId="22" xfId="0" applyFont="1" applyBorder="1" applyAlignment="1">
      <alignment horizontal="center" vertical="center" wrapText="1"/>
    </xf>
    <xf numFmtId="0" fontId="36" fillId="0" borderId="59" xfId="0" applyFont="1" applyBorder="1" applyAlignment="1">
      <alignment horizontal="center" vertical="center"/>
    </xf>
    <xf numFmtId="0" fontId="62" fillId="0" borderId="0" xfId="0" applyFont="1" applyBorder="1" applyAlignment="1">
      <alignment horizontal="left" vertical="center" wrapText="1"/>
    </xf>
    <xf numFmtId="0" fontId="127" fillId="0" borderId="0" xfId="0" applyFont="1" applyAlignment="1">
      <alignment vertical="center" wrapText="1"/>
    </xf>
    <xf numFmtId="0" fontId="32" fillId="0" borderId="0" xfId="1" applyFont="1" applyAlignment="1">
      <alignment vertical="center" wrapText="1"/>
    </xf>
    <xf numFmtId="0" fontId="30" fillId="0" borderId="0" xfId="0" applyFont="1" applyBorder="1" applyAlignment="1">
      <alignment horizontal="center" vertical="center"/>
    </xf>
    <xf numFmtId="0" fontId="30" fillId="0" borderId="0" xfId="0" applyFont="1" applyAlignment="1">
      <alignment horizontal="center" vertical="center"/>
    </xf>
    <xf numFmtId="0" fontId="30" fillId="0" borderId="22" xfId="0" applyFont="1" applyBorder="1" applyAlignment="1">
      <alignment horizontal="center" vertical="center"/>
    </xf>
    <xf numFmtId="0" fontId="67" fillId="0" borderId="22" xfId="12" applyFont="1" applyBorder="1" applyAlignment="1">
      <alignment horizontal="left" vertical="center" wrapText="1"/>
    </xf>
    <xf numFmtId="0" fontId="32" fillId="0" borderId="0" xfId="0" applyFont="1" applyAlignment="1">
      <alignment wrapText="1"/>
    </xf>
    <xf numFmtId="0" fontId="3" fillId="0" borderId="45" xfId="15" applyFont="1" applyFill="1" applyBorder="1" applyAlignment="1">
      <alignment horizontal="center" vertical="center" wrapText="1"/>
    </xf>
    <xf numFmtId="0" fontId="0" fillId="0" borderId="0" xfId="0" applyBorder="1" applyAlignment="1">
      <alignment horizontal="center" vertical="center"/>
    </xf>
    <xf numFmtId="0" fontId="0" fillId="0" borderId="22" xfId="0" applyBorder="1" applyAlignment="1">
      <alignment horizontal="center" vertical="center"/>
    </xf>
    <xf numFmtId="0" fontId="3" fillId="0" borderId="59" xfId="15" applyFont="1" applyFill="1" applyBorder="1" applyAlignment="1">
      <alignment horizontal="center" vertical="center" wrapText="1"/>
    </xf>
    <xf numFmtId="0" fontId="0" fillId="0" borderId="0" xfId="0" applyBorder="1" applyAlignment="1"/>
    <xf numFmtId="0" fontId="0" fillId="0" borderId="42" xfId="0" applyBorder="1" applyAlignment="1"/>
    <xf numFmtId="0" fontId="10" fillId="0" borderId="0" xfId="0" applyFont="1" applyAlignment="1">
      <alignment vertical="top" wrapText="1"/>
    </xf>
    <xf numFmtId="0" fontId="30" fillId="0" borderId="16" xfId="0" applyFont="1" applyFill="1" applyBorder="1" applyAlignment="1">
      <alignment vertical="center" wrapText="1"/>
    </xf>
    <xf numFmtId="0" fontId="0" fillId="0" borderId="6" xfId="0" applyBorder="1" applyAlignment="1">
      <alignment vertical="center" wrapText="1"/>
    </xf>
    <xf numFmtId="0" fontId="30" fillId="0" borderId="79" xfId="0" applyFont="1" applyBorder="1" applyAlignment="1">
      <alignment horizontal="justify" vertical="center" wrapText="1"/>
    </xf>
    <xf numFmtId="0" fontId="65" fillId="0" borderId="79" xfId="0" applyFont="1" applyBorder="1" applyAlignment="1">
      <alignment horizontal="justify" vertical="center" wrapText="1"/>
    </xf>
    <xf numFmtId="0" fontId="30" fillId="0" borderId="79" xfId="0" applyFont="1" applyBorder="1" applyAlignment="1">
      <alignment vertical="center" wrapText="1"/>
    </xf>
    <xf numFmtId="0" fontId="65" fillId="0" borderId="79" xfId="0" applyFont="1" applyBorder="1" applyAlignment="1">
      <alignment vertical="center" wrapText="1"/>
    </xf>
    <xf numFmtId="0" fontId="52" fillId="0" borderId="0" xfId="0" applyFont="1" applyAlignment="1">
      <alignment horizontal="justify" vertical="center"/>
    </xf>
    <xf numFmtId="0" fontId="105" fillId="0" borderId="83" xfId="0" applyFont="1" applyBorder="1" applyAlignment="1">
      <alignment horizontal="center" vertical="center" wrapText="1"/>
    </xf>
    <xf numFmtId="0" fontId="105" fillId="0" borderId="84" xfId="0" applyFont="1" applyBorder="1" applyAlignment="1">
      <alignment horizontal="center" vertical="center" wrapText="1"/>
    </xf>
    <xf numFmtId="0" fontId="30" fillId="0" borderId="89" xfId="0" applyFont="1" applyBorder="1" applyAlignment="1">
      <alignment horizontal="center" vertical="center" textRotation="90" wrapText="1"/>
    </xf>
    <xf numFmtId="0" fontId="30" fillId="0" borderId="90" xfId="0" applyFont="1" applyBorder="1" applyAlignment="1">
      <alignment horizontal="center" vertical="center" textRotation="90" wrapText="1"/>
    </xf>
    <xf numFmtId="0" fontId="30" fillId="0" borderId="91" xfId="0" applyFont="1" applyBorder="1" applyAlignment="1">
      <alignment horizontal="center" vertical="center" textRotation="90" wrapText="1"/>
    </xf>
    <xf numFmtId="0" fontId="62" fillId="0" borderId="85" xfId="0" applyFont="1" applyBorder="1" applyAlignment="1">
      <alignment horizontal="center" vertical="center" wrapText="1"/>
    </xf>
    <xf numFmtId="0" fontId="62" fillId="0" borderId="86" xfId="0" applyFont="1" applyBorder="1" applyAlignment="1">
      <alignment horizontal="center" vertical="center" wrapText="1"/>
    </xf>
    <xf numFmtId="0" fontId="62" fillId="0" borderId="88" xfId="0" applyFont="1" applyBorder="1" applyAlignment="1">
      <alignment horizontal="center" vertical="center" wrapText="1"/>
    </xf>
    <xf numFmtId="0" fontId="105" fillId="0" borderId="0" xfId="0" applyFont="1" applyBorder="1" applyAlignment="1">
      <alignment horizontal="center" vertical="center" wrapText="1"/>
    </xf>
    <xf numFmtId="0" fontId="30" fillId="0" borderId="92" xfId="0" applyFont="1" applyBorder="1" applyAlignment="1">
      <alignment horizontal="center" vertical="center" textRotation="90" wrapText="1"/>
    </xf>
    <xf numFmtId="0" fontId="30" fillId="0" borderId="94" xfId="0" applyFont="1" applyBorder="1" applyAlignment="1">
      <alignment horizontal="center" vertical="center" textRotation="90" wrapText="1"/>
    </xf>
    <xf numFmtId="0" fontId="30" fillId="0" borderId="93" xfId="0" applyFont="1" applyBorder="1" applyAlignment="1">
      <alignment horizontal="center" vertical="center" textRotation="90" wrapText="1"/>
    </xf>
    <xf numFmtId="0" fontId="62" fillId="0" borderId="96" xfId="0" applyFont="1" applyBorder="1" applyAlignment="1">
      <alignment horizontal="left" vertical="center" wrapText="1" indent="1"/>
    </xf>
    <xf numFmtId="0" fontId="62" fillId="0" borderId="88" xfId="0" applyFont="1" applyBorder="1" applyAlignment="1">
      <alignment horizontal="left" vertical="center" wrapText="1" indent="1"/>
    </xf>
    <xf numFmtId="0" fontId="62" fillId="0" borderId="86" xfId="0" applyFont="1" applyBorder="1" applyAlignment="1">
      <alignment horizontal="left" vertical="center" wrapText="1" indent="1"/>
    </xf>
    <xf numFmtId="0" fontId="62" fillId="0" borderId="96" xfId="0" applyFont="1" applyBorder="1" applyAlignment="1">
      <alignment horizontal="center" vertical="center" wrapText="1"/>
    </xf>
    <xf numFmtId="0" fontId="36" fillId="0" borderId="83" xfId="0" applyFont="1" applyBorder="1" applyAlignment="1">
      <alignment horizontal="center" vertical="center" wrapText="1"/>
    </xf>
    <xf numFmtId="0" fontId="36" fillId="0" borderId="0" xfId="0" applyFont="1" applyBorder="1" applyAlignment="1">
      <alignment horizontal="center" vertical="center" wrapText="1"/>
    </xf>
    <xf numFmtId="0" fontId="52" fillId="0" borderId="0" xfId="0" applyFont="1" applyAlignment="1">
      <alignment horizontal="left" vertical="center" wrapText="1"/>
    </xf>
    <xf numFmtId="0" fontId="103" fillId="0" borderId="88" xfId="0" applyFont="1" applyBorder="1" applyAlignment="1">
      <alignment vertical="center" wrapText="1"/>
    </xf>
    <xf numFmtId="0" fontId="103" fillId="0" borderId="86" xfId="0" applyFont="1" applyBorder="1" applyAlignment="1">
      <alignment vertical="center" wrapText="1"/>
    </xf>
    <xf numFmtId="0" fontId="62" fillId="0" borderId="95" xfId="0" applyFont="1" applyBorder="1" applyAlignment="1">
      <alignment horizontal="center" vertical="center" wrapText="1"/>
    </xf>
    <xf numFmtId="0" fontId="62" fillId="0" borderId="94" xfId="0" applyFont="1" applyBorder="1" applyAlignment="1">
      <alignment horizontal="center" vertical="center" wrapText="1"/>
    </xf>
    <xf numFmtId="0" fontId="62" fillId="0" borderId="92" xfId="0" applyFont="1" applyBorder="1" applyAlignment="1">
      <alignment horizontal="center" vertical="center" wrapText="1"/>
    </xf>
    <xf numFmtId="0" fontId="62" fillId="0" borderId="93" xfId="0" applyFont="1" applyBorder="1" applyAlignment="1">
      <alignment horizontal="center" vertical="center" wrapText="1"/>
    </xf>
  </cellXfs>
  <cellStyles count="26">
    <cellStyle name="%" xfId="1"/>
    <cellStyle name="% 2" xfId="2"/>
    <cellStyle name="Collegamento ipertestuale" xfId="3" builtinId="8"/>
    <cellStyle name="Euro" xfId="4"/>
    <cellStyle name="Migliaia 2" xfId="6"/>
    <cellStyle name="Migliaia 3" xfId="7"/>
    <cellStyle name="Normale" xfId="0" builtinId="0"/>
    <cellStyle name="Normale 2" xfId="8"/>
    <cellStyle name="Normale 2 2" xfId="9"/>
    <cellStyle name="Normale 2 2 2" xfId="10"/>
    <cellStyle name="Normale 2 2 3" xfId="11"/>
    <cellStyle name="Normale 3" xfId="12"/>
    <cellStyle name="Normale 4" xfId="13"/>
    <cellStyle name="Normale 4 2" xfId="14"/>
    <cellStyle name="Normale 4 3" xfId="15"/>
    <cellStyle name="Normale_Foglio1" xfId="16"/>
    <cellStyle name="Normale_MacroArea" xfId="17"/>
    <cellStyle name="Normale_q11_1" xfId="18"/>
    <cellStyle name="Percentuale" xfId="19" builtinId="5"/>
    <cellStyle name="Percentuale 2" xfId="20"/>
    <cellStyle name="Percentuale 2 2" xfId="21"/>
    <cellStyle name="Percentuale 2 2 2" xfId="22"/>
    <cellStyle name="Percentuale 3" xfId="23"/>
    <cellStyle name="Percentuale 4" xfId="24"/>
    <cellStyle name="Valuta" xfId="25" builtinId="4"/>
    <cellStyle name="Virgola" xfId="5" builtinId="3"/>
  </cellStyles>
  <dxfs count="0"/>
  <tableStyles count="0" defaultTableStyle="TableStyleMedium9" defaultPivotStyle="PivotStyleLight16"/>
  <colors>
    <mruColors>
      <color rgb="FF0000FF"/>
      <color rgb="FF00800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worksheet" Target="worksheets/sheet62.xml"/><Relationship Id="rId63" Type="http://schemas.openxmlformats.org/officeDocument/2006/relationships/worksheet" Target="worksheets/sheet63.xml"/><Relationship Id="rId64" Type="http://schemas.openxmlformats.org/officeDocument/2006/relationships/worksheet" Target="worksheets/sheet64.xml"/><Relationship Id="rId65" Type="http://schemas.openxmlformats.org/officeDocument/2006/relationships/worksheet" Target="worksheets/sheet65.xml"/><Relationship Id="rId66" Type="http://schemas.openxmlformats.org/officeDocument/2006/relationships/worksheet" Target="worksheets/sheet66.xml"/><Relationship Id="rId67" Type="http://schemas.openxmlformats.org/officeDocument/2006/relationships/worksheet" Target="worksheets/sheet67.xml"/><Relationship Id="rId68" Type="http://schemas.openxmlformats.org/officeDocument/2006/relationships/worksheet" Target="worksheets/sheet68.xml"/><Relationship Id="rId69" Type="http://schemas.openxmlformats.org/officeDocument/2006/relationships/worksheet" Target="worksheets/sheet69.xml"/><Relationship Id="rId120" Type="http://schemas.openxmlformats.org/officeDocument/2006/relationships/worksheet" Target="worksheets/sheet120.xml"/><Relationship Id="rId121" Type="http://schemas.openxmlformats.org/officeDocument/2006/relationships/worksheet" Target="worksheets/sheet121.xml"/><Relationship Id="rId122" Type="http://schemas.openxmlformats.org/officeDocument/2006/relationships/worksheet" Target="worksheets/sheet122.xml"/><Relationship Id="rId123" Type="http://schemas.openxmlformats.org/officeDocument/2006/relationships/worksheet" Target="worksheets/sheet123.xml"/><Relationship Id="rId124" Type="http://schemas.openxmlformats.org/officeDocument/2006/relationships/worksheet" Target="worksheets/sheet124.xml"/><Relationship Id="rId125" Type="http://schemas.openxmlformats.org/officeDocument/2006/relationships/worksheet" Target="worksheets/sheet125.xml"/><Relationship Id="rId126" Type="http://schemas.openxmlformats.org/officeDocument/2006/relationships/worksheet" Target="worksheets/sheet126.xml"/><Relationship Id="rId127" Type="http://schemas.openxmlformats.org/officeDocument/2006/relationships/worksheet" Target="worksheets/sheet127.xml"/><Relationship Id="rId128" Type="http://schemas.openxmlformats.org/officeDocument/2006/relationships/worksheet" Target="worksheets/sheet128.xml"/><Relationship Id="rId129" Type="http://schemas.openxmlformats.org/officeDocument/2006/relationships/worksheet" Target="worksheets/sheet12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90" Type="http://schemas.openxmlformats.org/officeDocument/2006/relationships/worksheet" Target="worksheets/sheet90.xml"/><Relationship Id="rId91" Type="http://schemas.openxmlformats.org/officeDocument/2006/relationships/worksheet" Target="worksheets/sheet91.xml"/><Relationship Id="rId92" Type="http://schemas.openxmlformats.org/officeDocument/2006/relationships/worksheet" Target="worksheets/sheet92.xml"/><Relationship Id="rId93" Type="http://schemas.openxmlformats.org/officeDocument/2006/relationships/worksheet" Target="worksheets/sheet93.xml"/><Relationship Id="rId94" Type="http://schemas.openxmlformats.org/officeDocument/2006/relationships/worksheet" Target="worksheets/sheet94.xml"/><Relationship Id="rId95" Type="http://schemas.openxmlformats.org/officeDocument/2006/relationships/worksheet" Target="worksheets/sheet95.xml"/><Relationship Id="rId96" Type="http://schemas.openxmlformats.org/officeDocument/2006/relationships/worksheet" Target="worksheets/sheet96.xml"/><Relationship Id="rId101" Type="http://schemas.openxmlformats.org/officeDocument/2006/relationships/worksheet" Target="worksheets/sheet101.xml"/><Relationship Id="rId102" Type="http://schemas.openxmlformats.org/officeDocument/2006/relationships/worksheet" Target="worksheets/sheet102.xml"/><Relationship Id="rId103" Type="http://schemas.openxmlformats.org/officeDocument/2006/relationships/worksheet" Target="worksheets/sheet103.xml"/><Relationship Id="rId104" Type="http://schemas.openxmlformats.org/officeDocument/2006/relationships/worksheet" Target="worksheets/sheet104.xml"/><Relationship Id="rId105" Type="http://schemas.openxmlformats.org/officeDocument/2006/relationships/worksheet" Target="worksheets/sheet105.xml"/><Relationship Id="rId106" Type="http://schemas.openxmlformats.org/officeDocument/2006/relationships/worksheet" Target="worksheets/sheet106.xml"/><Relationship Id="rId107" Type="http://schemas.openxmlformats.org/officeDocument/2006/relationships/worksheet" Target="worksheets/sheet107.xml"/><Relationship Id="rId108" Type="http://schemas.openxmlformats.org/officeDocument/2006/relationships/worksheet" Target="worksheets/sheet108.xml"/><Relationship Id="rId109" Type="http://schemas.openxmlformats.org/officeDocument/2006/relationships/worksheet" Target="worksheets/sheet109.xml"/><Relationship Id="rId97" Type="http://schemas.openxmlformats.org/officeDocument/2006/relationships/worksheet" Target="worksheets/sheet97.xml"/><Relationship Id="rId98" Type="http://schemas.openxmlformats.org/officeDocument/2006/relationships/worksheet" Target="worksheets/sheet98.xml"/><Relationship Id="rId99" Type="http://schemas.openxmlformats.org/officeDocument/2006/relationships/worksheet" Target="worksheets/sheet99.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100" Type="http://schemas.openxmlformats.org/officeDocument/2006/relationships/worksheet" Target="worksheets/sheet100.xml"/><Relationship Id="rId150" Type="http://schemas.openxmlformats.org/officeDocument/2006/relationships/sharedStrings" Target="sharedStrings.xml"/><Relationship Id="rId151" Type="http://schemas.openxmlformats.org/officeDocument/2006/relationships/calcChain" Target="calcChain.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70" Type="http://schemas.openxmlformats.org/officeDocument/2006/relationships/worksheet" Target="worksheets/sheet70.xml"/><Relationship Id="rId71" Type="http://schemas.openxmlformats.org/officeDocument/2006/relationships/worksheet" Target="worksheets/sheet71.xml"/><Relationship Id="rId72" Type="http://schemas.openxmlformats.org/officeDocument/2006/relationships/worksheet" Target="worksheets/sheet72.xml"/><Relationship Id="rId73" Type="http://schemas.openxmlformats.org/officeDocument/2006/relationships/worksheet" Target="worksheets/sheet73.xml"/><Relationship Id="rId74" Type="http://schemas.openxmlformats.org/officeDocument/2006/relationships/worksheet" Target="worksheets/sheet74.xml"/><Relationship Id="rId75" Type="http://schemas.openxmlformats.org/officeDocument/2006/relationships/worksheet" Target="worksheets/sheet75.xml"/><Relationship Id="rId76" Type="http://schemas.openxmlformats.org/officeDocument/2006/relationships/worksheet" Target="worksheets/sheet76.xml"/><Relationship Id="rId77" Type="http://schemas.openxmlformats.org/officeDocument/2006/relationships/worksheet" Target="worksheets/sheet77.xml"/><Relationship Id="rId78" Type="http://schemas.openxmlformats.org/officeDocument/2006/relationships/worksheet" Target="worksheets/sheet78.xml"/><Relationship Id="rId79" Type="http://schemas.openxmlformats.org/officeDocument/2006/relationships/worksheet" Target="worksheets/sheet79.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30" Type="http://schemas.openxmlformats.org/officeDocument/2006/relationships/worksheet" Target="worksheets/sheet130.xml"/><Relationship Id="rId131" Type="http://schemas.openxmlformats.org/officeDocument/2006/relationships/worksheet" Target="worksheets/sheet131.xml"/><Relationship Id="rId132" Type="http://schemas.openxmlformats.org/officeDocument/2006/relationships/worksheet" Target="worksheets/sheet132.xml"/><Relationship Id="rId133" Type="http://schemas.openxmlformats.org/officeDocument/2006/relationships/worksheet" Target="worksheets/sheet133.xml"/><Relationship Id="rId134" Type="http://schemas.openxmlformats.org/officeDocument/2006/relationships/worksheet" Target="worksheets/sheet134.xml"/><Relationship Id="rId135" Type="http://schemas.openxmlformats.org/officeDocument/2006/relationships/worksheet" Target="worksheets/sheet135.xml"/><Relationship Id="rId136" Type="http://schemas.openxmlformats.org/officeDocument/2006/relationships/worksheet" Target="worksheets/sheet136.xml"/><Relationship Id="rId137" Type="http://schemas.openxmlformats.org/officeDocument/2006/relationships/worksheet" Target="worksheets/sheet137.xml"/><Relationship Id="rId138" Type="http://schemas.openxmlformats.org/officeDocument/2006/relationships/worksheet" Target="worksheets/sheet138.xml"/><Relationship Id="rId139" Type="http://schemas.openxmlformats.org/officeDocument/2006/relationships/worksheet" Target="worksheets/sheet13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110" Type="http://schemas.openxmlformats.org/officeDocument/2006/relationships/worksheet" Target="worksheets/sheet110.xml"/><Relationship Id="rId111" Type="http://schemas.openxmlformats.org/officeDocument/2006/relationships/worksheet" Target="worksheets/sheet111.xml"/><Relationship Id="rId112" Type="http://schemas.openxmlformats.org/officeDocument/2006/relationships/worksheet" Target="worksheets/sheet112.xml"/><Relationship Id="rId113" Type="http://schemas.openxmlformats.org/officeDocument/2006/relationships/worksheet" Target="worksheets/sheet113.xml"/><Relationship Id="rId114" Type="http://schemas.openxmlformats.org/officeDocument/2006/relationships/worksheet" Target="worksheets/sheet114.xml"/><Relationship Id="rId115" Type="http://schemas.openxmlformats.org/officeDocument/2006/relationships/worksheet" Target="worksheets/sheet115.xml"/><Relationship Id="rId116" Type="http://schemas.openxmlformats.org/officeDocument/2006/relationships/worksheet" Target="worksheets/sheet116.xml"/><Relationship Id="rId117" Type="http://schemas.openxmlformats.org/officeDocument/2006/relationships/worksheet" Target="worksheets/sheet117.xml"/><Relationship Id="rId118" Type="http://schemas.openxmlformats.org/officeDocument/2006/relationships/worksheet" Target="worksheets/sheet118.xml"/><Relationship Id="rId119" Type="http://schemas.openxmlformats.org/officeDocument/2006/relationships/worksheet" Target="worksheets/sheet11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80" Type="http://schemas.openxmlformats.org/officeDocument/2006/relationships/worksheet" Target="worksheets/sheet80.xml"/><Relationship Id="rId81" Type="http://schemas.openxmlformats.org/officeDocument/2006/relationships/worksheet" Target="worksheets/sheet81.xml"/><Relationship Id="rId82" Type="http://schemas.openxmlformats.org/officeDocument/2006/relationships/worksheet" Target="worksheets/sheet82.xml"/><Relationship Id="rId83" Type="http://schemas.openxmlformats.org/officeDocument/2006/relationships/worksheet" Target="worksheets/sheet83.xml"/><Relationship Id="rId84" Type="http://schemas.openxmlformats.org/officeDocument/2006/relationships/worksheet" Target="worksheets/sheet84.xml"/><Relationship Id="rId85" Type="http://schemas.openxmlformats.org/officeDocument/2006/relationships/worksheet" Target="worksheets/sheet85.xml"/><Relationship Id="rId86" Type="http://schemas.openxmlformats.org/officeDocument/2006/relationships/worksheet" Target="worksheets/sheet86.xml"/><Relationship Id="rId87" Type="http://schemas.openxmlformats.org/officeDocument/2006/relationships/worksheet" Target="worksheets/sheet87.xml"/><Relationship Id="rId88" Type="http://schemas.openxmlformats.org/officeDocument/2006/relationships/worksheet" Target="worksheets/sheet88.xml"/><Relationship Id="rId89" Type="http://schemas.openxmlformats.org/officeDocument/2006/relationships/worksheet" Target="worksheets/sheet89.xml"/><Relationship Id="rId140" Type="http://schemas.openxmlformats.org/officeDocument/2006/relationships/worksheet" Target="worksheets/sheet140.xml"/><Relationship Id="rId141" Type="http://schemas.openxmlformats.org/officeDocument/2006/relationships/worksheet" Target="worksheets/sheet141.xml"/><Relationship Id="rId142" Type="http://schemas.openxmlformats.org/officeDocument/2006/relationships/worksheet" Target="worksheets/sheet142.xml"/><Relationship Id="rId143" Type="http://schemas.openxmlformats.org/officeDocument/2006/relationships/worksheet" Target="worksheets/sheet143.xml"/><Relationship Id="rId144" Type="http://schemas.openxmlformats.org/officeDocument/2006/relationships/worksheet" Target="worksheets/sheet144.xml"/><Relationship Id="rId145" Type="http://schemas.openxmlformats.org/officeDocument/2006/relationships/worksheet" Target="worksheets/sheet145.xml"/><Relationship Id="rId146" Type="http://schemas.openxmlformats.org/officeDocument/2006/relationships/worksheet" Target="worksheets/sheet146.xml"/><Relationship Id="rId147" Type="http://schemas.openxmlformats.org/officeDocument/2006/relationships/worksheet" Target="worksheets/sheet147.xml"/><Relationship Id="rId148" Type="http://schemas.openxmlformats.org/officeDocument/2006/relationships/theme" Target="theme/theme1.xml"/><Relationship Id="rId14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623905707439"/>
          <c:y val="0.076253691599758"/>
          <c:w val="0.717193432874933"/>
          <c:h val="0.723368447518272"/>
        </c:manualLayout>
      </c:layout>
      <c:barChart>
        <c:barDir val="col"/>
        <c:grouping val="percentStacked"/>
        <c:varyColors val="0"/>
        <c:ser>
          <c:idx val="1"/>
          <c:order val="0"/>
          <c:spPr>
            <a:solidFill>
              <a:schemeClr val="lt1"/>
            </a:solidFill>
            <a:ln w="38100" cap="flat" cmpd="sng" algn="ctr">
              <a:solidFill>
                <a:schemeClr val="accent2"/>
              </a:solidFill>
              <a:prstDash val="solid"/>
              <a:miter lim="800000"/>
            </a:ln>
            <a:effectLst/>
          </c:spPr>
          <c:invertIfNegative val="0"/>
          <c:dLbls>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
              <c:pt idx="0">
                <c:v>Concessionaria Servizio Pubblico</c:v>
              </c:pt>
              <c:pt idx="1">
                <c:v>Altre emittenti</c:v>
              </c:pt>
            </c:strLit>
          </c:cat>
          <c:val>
            <c:numLit>
              <c:formatCode>General</c:formatCode>
              <c:ptCount val="2"/>
              <c:pt idx="0">
                <c:v>0.264198937431784</c:v>
              </c:pt>
              <c:pt idx="1">
                <c:v>0.976521956126491</c:v>
              </c:pt>
            </c:numLit>
          </c:val>
          <c:extLst xmlns:c16r2="http://schemas.microsoft.com/office/drawing/2015/06/chart">
            <c:ext xmlns:c16="http://schemas.microsoft.com/office/drawing/2014/chart" uri="{C3380CC4-5D6E-409C-BE32-E72D297353CC}">
              <c16:uniqueId val="{00000000-8228-4918-8DFB-B79DB8FB4943}"/>
            </c:ext>
          </c:extLst>
        </c:ser>
        <c:ser>
          <c:idx val="0"/>
          <c:order val="1"/>
          <c:spPr>
            <a:solidFill>
              <a:schemeClr val="lt1"/>
            </a:solidFill>
            <a:ln w="38100" cap="flat" cmpd="sng" algn="ctr">
              <a:solidFill>
                <a:schemeClr val="accent1"/>
              </a:solidFill>
              <a:prstDash val="solid"/>
              <a:miter lim="800000"/>
            </a:ln>
            <a:effectLst/>
          </c:spPr>
          <c:invertIfNegative val="0"/>
          <c:dLbls>
            <c:dLbl>
              <c:idx val="1"/>
              <c:layout>
                <c:manualLayout>
                  <c:x val="0.0"/>
                  <c:y val="-0.0468188812532349"/>
                </c:manualLayout>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28-4918-8DFB-B79DB8FB4943}"/>
                </c:ext>
              </c:extLst>
            </c:dLbl>
            <c:spPr>
              <a:noFill/>
              <a:ln w="25400">
                <a:noFill/>
              </a:ln>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it-IT"/>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2"/>
              <c:pt idx="0">
                <c:v>Concessionaria Servizio Pubblico</c:v>
              </c:pt>
              <c:pt idx="1">
                <c:v>Altre emittenti</c:v>
              </c:pt>
            </c:strLit>
          </c:cat>
          <c:val>
            <c:numLit>
              <c:formatCode>General</c:formatCode>
              <c:ptCount val="2"/>
              <c:pt idx="0">
                <c:v>0.735801062568216</c:v>
              </c:pt>
              <c:pt idx="1">
                <c:v>0.0234780438735088</c:v>
              </c:pt>
            </c:numLit>
          </c:val>
          <c:extLst xmlns:c16r2="http://schemas.microsoft.com/office/drawing/2015/06/chart">
            <c:ext xmlns:c16="http://schemas.microsoft.com/office/drawing/2014/chart" uri="{C3380CC4-5D6E-409C-BE32-E72D297353CC}">
              <c16:uniqueId val="{00000002-8228-4918-8DFB-B79DB8FB4943}"/>
            </c:ext>
          </c:extLst>
        </c:ser>
        <c:dLbls>
          <c:showLegendKey val="0"/>
          <c:showVal val="0"/>
          <c:showCatName val="0"/>
          <c:showSerName val="0"/>
          <c:showPercent val="0"/>
          <c:showBubbleSize val="0"/>
        </c:dLbls>
        <c:gapWidth val="79"/>
        <c:overlap val="100"/>
        <c:axId val="2096327352"/>
        <c:axId val="2096323768"/>
      </c:barChart>
      <c:catAx>
        <c:axId val="2096327352"/>
        <c:scaling>
          <c:orientation val="minMax"/>
        </c:scaling>
        <c:delete val="0"/>
        <c:axPos val="b"/>
        <c:numFmt formatCode="General"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ysClr val="windowText" lastClr="000000"/>
                </a:solidFill>
                <a:latin typeface="Times New Roman" panose="02020603050405020304" pitchFamily="18" charset="0"/>
                <a:ea typeface="+mn-ea"/>
                <a:cs typeface="Times New Roman" panose="02020603050405020304" pitchFamily="18" charset="0"/>
              </a:defRPr>
            </a:pPr>
            <a:endParaRPr lang="it-IT"/>
          </a:p>
        </c:txPr>
        <c:crossAx val="2096323768"/>
        <c:crosses val="autoZero"/>
        <c:auto val="1"/>
        <c:lblAlgn val="ctr"/>
        <c:lblOffset val="100"/>
        <c:noMultiLvlLbl val="0"/>
      </c:catAx>
      <c:valAx>
        <c:axId val="2096323768"/>
        <c:scaling>
          <c:orientation val="minMax"/>
        </c:scaling>
        <c:delete val="1"/>
        <c:axPos val="l"/>
        <c:numFmt formatCode="0%" sourceLinked="1"/>
        <c:majorTickMark val="out"/>
        <c:minorTickMark val="none"/>
        <c:tickLblPos val="nextTo"/>
        <c:crossAx val="2096327352"/>
        <c:crosses val="autoZero"/>
        <c:crossBetween val="between"/>
      </c:valAx>
      <c:spPr>
        <a:noFill/>
        <a:ln w="25400">
          <a:noFill/>
        </a:ln>
      </c:spPr>
    </c:plotArea>
    <c:plotVisOnly val="1"/>
    <c:dispBlanksAs val="gap"/>
    <c:showDLblsOverMax val="0"/>
  </c:chart>
  <c:spPr>
    <a:noFill/>
    <a:ln w="9525">
      <a:noFill/>
    </a:ln>
  </c:spPr>
  <c:txPr>
    <a:bodyPr/>
    <a:lstStyle/>
    <a:p>
      <a:pPr>
        <a:defRPr/>
      </a:pPr>
      <a:endParaRPr lang="it-IT"/>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hyperlink" Target="#INDICE!A1"/><Relationship Id="rId2"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INDICE!C20"/></Relationships>
</file>

<file path=xl/drawings/_rels/drawing100.xml.rels><?xml version="1.0" encoding="UTF-8" standalone="yes"?>
<Relationships xmlns="http://schemas.openxmlformats.org/package/2006/relationships"><Relationship Id="rId1" Type="http://schemas.openxmlformats.org/officeDocument/2006/relationships/hyperlink" Target="#INDICE!C112"/></Relationships>
</file>

<file path=xl/drawings/_rels/drawing101.xml.rels><?xml version="1.0" encoding="UTF-8" standalone="yes"?>
<Relationships xmlns="http://schemas.openxmlformats.org/package/2006/relationships"><Relationship Id="rId1" Type="http://schemas.openxmlformats.org/officeDocument/2006/relationships/hyperlink" Target="#INDICE!C113"/></Relationships>
</file>

<file path=xl/drawings/_rels/drawing102.xml.rels><?xml version="1.0" encoding="UTF-8" standalone="yes"?>
<Relationships xmlns="http://schemas.openxmlformats.org/package/2006/relationships"><Relationship Id="rId1" Type="http://schemas.openxmlformats.org/officeDocument/2006/relationships/hyperlink" Target="#INDICE!C114"/></Relationships>
</file>

<file path=xl/drawings/_rels/drawing103.xml.rels><?xml version="1.0" encoding="UTF-8" standalone="yes"?>
<Relationships xmlns="http://schemas.openxmlformats.org/package/2006/relationships"><Relationship Id="rId1" Type="http://schemas.openxmlformats.org/officeDocument/2006/relationships/hyperlink" Target="#INDICE!C115"/></Relationships>
</file>

<file path=xl/drawings/_rels/drawing104.xml.rels><?xml version="1.0" encoding="UTF-8" standalone="yes"?>
<Relationships xmlns="http://schemas.openxmlformats.org/package/2006/relationships"><Relationship Id="rId1" Type="http://schemas.openxmlformats.org/officeDocument/2006/relationships/hyperlink" Target="#INDICE!C116"/></Relationships>
</file>

<file path=xl/drawings/_rels/drawing105.xml.rels><?xml version="1.0" encoding="UTF-8" standalone="yes"?>
<Relationships xmlns="http://schemas.openxmlformats.org/package/2006/relationships"><Relationship Id="rId1" Type="http://schemas.openxmlformats.org/officeDocument/2006/relationships/hyperlink" Target="#INDICE!C117"/></Relationships>
</file>

<file path=xl/drawings/_rels/drawing106.xml.rels><?xml version="1.0" encoding="UTF-8" standalone="yes"?>
<Relationships xmlns="http://schemas.openxmlformats.org/package/2006/relationships"><Relationship Id="rId1" Type="http://schemas.openxmlformats.org/officeDocument/2006/relationships/hyperlink" Target="#INDICE!C118"/></Relationships>
</file>

<file path=xl/drawings/_rels/drawing107.xml.rels><?xml version="1.0" encoding="UTF-8" standalone="yes"?>
<Relationships xmlns="http://schemas.openxmlformats.org/package/2006/relationships"><Relationship Id="rId1" Type="http://schemas.openxmlformats.org/officeDocument/2006/relationships/hyperlink" Target="#INDICE!C119"/></Relationships>
</file>

<file path=xl/drawings/_rels/drawing108.xml.rels><?xml version="1.0" encoding="UTF-8" standalone="yes"?>
<Relationships xmlns="http://schemas.openxmlformats.org/package/2006/relationships"><Relationship Id="rId1" Type="http://schemas.openxmlformats.org/officeDocument/2006/relationships/hyperlink" Target="#INDICE!C120"/></Relationships>
</file>

<file path=xl/drawings/_rels/drawing109.xml.rels><?xml version="1.0" encoding="UTF-8" standalone="yes"?>
<Relationships xmlns="http://schemas.openxmlformats.org/package/2006/relationships"><Relationship Id="rId1" Type="http://schemas.openxmlformats.org/officeDocument/2006/relationships/hyperlink" Target="#INDICE!C121"/></Relationships>
</file>

<file path=xl/drawings/_rels/drawing11.xml.rels><?xml version="1.0" encoding="UTF-8" standalone="yes"?>
<Relationships xmlns="http://schemas.openxmlformats.org/package/2006/relationships"><Relationship Id="rId1" Type="http://schemas.openxmlformats.org/officeDocument/2006/relationships/hyperlink" Target="#INDICE!C21"/></Relationships>
</file>

<file path=xl/drawings/_rels/drawing110.xml.rels><?xml version="1.0" encoding="UTF-8" standalone="yes"?>
<Relationships xmlns="http://schemas.openxmlformats.org/package/2006/relationships"><Relationship Id="rId1" Type="http://schemas.openxmlformats.org/officeDocument/2006/relationships/hyperlink" Target="#INDICE!C122"/><Relationship Id="rId2" Type="http://schemas.openxmlformats.org/officeDocument/2006/relationships/image" Target="../media/image9.emf"/></Relationships>
</file>

<file path=xl/drawings/_rels/drawing111.xml.rels><?xml version="1.0" encoding="UTF-8" standalone="yes"?>
<Relationships xmlns="http://schemas.openxmlformats.org/package/2006/relationships"><Relationship Id="rId1" Type="http://schemas.openxmlformats.org/officeDocument/2006/relationships/hyperlink" Target="#INDICE!C123"/></Relationships>
</file>

<file path=xl/drawings/_rels/drawing112.xml.rels><?xml version="1.0" encoding="UTF-8" standalone="yes"?>
<Relationships xmlns="http://schemas.openxmlformats.org/package/2006/relationships"><Relationship Id="rId1" Type="http://schemas.openxmlformats.org/officeDocument/2006/relationships/hyperlink" Target="#INDICE!C124"/></Relationships>
</file>

<file path=xl/drawings/_rels/drawing113.xml.rels><?xml version="1.0" encoding="UTF-8" standalone="yes"?>
<Relationships xmlns="http://schemas.openxmlformats.org/package/2006/relationships"><Relationship Id="rId1" Type="http://schemas.openxmlformats.org/officeDocument/2006/relationships/hyperlink" Target="#INDICE!C125"/></Relationships>
</file>

<file path=xl/drawings/_rels/drawing114.xml.rels><?xml version="1.0" encoding="UTF-8" standalone="yes"?>
<Relationships xmlns="http://schemas.openxmlformats.org/package/2006/relationships"><Relationship Id="rId1" Type="http://schemas.openxmlformats.org/officeDocument/2006/relationships/hyperlink" Target="#INDICE!C126"/></Relationships>
</file>

<file path=xl/drawings/_rels/drawing115.xml.rels><?xml version="1.0" encoding="UTF-8" standalone="yes"?>
<Relationships xmlns="http://schemas.openxmlformats.org/package/2006/relationships"><Relationship Id="rId1" Type="http://schemas.openxmlformats.org/officeDocument/2006/relationships/hyperlink" Target="#INDICE!C127"/></Relationships>
</file>

<file path=xl/drawings/_rels/drawing116.xml.rels><?xml version="1.0" encoding="UTF-8" standalone="yes"?>
<Relationships xmlns="http://schemas.openxmlformats.org/package/2006/relationships"><Relationship Id="rId1" Type="http://schemas.openxmlformats.org/officeDocument/2006/relationships/hyperlink" Target="#INDICE!C128"/></Relationships>
</file>

<file path=xl/drawings/_rels/drawing117.xml.rels><?xml version="1.0" encoding="UTF-8" standalone="yes"?>
<Relationships xmlns="http://schemas.openxmlformats.org/package/2006/relationships"><Relationship Id="rId1" Type="http://schemas.openxmlformats.org/officeDocument/2006/relationships/hyperlink" Target="#INDICE!C129"/></Relationships>
</file>

<file path=xl/drawings/_rels/drawing118.xml.rels><?xml version="1.0" encoding="UTF-8" standalone="yes"?>
<Relationships xmlns="http://schemas.openxmlformats.org/package/2006/relationships"><Relationship Id="rId1" Type="http://schemas.openxmlformats.org/officeDocument/2006/relationships/hyperlink" Target="#INDICE!C130"/></Relationships>
</file>

<file path=xl/drawings/_rels/drawing119.xml.rels><?xml version="1.0" encoding="UTF-8" standalone="yes"?>
<Relationships xmlns="http://schemas.openxmlformats.org/package/2006/relationships"><Relationship Id="rId1" Type="http://schemas.openxmlformats.org/officeDocument/2006/relationships/hyperlink" Target="#INDICE!C131"/></Relationships>
</file>

<file path=xl/drawings/_rels/drawing12.xml.rels><?xml version="1.0" encoding="UTF-8" standalone="yes"?>
<Relationships xmlns="http://schemas.openxmlformats.org/package/2006/relationships"><Relationship Id="rId1" Type="http://schemas.openxmlformats.org/officeDocument/2006/relationships/hyperlink" Target="#INDICE!C22"/></Relationships>
</file>

<file path=xl/drawings/_rels/drawing120.xml.rels><?xml version="1.0" encoding="UTF-8" standalone="yes"?>
<Relationships xmlns="http://schemas.openxmlformats.org/package/2006/relationships"><Relationship Id="rId1" Type="http://schemas.openxmlformats.org/officeDocument/2006/relationships/hyperlink" Target="#INDICE!C132"/><Relationship Id="rId2" Type="http://schemas.openxmlformats.org/officeDocument/2006/relationships/image" Target="../media/image10.emf"/></Relationships>
</file>

<file path=xl/drawings/_rels/drawing121.xml.rels><?xml version="1.0" encoding="UTF-8" standalone="yes"?>
<Relationships xmlns="http://schemas.openxmlformats.org/package/2006/relationships"><Relationship Id="rId1" Type="http://schemas.openxmlformats.org/officeDocument/2006/relationships/hyperlink" Target="#INDICE!C133"/></Relationships>
</file>

<file path=xl/drawings/_rels/drawing122.xml.rels><?xml version="1.0" encoding="UTF-8" standalone="yes"?>
<Relationships xmlns="http://schemas.openxmlformats.org/package/2006/relationships"><Relationship Id="rId1" Type="http://schemas.openxmlformats.org/officeDocument/2006/relationships/hyperlink" Target="#INDICE!C134"/></Relationships>
</file>

<file path=xl/drawings/_rels/drawing123.xml.rels><?xml version="1.0" encoding="UTF-8" standalone="yes"?>
<Relationships xmlns="http://schemas.openxmlformats.org/package/2006/relationships"><Relationship Id="rId1" Type="http://schemas.openxmlformats.org/officeDocument/2006/relationships/hyperlink" Target="#INDICE!C135"/><Relationship Id="rId2" Type="http://schemas.openxmlformats.org/officeDocument/2006/relationships/image" Target="../media/image11.emf"/></Relationships>
</file>

<file path=xl/drawings/_rels/drawing124.xml.rels><?xml version="1.0" encoding="UTF-8" standalone="yes"?>
<Relationships xmlns="http://schemas.openxmlformats.org/package/2006/relationships"><Relationship Id="rId1" Type="http://schemas.openxmlformats.org/officeDocument/2006/relationships/hyperlink" Target="#INDICE!C136"/></Relationships>
</file>

<file path=xl/drawings/_rels/drawing125.xml.rels><?xml version="1.0" encoding="UTF-8" standalone="yes"?>
<Relationships xmlns="http://schemas.openxmlformats.org/package/2006/relationships"><Relationship Id="rId1" Type="http://schemas.openxmlformats.org/officeDocument/2006/relationships/hyperlink" Target="#INDICE!C137"/><Relationship Id="rId2" Type="http://schemas.openxmlformats.org/officeDocument/2006/relationships/image" Target="../media/image12.emf"/></Relationships>
</file>

<file path=xl/drawings/_rels/drawing126.xml.rels><?xml version="1.0" encoding="UTF-8" standalone="yes"?>
<Relationships xmlns="http://schemas.openxmlformats.org/package/2006/relationships"><Relationship Id="rId1" Type="http://schemas.openxmlformats.org/officeDocument/2006/relationships/hyperlink" Target="#INDICE!C138"/></Relationships>
</file>

<file path=xl/drawings/_rels/drawing127.xml.rels><?xml version="1.0" encoding="UTF-8" standalone="yes"?>
<Relationships xmlns="http://schemas.openxmlformats.org/package/2006/relationships"><Relationship Id="rId1" Type="http://schemas.openxmlformats.org/officeDocument/2006/relationships/hyperlink" Target="#INDICE!C139"/></Relationships>
</file>

<file path=xl/drawings/_rels/drawing128.xml.rels><?xml version="1.0" encoding="UTF-8" standalone="yes"?>
<Relationships xmlns="http://schemas.openxmlformats.org/package/2006/relationships"><Relationship Id="rId1" Type="http://schemas.openxmlformats.org/officeDocument/2006/relationships/hyperlink" Target="#INDICE!C140"/><Relationship Id="rId2" Type="http://schemas.openxmlformats.org/officeDocument/2006/relationships/image" Target="../media/image13.emf"/></Relationships>
</file>

<file path=xl/drawings/_rels/drawing129.xml.rels><?xml version="1.0" encoding="UTF-8" standalone="yes"?>
<Relationships xmlns="http://schemas.openxmlformats.org/package/2006/relationships"><Relationship Id="rId1" Type="http://schemas.openxmlformats.org/officeDocument/2006/relationships/hyperlink" Target="#INDICE!C141"/></Relationships>
</file>

<file path=xl/drawings/_rels/drawing13.xml.rels><?xml version="1.0" encoding="UTF-8" standalone="yes"?>
<Relationships xmlns="http://schemas.openxmlformats.org/package/2006/relationships"><Relationship Id="rId1" Type="http://schemas.openxmlformats.org/officeDocument/2006/relationships/hyperlink" Target="#INDICE!C23"/></Relationships>
</file>

<file path=xl/drawings/_rels/drawing130.xml.rels><?xml version="1.0" encoding="UTF-8" standalone="yes"?>
<Relationships xmlns="http://schemas.openxmlformats.org/package/2006/relationships"><Relationship Id="rId1" Type="http://schemas.openxmlformats.org/officeDocument/2006/relationships/hyperlink" Target="#INDICE!C143"/><Relationship Id="rId2" Type="http://schemas.openxmlformats.org/officeDocument/2006/relationships/image" Target="../media/image14.emf"/></Relationships>
</file>

<file path=xl/drawings/_rels/drawing131.xml.rels><?xml version="1.0" encoding="UTF-8" standalone="yes"?>
<Relationships xmlns="http://schemas.openxmlformats.org/package/2006/relationships"><Relationship Id="rId1" Type="http://schemas.openxmlformats.org/officeDocument/2006/relationships/hyperlink" Target="#INDICE!C144"/></Relationships>
</file>

<file path=xl/drawings/_rels/drawing132.xml.rels><?xml version="1.0" encoding="UTF-8" standalone="yes"?>
<Relationships xmlns="http://schemas.openxmlformats.org/package/2006/relationships"><Relationship Id="rId1" Type="http://schemas.openxmlformats.org/officeDocument/2006/relationships/hyperlink" Target="#INDICE!C145"/></Relationships>
</file>

<file path=xl/drawings/_rels/drawing133.xml.rels><?xml version="1.0" encoding="UTF-8" standalone="yes"?>
<Relationships xmlns="http://schemas.openxmlformats.org/package/2006/relationships"><Relationship Id="rId1" Type="http://schemas.openxmlformats.org/officeDocument/2006/relationships/hyperlink" Target="#INDICE!C146"/></Relationships>
</file>

<file path=xl/drawings/_rels/drawing134.xml.rels><?xml version="1.0" encoding="UTF-8" standalone="yes"?>
<Relationships xmlns="http://schemas.openxmlformats.org/package/2006/relationships"><Relationship Id="rId1" Type="http://schemas.openxmlformats.org/officeDocument/2006/relationships/hyperlink" Target="#INDICE!C147"/></Relationships>
</file>

<file path=xl/drawings/_rels/drawing135.xml.rels><?xml version="1.0" encoding="UTF-8" standalone="yes"?>
<Relationships xmlns="http://schemas.openxmlformats.org/package/2006/relationships"><Relationship Id="rId1" Type="http://schemas.openxmlformats.org/officeDocument/2006/relationships/hyperlink" Target="#INDICE!C150"/></Relationships>
</file>

<file path=xl/drawings/_rels/drawing136.xml.rels><?xml version="1.0" encoding="UTF-8" standalone="yes"?>
<Relationships xmlns="http://schemas.openxmlformats.org/package/2006/relationships"><Relationship Id="rId1" Type="http://schemas.openxmlformats.org/officeDocument/2006/relationships/hyperlink" Target="#INDICE!C151"/></Relationships>
</file>

<file path=xl/drawings/_rels/drawing137.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hyperlink" Target="#INDICE!C156"/></Relationships>
</file>

<file path=xl/drawings/_rels/drawing138.xml.rels><?xml version="1.0" encoding="UTF-8" standalone="yes"?>
<Relationships xmlns="http://schemas.openxmlformats.org/package/2006/relationships"><Relationship Id="rId1" Type="http://schemas.openxmlformats.org/officeDocument/2006/relationships/hyperlink" Target="#INDICE!C157"/></Relationships>
</file>

<file path=xl/drawings/_rels/drawing139.xml.rels><?xml version="1.0" encoding="UTF-8" standalone="yes"?>
<Relationships xmlns="http://schemas.openxmlformats.org/package/2006/relationships"><Relationship Id="rId1" Type="http://schemas.openxmlformats.org/officeDocument/2006/relationships/hyperlink" Target="#INDICE!C158"/></Relationships>
</file>

<file path=xl/drawings/_rels/drawing14.xml.rels><?xml version="1.0" encoding="UTF-8" standalone="yes"?>
<Relationships xmlns="http://schemas.openxmlformats.org/package/2006/relationships"><Relationship Id="rId1" Type="http://schemas.openxmlformats.org/officeDocument/2006/relationships/hyperlink" Target="#INDICE!C24"/></Relationships>
</file>

<file path=xl/drawings/_rels/drawing140.xml.rels><?xml version="1.0" encoding="UTF-8" standalone="yes"?>
<Relationships xmlns="http://schemas.openxmlformats.org/package/2006/relationships"><Relationship Id="rId1" Type="http://schemas.openxmlformats.org/officeDocument/2006/relationships/hyperlink" Target="#INDICE!C159"/></Relationships>
</file>

<file path=xl/drawings/_rels/drawing141.xml.rels><?xml version="1.0" encoding="UTF-8" standalone="yes"?>
<Relationships xmlns="http://schemas.openxmlformats.org/package/2006/relationships"><Relationship Id="rId1" Type="http://schemas.openxmlformats.org/officeDocument/2006/relationships/hyperlink" Target="#INDICE!C160"/></Relationships>
</file>

<file path=xl/drawings/_rels/drawing142.xml.rels><?xml version="1.0" encoding="UTF-8" standalone="yes"?>
<Relationships xmlns="http://schemas.openxmlformats.org/package/2006/relationships"><Relationship Id="rId1" Type="http://schemas.openxmlformats.org/officeDocument/2006/relationships/hyperlink" Target="#INDICE!C161"/></Relationships>
</file>

<file path=xl/drawings/_rels/drawing143.xml.rels><?xml version="1.0" encoding="UTF-8" standalone="yes"?>
<Relationships xmlns="http://schemas.openxmlformats.org/package/2006/relationships"><Relationship Id="rId1" Type="http://schemas.openxmlformats.org/officeDocument/2006/relationships/hyperlink" Target="#INDICE!C162"/></Relationships>
</file>

<file path=xl/drawings/_rels/drawing144.xml.rels><?xml version="1.0" encoding="UTF-8" standalone="yes"?>
<Relationships xmlns="http://schemas.openxmlformats.org/package/2006/relationships"><Relationship Id="rId1" Type="http://schemas.openxmlformats.org/officeDocument/2006/relationships/hyperlink" Target="#INDICE!C163"/></Relationships>
</file>

<file path=xl/drawings/_rels/drawing145.xml.rels><?xml version="1.0" encoding="UTF-8" standalone="yes"?>
<Relationships xmlns="http://schemas.openxmlformats.org/package/2006/relationships"><Relationship Id="rId1" Type="http://schemas.openxmlformats.org/officeDocument/2006/relationships/hyperlink" Target="#INDICE!C164"/></Relationships>
</file>

<file path=xl/drawings/_rels/drawing146.xml.rels><?xml version="1.0" encoding="UTF-8" standalone="yes"?>
<Relationships xmlns="http://schemas.openxmlformats.org/package/2006/relationships"><Relationship Id="rId1" Type="http://schemas.openxmlformats.org/officeDocument/2006/relationships/hyperlink" Target="#INDICE!C165"/><Relationship Id="rId2"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hyperlink" Target="#INDICE!C25"/></Relationships>
</file>

<file path=xl/drawings/_rels/drawing16.xml.rels><?xml version="1.0" encoding="UTF-8" standalone="yes"?>
<Relationships xmlns="http://schemas.openxmlformats.org/package/2006/relationships"><Relationship Id="rId1" Type="http://schemas.openxmlformats.org/officeDocument/2006/relationships/hyperlink" Target="#INDICE!C26"/></Relationships>
</file>

<file path=xl/drawings/_rels/drawing17.xml.rels><?xml version="1.0" encoding="UTF-8" standalone="yes"?>
<Relationships xmlns="http://schemas.openxmlformats.org/package/2006/relationships"><Relationship Id="rId1" Type="http://schemas.openxmlformats.org/officeDocument/2006/relationships/hyperlink" Target="#INDICE!C27"/></Relationships>
</file>

<file path=xl/drawings/_rels/drawing18.xml.rels><?xml version="1.0" encoding="UTF-8" standalone="yes"?>
<Relationships xmlns="http://schemas.openxmlformats.org/package/2006/relationships"><Relationship Id="rId1" Type="http://schemas.openxmlformats.org/officeDocument/2006/relationships/hyperlink" Target="#INDICE!C28"/></Relationships>
</file>

<file path=xl/drawings/_rels/drawing19.xml.rels><?xml version="1.0" encoding="UTF-8" standalone="yes"?>
<Relationships xmlns="http://schemas.openxmlformats.org/package/2006/relationships"><Relationship Id="rId1" Type="http://schemas.openxmlformats.org/officeDocument/2006/relationships/hyperlink" Target="#INDICE!C30"/></Relationships>
</file>

<file path=xl/drawings/_rels/drawing2.xml.rels><?xml version="1.0" encoding="UTF-8" standalone="yes"?>
<Relationships xmlns="http://schemas.openxmlformats.org/package/2006/relationships"><Relationship Id="rId1" Type="http://schemas.openxmlformats.org/officeDocument/2006/relationships/hyperlink" Target="#INDICE!C12"/></Relationships>
</file>

<file path=xl/drawings/_rels/drawing20.xml.rels><?xml version="1.0" encoding="UTF-8" standalone="yes"?>
<Relationships xmlns="http://schemas.openxmlformats.org/package/2006/relationships"><Relationship Id="rId1" Type="http://schemas.openxmlformats.org/officeDocument/2006/relationships/hyperlink" Target="#INDICE!C31"/></Relationships>
</file>

<file path=xl/drawings/_rels/drawing21.xml.rels><?xml version="1.0" encoding="UTF-8" standalone="yes"?>
<Relationships xmlns="http://schemas.openxmlformats.org/package/2006/relationships"><Relationship Id="rId1" Type="http://schemas.openxmlformats.org/officeDocument/2006/relationships/hyperlink" Target="#INDICE!C32"/></Relationships>
</file>

<file path=xl/drawings/_rels/drawing22.xml.rels><?xml version="1.0" encoding="UTF-8" standalone="yes"?>
<Relationships xmlns="http://schemas.openxmlformats.org/package/2006/relationships"><Relationship Id="rId1" Type="http://schemas.openxmlformats.org/officeDocument/2006/relationships/hyperlink" Target="#INDICE!C33"/></Relationships>
</file>

<file path=xl/drawings/_rels/drawing23.xml.rels><?xml version="1.0" encoding="UTF-8" standalone="yes"?>
<Relationships xmlns="http://schemas.openxmlformats.org/package/2006/relationships"><Relationship Id="rId1" Type="http://schemas.openxmlformats.org/officeDocument/2006/relationships/hyperlink" Target="#INDICE!C34"/></Relationships>
</file>

<file path=xl/drawings/_rels/drawing24.xml.rels><?xml version="1.0" encoding="UTF-8" standalone="yes"?>
<Relationships xmlns="http://schemas.openxmlformats.org/package/2006/relationships"><Relationship Id="rId1" Type="http://schemas.openxmlformats.org/officeDocument/2006/relationships/hyperlink" Target="#INDICE!C35"/></Relationships>
</file>

<file path=xl/drawings/_rels/drawing25.xml.rels><?xml version="1.0" encoding="UTF-8" standalone="yes"?>
<Relationships xmlns="http://schemas.openxmlformats.org/package/2006/relationships"><Relationship Id="rId1" Type="http://schemas.openxmlformats.org/officeDocument/2006/relationships/hyperlink" Target="#INDICE!C36"/><Relationship Id="rId2"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hyperlink" Target="#INDICE!C37"/></Relationships>
</file>

<file path=xl/drawings/_rels/drawing27.xml.rels><?xml version="1.0" encoding="UTF-8" standalone="yes"?>
<Relationships xmlns="http://schemas.openxmlformats.org/package/2006/relationships"><Relationship Id="rId1" Type="http://schemas.openxmlformats.org/officeDocument/2006/relationships/hyperlink" Target="#INDICE!C39"/></Relationships>
</file>

<file path=xl/drawings/_rels/drawing28.xml.rels><?xml version="1.0" encoding="UTF-8" standalone="yes"?>
<Relationships xmlns="http://schemas.openxmlformats.org/package/2006/relationships"><Relationship Id="rId1" Type="http://schemas.openxmlformats.org/officeDocument/2006/relationships/hyperlink" Target="#INDICE!C42"/></Relationships>
</file>

<file path=xl/drawings/_rels/drawing29.xml.rels><?xml version="1.0" encoding="UTF-8" standalone="yes"?>
<Relationships xmlns="http://schemas.openxmlformats.org/package/2006/relationships"><Relationship Id="rId1" Type="http://schemas.openxmlformats.org/officeDocument/2006/relationships/hyperlink" Target="#INDICE!C41"/></Relationships>
</file>

<file path=xl/drawings/_rels/drawing3.xml.rels><?xml version="1.0" encoding="UTF-8" standalone="yes"?>
<Relationships xmlns="http://schemas.openxmlformats.org/package/2006/relationships"><Relationship Id="rId1" Type="http://schemas.openxmlformats.org/officeDocument/2006/relationships/hyperlink" Target="#INDICE!C13"/></Relationships>
</file>

<file path=xl/drawings/_rels/drawing30.xml.rels><?xml version="1.0" encoding="UTF-8" standalone="yes"?>
<Relationships xmlns="http://schemas.openxmlformats.org/package/2006/relationships"><Relationship Id="rId1" Type="http://schemas.openxmlformats.org/officeDocument/2006/relationships/hyperlink" Target="#INDICE!C40"/></Relationships>
</file>

<file path=xl/drawings/_rels/drawing31.xml.rels><?xml version="1.0" encoding="UTF-8" standalone="yes"?>
<Relationships xmlns="http://schemas.openxmlformats.org/package/2006/relationships"><Relationship Id="rId1" Type="http://schemas.openxmlformats.org/officeDocument/2006/relationships/hyperlink" Target="#INDICE!C43"/></Relationships>
</file>

<file path=xl/drawings/_rels/drawing32.xml.rels><?xml version="1.0" encoding="UTF-8" standalone="yes"?>
<Relationships xmlns="http://schemas.openxmlformats.org/package/2006/relationships"><Relationship Id="rId1" Type="http://schemas.openxmlformats.org/officeDocument/2006/relationships/hyperlink" Target="#INDICE!C44"/></Relationships>
</file>

<file path=xl/drawings/_rels/drawing33.xml.rels><?xml version="1.0" encoding="UTF-8" standalone="yes"?>
<Relationships xmlns="http://schemas.openxmlformats.org/package/2006/relationships"><Relationship Id="rId1" Type="http://schemas.openxmlformats.org/officeDocument/2006/relationships/hyperlink" Target="#INDICE!C45"/></Relationships>
</file>

<file path=xl/drawings/_rels/drawing34.xml.rels><?xml version="1.0" encoding="UTF-8" standalone="yes"?>
<Relationships xmlns="http://schemas.openxmlformats.org/package/2006/relationships"><Relationship Id="rId1" Type="http://schemas.openxmlformats.org/officeDocument/2006/relationships/hyperlink" Target="#INDICE!C46"/></Relationships>
</file>

<file path=xl/drawings/_rels/drawing35.xml.rels><?xml version="1.0" encoding="UTF-8" standalone="yes"?>
<Relationships xmlns="http://schemas.openxmlformats.org/package/2006/relationships"><Relationship Id="rId1" Type="http://schemas.openxmlformats.org/officeDocument/2006/relationships/hyperlink" Target="#INDICE!C47"/></Relationships>
</file>

<file path=xl/drawings/_rels/drawing36.xml.rels><?xml version="1.0" encoding="UTF-8" standalone="yes"?>
<Relationships xmlns="http://schemas.openxmlformats.org/package/2006/relationships"><Relationship Id="rId1" Type="http://schemas.openxmlformats.org/officeDocument/2006/relationships/hyperlink" Target="#INDICE!C48"/></Relationships>
</file>

<file path=xl/drawings/_rels/drawing37.xml.rels><?xml version="1.0" encoding="UTF-8" standalone="yes"?>
<Relationships xmlns="http://schemas.openxmlformats.org/package/2006/relationships"><Relationship Id="rId1" Type="http://schemas.openxmlformats.org/officeDocument/2006/relationships/hyperlink" Target="#INDICE!C49"/></Relationships>
</file>

<file path=xl/drawings/_rels/drawing38.xml.rels><?xml version="1.0" encoding="UTF-8" standalone="yes"?>
<Relationships xmlns="http://schemas.openxmlformats.org/package/2006/relationships"><Relationship Id="rId1" Type="http://schemas.openxmlformats.org/officeDocument/2006/relationships/hyperlink" Target="#INDICE!C50"/></Relationships>
</file>

<file path=xl/drawings/_rels/drawing39.xml.rels><?xml version="1.0" encoding="UTF-8" standalone="yes"?>
<Relationships xmlns="http://schemas.openxmlformats.org/package/2006/relationships"><Relationship Id="rId1" Type="http://schemas.openxmlformats.org/officeDocument/2006/relationships/hyperlink" Target="#INDICE!C51"/></Relationships>
</file>

<file path=xl/drawings/_rels/drawing4.xml.rels><?xml version="1.0" encoding="UTF-8" standalone="yes"?>
<Relationships xmlns="http://schemas.openxmlformats.org/package/2006/relationships"><Relationship Id="rId1" Type="http://schemas.openxmlformats.org/officeDocument/2006/relationships/hyperlink" Target="#INDICE!C14"/></Relationships>
</file>

<file path=xl/drawings/_rels/drawing40.xml.rels><?xml version="1.0" encoding="UTF-8" standalone="yes"?>
<Relationships xmlns="http://schemas.openxmlformats.org/package/2006/relationships"><Relationship Id="rId1" Type="http://schemas.openxmlformats.org/officeDocument/2006/relationships/hyperlink" Target="#INDICE!C52"/></Relationships>
</file>

<file path=xl/drawings/_rels/drawing41.xml.rels><?xml version="1.0" encoding="UTF-8" standalone="yes"?>
<Relationships xmlns="http://schemas.openxmlformats.org/package/2006/relationships"><Relationship Id="rId1" Type="http://schemas.openxmlformats.org/officeDocument/2006/relationships/hyperlink" Target="#INDICE!C53"/></Relationships>
</file>

<file path=xl/drawings/_rels/drawing42.xml.rels><?xml version="1.0" encoding="UTF-8" standalone="yes"?>
<Relationships xmlns="http://schemas.openxmlformats.org/package/2006/relationships"><Relationship Id="rId1" Type="http://schemas.openxmlformats.org/officeDocument/2006/relationships/hyperlink" Target="#INDICE!C54"/></Relationships>
</file>

<file path=xl/drawings/_rels/drawing43.xml.rels><?xml version="1.0" encoding="UTF-8" standalone="yes"?>
<Relationships xmlns="http://schemas.openxmlformats.org/package/2006/relationships"><Relationship Id="rId1" Type="http://schemas.openxmlformats.org/officeDocument/2006/relationships/hyperlink" Target="#INDICE!C55"/></Relationships>
</file>

<file path=xl/drawings/_rels/drawing44.xml.rels><?xml version="1.0" encoding="UTF-8" standalone="yes"?>
<Relationships xmlns="http://schemas.openxmlformats.org/package/2006/relationships"><Relationship Id="rId1" Type="http://schemas.openxmlformats.org/officeDocument/2006/relationships/hyperlink" Target="#INDICE!C56"/></Relationships>
</file>

<file path=xl/drawings/_rels/drawing45.xml.rels><?xml version="1.0" encoding="UTF-8" standalone="yes"?>
<Relationships xmlns="http://schemas.openxmlformats.org/package/2006/relationships"><Relationship Id="rId1" Type="http://schemas.openxmlformats.org/officeDocument/2006/relationships/hyperlink" Target="#INDICE!C57"/></Relationships>
</file>

<file path=xl/drawings/_rels/drawing46.xml.rels><?xml version="1.0" encoding="UTF-8" standalone="yes"?>
<Relationships xmlns="http://schemas.openxmlformats.org/package/2006/relationships"><Relationship Id="rId1" Type="http://schemas.openxmlformats.org/officeDocument/2006/relationships/hyperlink" Target="#INDICE!C58"/></Relationships>
</file>

<file path=xl/drawings/_rels/drawing47.xml.rels><?xml version="1.0" encoding="UTF-8" standalone="yes"?>
<Relationships xmlns="http://schemas.openxmlformats.org/package/2006/relationships"><Relationship Id="rId1" Type="http://schemas.openxmlformats.org/officeDocument/2006/relationships/hyperlink" Target="#INDICE!C59"/></Relationships>
</file>

<file path=xl/drawings/_rels/drawing48.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hyperlink" Target="#INDICE!C60"/></Relationships>
</file>

<file path=xl/drawings/_rels/drawing49.xml.rels><?xml version="1.0" encoding="UTF-8" standalone="yes"?>
<Relationships xmlns="http://schemas.openxmlformats.org/package/2006/relationships"><Relationship Id="rId1" Type="http://schemas.openxmlformats.org/officeDocument/2006/relationships/hyperlink" Target="#INDICE!C61"/></Relationships>
</file>

<file path=xl/drawings/_rels/drawing5.xml.rels><?xml version="1.0" encoding="UTF-8" standalone="yes"?>
<Relationships xmlns="http://schemas.openxmlformats.org/package/2006/relationships"><Relationship Id="rId1" Type="http://schemas.openxmlformats.org/officeDocument/2006/relationships/hyperlink" Target="#INDICE!C15"/></Relationships>
</file>

<file path=xl/drawings/_rels/drawing50.xml.rels><?xml version="1.0" encoding="UTF-8" standalone="yes"?>
<Relationships xmlns="http://schemas.openxmlformats.org/package/2006/relationships"><Relationship Id="rId1" Type="http://schemas.openxmlformats.org/officeDocument/2006/relationships/hyperlink" Target="#INDICE!C62"/></Relationships>
</file>

<file path=xl/drawings/_rels/drawing51.xml.rels><?xml version="1.0" encoding="UTF-8" standalone="yes"?>
<Relationships xmlns="http://schemas.openxmlformats.org/package/2006/relationships"><Relationship Id="rId1" Type="http://schemas.openxmlformats.org/officeDocument/2006/relationships/hyperlink" Target="#INDICE!C63"/></Relationships>
</file>

<file path=xl/drawings/_rels/drawing52.xml.rels><?xml version="1.0" encoding="UTF-8" standalone="yes"?>
<Relationships xmlns="http://schemas.openxmlformats.org/package/2006/relationships"><Relationship Id="rId1" Type="http://schemas.openxmlformats.org/officeDocument/2006/relationships/hyperlink" Target="#INDICE!C64"/></Relationships>
</file>

<file path=xl/drawings/_rels/drawing53.xml.rels><?xml version="1.0" encoding="UTF-8" standalone="yes"?>
<Relationships xmlns="http://schemas.openxmlformats.org/package/2006/relationships"><Relationship Id="rId1" Type="http://schemas.openxmlformats.org/officeDocument/2006/relationships/hyperlink" Target="#INDICE!C65"/></Relationships>
</file>

<file path=xl/drawings/_rels/drawing54.xml.rels><?xml version="1.0" encoding="UTF-8" standalone="yes"?>
<Relationships xmlns="http://schemas.openxmlformats.org/package/2006/relationships"><Relationship Id="rId1" Type="http://schemas.openxmlformats.org/officeDocument/2006/relationships/hyperlink" Target="#INDICE!C66"/></Relationships>
</file>

<file path=xl/drawings/_rels/drawing55.xml.rels><?xml version="1.0" encoding="UTF-8" standalone="yes"?>
<Relationships xmlns="http://schemas.openxmlformats.org/package/2006/relationships"><Relationship Id="rId1" Type="http://schemas.openxmlformats.org/officeDocument/2006/relationships/hyperlink" Target="#INDICE!C67"/></Relationships>
</file>

<file path=xl/drawings/_rels/drawing56.xml.rels><?xml version="1.0" encoding="UTF-8" standalone="yes"?>
<Relationships xmlns="http://schemas.openxmlformats.org/package/2006/relationships"><Relationship Id="rId1" Type="http://schemas.openxmlformats.org/officeDocument/2006/relationships/hyperlink" Target="#INDICE!C68"/></Relationships>
</file>

<file path=xl/drawings/_rels/drawing57.xml.rels><?xml version="1.0" encoding="UTF-8" standalone="yes"?>
<Relationships xmlns="http://schemas.openxmlformats.org/package/2006/relationships"><Relationship Id="rId1" Type="http://schemas.openxmlformats.org/officeDocument/2006/relationships/hyperlink" Target="#INDICE!C69"/></Relationships>
</file>

<file path=xl/drawings/_rels/drawing58.xml.rels><?xml version="1.0" encoding="UTF-8" standalone="yes"?>
<Relationships xmlns="http://schemas.openxmlformats.org/package/2006/relationships"><Relationship Id="rId1" Type="http://schemas.openxmlformats.org/officeDocument/2006/relationships/hyperlink" Target="#INDICE!C70"/></Relationships>
</file>

<file path=xl/drawings/_rels/drawing59.xml.rels><?xml version="1.0" encoding="UTF-8" standalone="yes"?>
<Relationships xmlns="http://schemas.openxmlformats.org/package/2006/relationships"><Relationship Id="rId1" Type="http://schemas.openxmlformats.org/officeDocument/2006/relationships/hyperlink" Target="#INDICE!C71"/></Relationships>
</file>

<file path=xl/drawings/_rels/drawing6.xml.rels><?xml version="1.0" encoding="UTF-8" standalone="yes"?>
<Relationships xmlns="http://schemas.openxmlformats.org/package/2006/relationships"><Relationship Id="rId1" Type="http://schemas.openxmlformats.org/officeDocument/2006/relationships/hyperlink" Target="#INDICE!C16"/></Relationships>
</file>

<file path=xl/drawings/_rels/drawing60.xml.rels><?xml version="1.0" encoding="UTF-8" standalone="yes"?>
<Relationships xmlns="http://schemas.openxmlformats.org/package/2006/relationships"><Relationship Id="rId1" Type="http://schemas.openxmlformats.org/officeDocument/2006/relationships/hyperlink" Target="#INDICE!C72"/></Relationships>
</file>

<file path=xl/drawings/_rels/drawing61.xml.rels><?xml version="1.0" encoding="UTF-8" standalone="yes"?>
<Relationships xmlns="http://schemas.openxmlformats.org/package/2006/relationships"><Relationship Id="rId1" Type="http://schemas.openxmlformats.org/officeDocument/2006/relationships/hyperlink" Target="#INDICE!C73"/></Relationships>
</file>

<file path=xl/drawings/_rels/drawing62.xml.rels><?xml version="1.0" encoding="UTF-8" standalone="yes"?>
<Relationships xmlns="http://schemas.openxmlformats.org/package/2006/relationships"><Relationship Id="rId1" Type="http://schemas.openxmlformats.org/officeDocument/2006/relationships/hyperlink" Target="#INDICE!C74"/></Relationships>
</file>

<file path=xl/drawings/_rels/drawing63.xml.rels><?xml version="1.0" encoding="UTF-8" standalone="yes"?>
<Relationships xmlns="http://schemas.openxmlformats.org/package/2006/relationships"><Relationship Id="rId1" Type="http://schemas.openxmlformats.org/officeDocument/2006/relationships/hyperlink" Target="#INDICE!C75"/></Relationships>
</file>

<file path=xl/drawings/_rels/drawing64.xml.rels><?xml version="1.0" encoding="UTF-8" standalone="yes"?>
<Relationships xmlns="http://schemas.openxmlformats.org/package/2006/relationships"><Relationship Id="rId1" Type="http://schemas.openxmlformats.org/officeDocument/2006/relationships/hyperlink" Target="#INDICE!C76"/></Relationships>
</file>

<file path=xl/drawings/_rels/drawing65.xml.rels><?xml version="1.0" encoding="UTF-8" standalone="yes"?>
<Relationships xmlns="http://schemas.openxmlformats.org/package/2006/relationships"><Relationship Id="rId1" Type="http://schemas.openxmlformats.org/officeDocument/2006/relationships/hyperlink" Target="#INDICE!C77"/></Relationships>
</file>

<file path=xl/drawings/_rels/drawing66.xml.rels><?xml version="1.0" encoding="UTF-8" standalone="yes"?>
<Relationships xmlns="http://schemas.openxmlformats.org/package/2006/relationships"><Relationship Id="rId1" Type="http://schemas.openxmlformats.org/officeDocument/2006/relationships/hyperlink" Target="#INDICE!C78"/></Relationships>
</file>

<file path=xl/drawings/_rels/drawing67.xml.rels><?xml version="1.0" encoding="UTF-8" standalone="yes"?>
<Relationships xmlns="http://schemas.openxmlformats.org/package/2006/relationships"><Relationship Id="rId1" Type="http://schemas.openxmlformats.org/officeDocument/2006/relationships/hyperlink" Target="#INDICE!C79"/></Relationships>
</file>

<file path=xl/drawings/_rels/drawing68.xml.rels><?xml version="1.0" encoding="UTF-8" standalone="yes"?>
<Relationships xmlns="http://schemas.openxmlformats.org/package/2006/relationships"><Relationship Id="rId1" Type="http://schemas.openxmlformats.org/officeDocument/2006/relationships/hyperlink" Target="#INDICE!C80"/></Relationships>
</file>

<file path=xl/drawings/_rels/drawing69.xml.rels><?xml version="1.0" encoding="UTF-8" standalone="yes"?>
<Relationships xmlns="http://schemas.openxmlformats.org/package/2006/relationships"><Relationship Id="rId1" Type="http://schemas.openxmlformats.org/officeDocument/2006/relationships/hyperlink" Target="#INDICE!C81"/></Relationships>
</file>

<file path=xl/drawings/_rels/drawing7.xml.rels><?xml version="1.0" encoding="UTF-8" standalone="yes"?>
<Relationships xmlns="http://schemas.openxmlformats.org/package/2006/relationships"><Relationship Id="rId1" Type="http://schemas.openxmlformats.org/officeDocument/2006/relationships/hyperlink" Target="#INDICE!C17"/></Relationships>
</file>

<file path=xl/drawings/_rels/drawing70.xml.rels><?xml version="1.0" encoding="UTF-8" standalone="yes"?>
<Relationships xmlns="http://schemas.openxmlformats.org/package/2006/relationships"><Relationship Id="rId1" Type="http://schemas.openxmlformats.org/officeDocument/2006/relationships/hyperlink" Target="#INDICE!C82"/></Relationships>
</file>

<file path=xl/drawings/_rels/drawing71.xml.rels><?xml version="1.0" encoding="UTF-8" standalone="yes"?>
<Relationships xmlns="http://schemas.openxmlformats.org/package/2006/relationships"><Relationship Id="rId1" Type="http://schemas.openxmlformats.org/officeDocument/2006/relationships/hyperlink" Target="#INDICE!C83"/></Relationships>
</file>

<file path=xl/drawings/_rels/drawing72.xml.rels><?xml version="1.0" encoding="UTF-8" standalone="yes"?>
<Relationships xmlns="http://schemas.openxmlformats.org/package/2006/relationships"><Relationship Id="rId1" Type="http://schemas.openxmlformats.org/officeDocument/2006/relationships/hyperlink" Target="#INDICE!C84"/></Relationships>
</file>

<file path=xl/drawings/_rels/drawing73.xml.rels><?xml version="1.0" encoding="UTF-8" standalone="yes"?>
<Relationships xmlns="http://schemas.openxmlformats.org/package/2006/relationships"><Relationship Id="rId1" Type="http://schemas.openxmlformats.org/officeDocument/2006/relationships/hyperlink" Target="#INDICE!C85"/></Relationships>
</file>

<file path=xl/drawings/_rels/drawing74.xml.rels><?xml version="1.0" encoding="UTF-8" standalone="yes"?>
<Relationships xmlns="http://schemas.openxmlformats.org/package/2006/relationships"><Relationship Id="rId1" Type="http://schemas.openxmlformats.org/officeDocument/2006/relationships/hyperlink" Target="#INDICE!C86"/></Relationships>
</file>

<file path=xl/drawings/_rels/drawing75.xml.rels><?xml version="1.0" encoding="UTF-8" standalone="yes"?>
<Relationships xmlns="http://schemas.openxmlformats.org/package/2006/relationships"><Relationship Id="rId1" Type="http://schemas.openxmlformats.org/officeDocument/2006/relationships/hyperlink" Target="#INDICE!C87"/></Relationships>
</file>

<file path=xl/drawings/_rels/drawing76.xml.rels><?xml version="1.0" encoding="UTF-8" standalone="yes"?>
<Relationships xmlns="http://schemas.openxmlformats.org/package/2006/relationships"><Relationship Id="rId1" Type="http://schemas.openxmlformats.org/officeDocument/2006/relationships/hyperlink" Target="#INDICE!C88"/></Relationships>
</file>

<file path=xl/drawings/_rels/drawing77.xml.rels><?xml version="1.0" encoding="UTF-8" standalone="yes"?>
<Relationships xmlns="http://schemas.openxmlformats.org/package/2006/relationships"><Relationship Id="rId1" Type="http://schemas.openxmlformats.org/officeDocument/2006/relationships/hyperlink" Target="#INDICE!C89"/></Relationships>
</file>

<file path=xl/drawings/_rels/drawing78.xml.rels><?xml version="1.0" encoding="UTF-8" standalone="yes"?>
<Relationships xmlns="http://schemas.openxmlformats.org/package/2006/relationships"><Relationship Id="rId1" Type="http://schemas.openxmlformats.org/officeDocument/2006/relationships/hyperlink" Target="#INDICE!C90"/></Relationships>
</file>

<file path=xl/drawings/_rels/drawing79.xml.rels><?xml version="1.0" encoding="UTF-8" standalone="yes"?>
<Relationships xmlns="http://schemas.openxmlformats.org/package/2006/relationships"><Relationship Id="rId1" Type="http://schemas.openxmlformats.org/officeDocument/2006/relationships/hyperlink" Target="#INDICE!C91"/></Relationships>
</file>

<file path=xl/drawings/_rels/drawing8.xml.rels><?xml version="1.0" encoding="UTF-8" standalone="yes"?>
<Relationships xmlns="http://schemas.openxmlformats.org/package/2006/relationships"><Relationship Id="rId1" Type="http://schemas.openxmlformats.org/officeDocument/2006/relationships/hyperlink" Target="#INDICE!C18"/></Relationships>
</file>

<file path=xl/drawings/_rels/drawing80.xml.rels><?xml version="1.0" encoding="UTF-8" standalone="yes"?>
<Relationships xmlns="http://schemas.openxmlformats.org/package/2006/relationships"><Relationship Id="rId1" Type="http://schemas.openxmlformats.org/officeDocument/2006/relationships/hyperlink" Target="#INDICE!C92"/></Relationships>
</file>

<file path=xl/drawings/_rels/drawing81.xml.rels><?xml version="1.0" encoding="UTF-8" standalone="yes"?>
<Relationships xmlns="http://schemas.openxmlformats.org/package/2006/relationships"><Relationship Id="rId1" Type="http://schemas.openxmlformats.org/officeDocument/2006/relationships/hyperlink" Target="#INDICE!C93"/></Relationships>
</file>

<file path=xl/drawings/_rels/drawing82.xml.rels><?xml version="1.0" encoding="UTF-8" standalone="yes"?>
<Relationships xmlns="http://schemas.openxmlformats.org/package/2006/relationships"><Relationship Id="rId1" Type="http://schemas.openxmlformats.org/officeDocument/2006/relationships/hyperlink" Target="#INDICE!C94"/></Relationships>
</file>

<file path=xl/drawings/_rels/drawing83.xml.rels><?xml version="1.0" encoding="UTF-8" standalone="yes"?>
<Relationships xmlns="http://schemas.openxmlformats.org/package/2006/relationships"><Relationship Id="rId1" Type="http://schemas.openxmlformats.org/officeDocument/2006/relationships/hyperlink" Target="#INDICE!C95"/></Relationships>
</file>

<file path=xl/drawings/_rels/drawing84.xml.rels><?xml version="1.0" encoding="UTF-8" standalone="yes"?>
<Relationships xmlns="http://schemas.openxmlformats.org/package/2006/relationships"><Relationship Id="rId1" Type="http://schemas.openxmlformats.org/officeDocument/2006/relationships/hyperlink" Target="#INDICE!C96"/></Relationships>
</file>

<file path=xl/drawings/_rels/drawing85.xml.rels><?xml version="1.0" encoding="UTF-8" standalone="yes"?>
<Relationships xmlns="http://schemas.openxmlformats.org/package/2006/relationships"><Relationship Id="rId1" Type="http://schemas.openxmlformats.org/officeDocument/2006/relationships/hyperlink" Target="#INDICE!C97"/></Relationships>
</file>

<file path=xl/drawings/_rels/drawing86.xml.rels><?xml version="1.0" encoding="UTF-8" standalone="yes"?>
<Relationships xmlns="http://schemas.openxmlformats.org/package/2006/relationships"><Relationship Id="rId1" Type="http://schemas.openxmlformats.org/officeDocument/2006/relationships/hyperlink" Target="#INDICE!C98"/></Relationships>
</file>

<file path=xl/drawings/_rels/drawing87.xml.rels><?xml version="1.0" encoding="UTF-8" standalone="yes"?>
<Relationships xmlns="http://schemas.openxmlformats.org/package/2006/relationships"><Relationship Id="rId1" Type="http://schemas.openxmlformats.org/officeDocument/2006/relationships/hyperlink" Target="#INDICE!C99"/></Relationships>
</file>

<file path=xl/drawings/_rels/drawing88.xml.rels><?xml version="1.0" encoding="UTF-8" standalone="yes"?>
<Relationships xmlns="http://schemas.openxmlformats.org/package/2006/relationships"><Relationship Id="rId1" Type="http://schemas.openxmlformats.org/officeDocument/2006/relationships/hyperlink" Target="#INDICE!C100"/></Relationships>
</file>

<file path=xl/drawings/_rels/drawing89.xml.rels><?xml version="1.0" encoding="UTF-8" standalone="yes"?>
<Relationships xmlns="http://schemas.openxmlformats.org/package/2006/relationships"><Relationship Id="rId1" Type="http://schemas.openxmlformats.org/officeDocument/2006/relationships/hyperlink" Target="#INDICE!C101"/></Relationships>
</file>

<file path=xl/drawings/_rels/drawing9.xml.rels><?xml version="1.0" encoding="UTF-8" standalone="yes"?>
<Relationships xmlns="http://schemas.openxmlformats.org/package/2006/relationships"><Relationship Id="rId1" Type="http://schemas.openxmlformats.org/officeDocument/2006/relationships/hyperlink" Target="#INDICE!C19"/></Relationships>
</file>

<file path=xl/drawings/_rels/drawing90.xml.rels><?xml version="1.0" encoding="UTF-8" standalone="yes"?>
<Relationships xmlns="http://schemas.openxmlformats.org/package/2006/relationships"><Relationship Id="rId1" Type="http://schemas.openxmlformats.org/officeDocument/2006/relationships/hyperlink" Target="#INDICE!C102"/><Relationship Id="rId2" Type="http://schemas.openxmlformats.org/officeDocument/2006/relationships/image" Target="../media/image3.emf"/></Relationships>
</file>

<file path=xl/drawings/_rels/drawing91.xml.rels><?xml version="1.0" encoding="UTF-8" standalone="yes"?>
<Relationships xmlns="http://schemas.openxmlformats.org/package/2006/relationships"><Relationship Id="rId1" Type="http://schemas.openxmlformats.org/officeDocument/2006/relationships/hyperlink" Target="#INDICE!C103"/><Relationship Id="rId2" Type="http://schemas.openxmlformats.org/officeDocument/2006/relationships/image" Target="../media/image4.emf"/></Relationships>
</file>

<file path=xl/drawings/_rels/drawing92.xml.rels><?xml version="1.0" encoding="UTF-8" standalone="yes"?>
<Relationships xmlns="http://schemas.openxmlformats.org/package/2006/relationships"><Relationship Id="rId1" Type="http://schemas.openxmlformats.org/officeDocument/2006/relationships/hyperlink" Target="#INDICE!C104"/><Relationship Id="rId2" Type="http://schemas.openxmlformats.org/officeDocument/2006/relationships/image" Target="../media/image5.emf"/></Relationships>
</file>

<file path=xl/drawings/_rels/drawing93.xml.rels><?xml version="1.0" encoding="UTF-8" standalone="yes"?>
<Relationships xmlns="http://schemas.openxmlformats.org/package/2006/relationships"><Relationship Id="rId1" Type="http://schemas.openxmlformats.org/officeDocument/2006/relationships/hyperlink" Target="#INDICE!C105"/></Relationships>
</file>

<file path=xl/drawings/_rels/drawing94.xml.rels><?xml version="1.0" encoding="UTF-8" standalone="yes"?>
<Relationships xmlns="http://schemas.openxmlformats.org/package/2006/relationships"><Relationship Id="rId1" Type="http://schemas.openxmlformats.org/officeDocument/2006/relationships/hyperlink" Target="#INDICE!C106"/></Relationships>
</file>

<file path=xl/drawings/_rels/drawing95.xml.rels><?xml version="1.0" encoding="UTF-8" standalone="yes"?>
<Relationships xmlns="http://schemas.openxmlformats.org/package/2006/relationships"><Relationship Id="rId1" Type="http://schemas.openxmlformats.org/officeDocument/2006/relationships/hyperlink" Target="#INDICE!C107"/><Relationship Id="rId2" Type="http://schemas.openxmlformats.org/officeDocument/2006/relationships/image" Target="../media/image6.emf"/><Relationship Id="rId3" Type="http://schemas.openxmlformats.org/officeDocument/2006/relationships/image" Target="../media/image7.emf"/></Relationships>
</file>

<file path=xl/drawings/_rels/drawing96.xml.rels><?xml version="1.0" encoding="UTF-8" standalone="yes"?>
<Relationships xmlns="http://schemas.openxmlformats.org/package/2006/relationships"><Relationship Id="rId1" Type="http://schemas.openxmlformats.org/officeDocument/2006/relationships/hyperlink" Target="#INDICE!C108"/><Relationship Id="rId2" Type="http://schemas.openxmlformats.org/officeDocument/2006/relationships/image" Target="../media/image8.emf"/></Relationships>
</file>

<file path=xl/drawings/_rels/drawing97.xml.rels><?xml version="1.0" encoding="UTF-8" standalone="yes"?>
<Relationships xmlns="http://schemas.openxmlformats.org/package/2006/relationships"><Relationship Id="rId1" Type="http://schemas.openxmlformats.org/officeDocument/2006/relationships/hyperlink" Target="#INDICE!C109"/></Relationships>
</file>

<file path=xl/drawings/_rels/drawing98.xml.rels><?xml version="1.0" encoding="UTF-8" standalone="yes"?>
<Relationships xmlns="http://schemas.openxmlformats.org/package/2006/relationships"><Relationship Id="rId1" Type="http://schemas.openxmlformats.org/officeDocument/2006/relationships/hyperlink" Target="#INDICE!C110"/></Relationships>
</file>

<file path=xl/drawings/_rels/drawing99.xml.rels><?xml version="1.0" encoding="UTF-8" standalone="yes"?>
<Relationships xmlns="http://schemas.openxmlformats.org/package/2006/relationships"><Relationship Id="rId1" Type="http://schemas.openxmlformats.org/officeDocument/2006/relationships/hyperlink" Target="#INDICE!C111"/></Relationships>
</file>

<file path=xl/drawings/drawing1.xml><?xml version="1.0" encoding="utf-8"?>
<xdr:wsDr xmlns:xdr="http://schemas.openxmlformats.org/drawingml/2006/spreadsheetDrawing" xmlns:a="http://schemas.openxmlformats.org/drawingml/2006/main">
  <xdr:twoCellAnchor>
    <xdr:from>
      <xdr:col>1</xdr:col>
      <xdr:colOff>0</xdr:colOff>
      <xdr:row>17</xdr:row>
      <xdr:rowOff>118110</xdr:rowOff>
    </xdr:from>
    <xdr:to>
      <xdr:col>1</xdr:col>
      <xdr:colOff>369580</xdr:colOff>
      <xdr:row>19</xdr:row>
      <xdr:rowOff>88209</xdr:rowOff>
    </xdr:to>
    <xdr:sp macro="" textlink="">
      <xdr:nvSpPr>
        <xdr:cNvPr id="9" name="Freccia a destra 8">
          <a:hlinkClick xmlns:r="http://schemas.openxmlformats.org/officeDocument/2006/relationships" r:id="rId1"/>
          <a:extLst>
            <a:ext uri="{FF2B5EF4-FFF2-40B4-BE49-F238E27FC236}">
              <a16:creationId xmlns:a16="http://schemas.microsoft.com/office/drawing/2014/main" xmlns="" id="{00000000-0008-0000-0000-000009000000}"/>
            </a:ext>
          </a:extLst>
        </xdr:cNvPr>
        <xdr:cNvSpPr/>
      </xdr:nvSpPr>
      <xdr:spPr>
        <a:xfrm>
          <a:off x="609600" y="3926205"/>
          <a:ext cx="371475" cy="35266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it-IT"/>
        </a:p>
      </xdr:txBody>
    </xdr:sp>
    <xdr:clientData/>
  </xdr:twoCellAnchor>
  <xdr:twoCellAnchor editAs="oneCell">
    <xdr:from>
      <xdr:col>0</xdr:col>
      <xdr:colOff>538480</xdr:colOff>
      <xdr:row>2</xdr:row>
      <xdr:rowOff>86360</xdr:rowOff>
    </xdr:from>
    <xdr:to>
      <xdr:col>9</xdr:col>
      <xdr:colOff>152400</xdr:colOff>
      <xdr:row>8</xdr:row>
      <xdr:rowOff>139437</xdr:rowOff>
    </xdr:to>
    <xdr:pic>
      <xdr:nvPicPr>
        <xdr:cNvPr id="3" name="Immagine 2">
          <a:extLst>
            <a:ext uri="{FF2B5EF4-FFF2-40B4-BE49-F238E27FC236}">
              <a16:creationId xmlns:a16="http://schemas.microsoft.com/office/drawing/2014/main" xmlns="" id="{D5C66E81-AA68-4312-B002-A5A99C720E63}"/>
            </a:ext>
          </a:extLst>
        </xdr:cNvPr>
        <xdr:cNvPicPr>
          <a:picLocks noChangeAspect="1"/>
        </xdr:cNvPicPr>
      </xdr:nvPicPr>
      <xdr:blipFill>
        <a:blip xmlns:r="http://schemas.openxmlformats.org/officeDocument/2006/relationships" r:embed="rId2"/>
        <a:stretch>
          <a:fillRect/>
        </a:stretch>
      </xdr:blipFill>
      <xdr:spPr>
        <a:xfrm>
          <a:off x="538480" y="452120"/>
          <a:ext cx="5054600" cy="115035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8</xdr:col>
      <xdr:colOff>152400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0A00-000003000000}"/>
            </a:ext>
          </a:extLst>
        </xdr:cNvPr>
        <xdr:cNvSpPr/>
      </xdr:nvSpPr>
      <xdr:spPr>
        <a:xfrm>
          <a:off x="86010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0.xml><?xml version="1.0" encoding="utf-8"?>
<xdr:wsDr xmlns:xdr="http://schemas.openxmlformats.org/drawingml/2006/spreadsheetDrawing" xmlns:a="http://schemas.openxmlformats.org/drawingml/2006/main">
  <xdr:oneCellAnchor>
    <xdr:from>
      <xdr:col>9</xdr:col>
      <xdr:colOff>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6400-000002000000}"/>
            </a:ext>
          </a:extLst>
        </xdr:cNvPr>
        <xdr:cNvSpPr/>
      </xdr:nvSpPr>
      <xdr:spPr>
        <a:xfrm>
          <a:off x="770382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1.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6500-000003000000}"/>
            </a:ext>
          </a:extLst>
        </xdr:cNvPr>
        <xdr:cNvSpPr/>
      </xdr:nvSpPr>
      <xdr:spPr>
        <a:xfrm>
          <a:off x="8486775"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2.xml><?xml version="1.0" encoding="utf-8"?>
<xdr:wsDr xmlns:xdr="http://schemas.openxmlformats.org/drawingml/2006/spreadsheetDrawing" xmlns:a="http://schemas.openxmlformats.org/drawingml/2006/main">
  <xdr:oneCellAnchor>
    <xdr:from>
      <xdr:col>6</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6600-000003000000}"/>
            </a:ext>
          </a:extLst>
        </xdr:cNvPr>
        <xdr:cNvSpPr/>
      </xdr:nvSpPr>
      <xdr:spPr>
        <a:xfrm>
          <a:off x="79724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3.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6700-000003000000}"/>
            </a:ext>
          </a:extLst>
        </xdr:cNvPr>
        <xdr:cNvSpPr/>
      </xdr:nvSpPr>
      <xdr:spPr>
        <a:xfrm>
          <a:off x="86391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4.xml><?xml version="1.0" encoding="utf-8"?>
<xdr:wsDr xmlns:xdr="http://schemas.openxmlformats.org/drawingml/2006/spreadsheetDrawing" xmlns:a="http://schemas.openxmlformats.org/drawingml/2006/main">
  <xdr:oneCellAnchor>
    <xdr:from>
      <xdr:col>8</xdr:col>
      <xdr:colOff>0</xdr:colOff>
      <xdr:row>0</xdr:row>
      <xdr:rowOff>9525</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6800-000002000000}"/>
            </a:ext>
          </a:extLst>
        </xdr:cNvPr>
        <xdr:cNvSpPr/>
      </xdr:nvSpPr>
      <xdr:spPr>
        <a:xfrm>
          <a:off x="8020050" y="95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5.xml><?xml version="1.0" encoding="utf-8"?>
<xdr:wsDr xmlns:xdr="http://schemas.openxmlformats.org/drawingml/2006/spreadsheetDrawing" xmlns:a="http://schemas.openxmlformats.org/drawingml/2006/main">
  <xdr:oneCellAnchor>
    <xdr:from>
      <xdr:col>7</xdr:col>
      <xdr:colOff>571500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6900-000002000000}"/>
            </a:ext>
          </a:extLst>
        </xdr:cNvPr>
        <xdr:cNvSpPr/>
      </xdr:nvSpPr>
      <xdr:spPr>
        <a:xfrm>
          <a:off x="60864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6.xml><?xml version="1.0" encoding="utf-8"?>
<xdr:wsDr xmlns:xdr="http://schemas.openxmlformats.org/drawingml/2006/spreadsheetDrawing" xmlns:a="http://schemas.openxmlformats.org/drawingml/2006/main">
  <xdr:oneCellAnchor>
    <xdr:from>
      <xdr:col>10</xdr:col>
      <xdr:colOff>0</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6A00-000004000000}"/>
            </a:ext>
          </a:extLst>
        </xdr:cNvPr>
        <xdr:cNvSpPr/>
      </xdr:nvSpPr>
      <xdr:spPr>
        <a:xfrm>
          <a:off x="92202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7.xml><?xml version="1.0" encoding="utf-8"?>
<xdr:wsDr xmlns:xdr="http://schemas.openxmlformats.org/drawingml/2006/spreadsheetDrawing" xmlns:a="http://schemas.openxmlformats.org/drawingml/2006/main">
  <xdr:oneCellAnchor>
    <xdr:from>
      <xdr:col>4</xdr:col>
      <xdr:colOff>466725</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6B00-000004000000}"/>
            </a:ext>
          </a:extLst>
        </xdr:cNvPr>
        <xdr:cNvSpPr/>
      </xdr:nvSpPr>
      <xdr:spPr>
        <a:xfrm>
          <a:off x="54387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8.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80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6C00-000005000000}"/>
            </a:ext>
          </a:extLst>
        </xdr:cNvPr>
        <xdr:cNvSpPr/>
      </xdr:nvSpPr>
      <xdr:spPr>
        <a:xfrm>
          <a:off x="73628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09.xml><?xml version="1.0" encoding="utf-8"?>
<xdr:wsDr xmlns:xdr="http://schemas.openxmlformats.org/drawingml/2006/spreadsheetDrawing" xmlns:a="http://schemas.openxmlformats.org/drawingml/2006/main">
  <xdr:oneCellAnchor>
    <xdr:from>
      <xdr:col>4</xdr:col>
      <xdr:colOff>0</xdr:colOff>
      <xdr:row>0</xdr:row>
      <xdr:rowOff>0</xdr:rowOff>
    </xdr:from>
    <xdr:ext cx="1390650" cy="602807"/>
    <xdr:sp macro="" textlink="">
      <xdr:nvSpPr>
        <xdr:cNvPr id="6" name="Rettangolo 5">
          <a:hlinkClick xmlns:r="http://schemas.openxmlformats.org/officeDocument/2006/relationships" r:id="rId1"/>
          <a:extLst>
            <a:ext uri="{FF2B5EF4-FFF2-40B4-BE49-F238E27FC236}">
              <a16:creationId xmlns:a16="http://schemas.microsoft.com/office/drawing/2014/main" xmlns="" id="{00000000-0008-0000-6D00-000006000000}"/>
            </a:ext>
          </a:extLst>
        </xdr:cNvPr>
        <xdr:cNvSpPr/>
      </xdr:nvSpPr>
      <xdr:spPr>
        <a:xfrm>
          <a:off x="77819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2</xdr:col>
      <xdr:colOff>428625</xdr:colOff>
      <xdr:row>0</xdr:row>
      <xdr:rowOff>9525</xdr:rowOff>
    </xdr:from>
    <xdr:ext cx="1400513" cy="59517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0B00-000003000000}"/>
            </a:ext>
          </a:extLst>
        </xdr:cNvPr>
        <xdr:cNvSpPr/>
      </xdr:nvSpPr>
      <xdr:spPr>
        <a:xfrm>
          <a:off x="6219825" y="9525"/>
          <a:ext cx="1400513" cy="59517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0.xml><?xml version="1.0" encoding="utf-8"?>
<xdr:wsDr xmlns:xdr="http://schemas.openxmlformats.org/drawingml/2006/spreadsheetDrawing" xmlns:a="http://schemas.openxmlformats.org/drawingml/2006/main">
  <xdr:oneCellAnchor>
    <xdr:from>
      <xdr:col>6</xdr:col>
      <xdr:colOff>47625</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6E00-000002000000}"/>
            </a:ext>
          </a:extLst>
        </xdr:cNvPr>
        <xdr:cNvSpPr/>
      </xdr:nvSpPr>
      <xdr:spPr>
        <a:xfrm>
          <a:off x="76962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152400</xdr:colOff>
      <xdr:row>1</xdr:row>
      <xdr:rowOff>99060</xdr:rowOff>
    </xdr:from>
    <xdr:to>
      <xdr:col>6</xdr:col>
      <xdr:colOff>677398</xdr:colOff>
      <xdr:row>27</xdr:row>
      <xdr:rowOff>182881</xdr:rowOff>
    </xdr:to>
    <xdr:pic>
      <xdr:nvPicPr>
        <xdr:cNvPr id="4" name="Immagine 3">
          <a:extLst>
            <a:ext uri="{FF2B5EF4-FFF2-40B4-BE49-F238E27FC236}">
              <a16:creationId xmlns:a16="http://schemas.microsoft.com/office/drawing/2014/main" xmlns="" id="{E157D468-2876-49EE-8AEB-683E2CFBB2ED}"/>
            </a:ext>
          </a:extLst>
        </xdr:cNvPr>
        <xdr:cNvPicPr>
          <a:picLocks noChangeAspect="1"/>
        </xdr:cNvPicPr>
      </xdr:nvPicPr>
      <xdr:blipFill rotWithShape="1">
        <a:blip xmlns:r="http://schemas.openxmlformats.org/officeDocument/2006/relationships" r:embed="rId2"/>
        <a:srcRect l="13333" t="11359" r="15455" b="9535"/>
        <a:stretch/>
      </xdr:blipFill>
      <xdr:spPr>
        <a:xfrm>
          <a:off x="152400" y="662940"/>
          <a:ext cx="8411698" cy="523494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oneCellAnchor>
    <xdr:from>
      <xdr:col>12</xdr:col>
      <xdr:colOff>0</xdr:colOff>
      <xdr:row>0</xdr:row>
      <xdr:rowOff>0</xdr:rowOff>
    </xdr:from>
    <xdr:ext cx="1390650" cy="60280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6F00-000005000000}"/>
            </a:ext>
          </a:extLst>
        </xdr:cNvPr>
        <xdr:cNvSpPr/>
      </xdr:nvSpPr>
      <xdr:spPr>
        <a:xfrm>
          <a:off x="81438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2.xml><?xml version="1.0" encoding="utf-8"?>
<xdr:wsDr xmlns:xdr="http://schemas.openxmlformats.org/drawingml/2006/spreadsheetDrawing" xmlns:a="http://schemas.openxmlformats.org/drawingml/2006/main">
  <xdr:oneCellAnchor>
    <xdr:from>
      <xdr:col>7</xdr:col>
      <xdr:colOff>0</xdr:colOff>
      <xdr:row>0</xdr:row>
      <xdr:rowOff>0</xdr:rowOff>
    </xdr:from>
    <xdr:ext cx="1390650" cy="60280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7000-000005000000}"/>
            </a:ext>
          </a:extLst>
        </xdr:cNvPr>
        <xdr:cNvSpPr/>
      </xdr:nvSpPr>
      <xdr:spPr>
        <a:xfrm>
          <a:off x="72771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3.xml><?xml version="1.0" encoding="utf-8"?>
<xdr:wsDr xmlns:xdr="http://schemas.openxmlformats.org/drawingml/2006/spreadsheetDrawing" xmlns:a="http://schemas.openxmlformats.org/drawingml/2006/main">
  <xdr:oneCellAnchor>
    <xdr:from>
      <xdr:col>8</xdr:col>
      <xdr:colOff>19050</xdr:colOff>
      <xdr:row>0</xdr:row>
      <xdr:rowOff>9525</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7100-000003000000}"/>
            </a:ext>
          </a:extLst>
        </xdr:cNvPr>
        <xdr:cNvSpPr/>
      </xdr:nvSpPr>
      <xdr:spPr>
        <a:xfrm>
          <a:off x="7534275" y="95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4.xml><?xml version="1.0" encoding="utf-8"?>
<xdr:wsDr xmlns:xdr="http://schemas.openxmlformats.org/drawingml/2006/spreadsheetDrawing" xmlns:a="http://schemas.openxmlformats.org/drawingml/2006/main">
  <xdr:oneCellAnchor>
    <xdr:from>
      <xdr:col>8</xdr:col>
      <xdr:colOff>19050</xdr:colOff>
      <xdr:row>0</xdr:row>
      <xdr:rowOff>9525</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7200-000002000000}"/>
            </a:ext>
          </a:extLst>
        </xdr:cNvPr>
        <xdr:cNvSpPr/>
      </xdr:nvSpPr>
      <xdr:spPr>
        <a:xfrm>
          <a:off x="7658100" y="95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5.xml><?xml version="1.0" encoding="utf-8"?>
<xdr:wsDr xmlns:xdr="http://schemas.openxmlformats.org/drawingml/2006/spreadsheetDrawing" xmlns:a="http://schemas.openxmlformats.org/drawingml/2006/main">
  <xdr:oneCellAnchor>
    <xdr:from>
      <xdr:col>7</xdr:col>
      <xdr:colOff>1028700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7300-000003000000}"/>
            </a:ext>
          </a:extLst>
        </xdr:cNvPr>
        <xdr:cNvSpPr/>
      </xdr:nvSpPr>
      <xdr:spPr>
        <a:xfrm>
          <a:off x="86391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6.xml><?xml version="1.0" encoding="utf-8"?>
<xdr:wsDr xmlns:xdr="http://schemas.openxmlformats.org/drawingml/2006/spreadsheetDrawing" xmlns:a="http://schemas.openxmlformats.org/drawingml/2006/main">
  <xdr:oneCellAnchor>
    <xdr:from>
      <xdr:col>8</xdr:col>
      <xdr:colOff>1028700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7400-000002000000}"/>
            </a:ext>
          </a:extLst>
        </xdr:cNvPr>
        <xdr:cNvSpPr/>
      </xdr:nvSpPr>
      <xdr:spPr>
        <a:xfrm>
          <a:off x="86391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7.xml><?xml version="1.0" encoding="utf-8"?>
<xdr:wsDr xmlns:xdr="http://schemas.openxmlformats.org/drawingml/2006/spreadsheetDrawing" xmlns:a="http://schemas.openxmlformats.org/drawingml/2006/main">
  <xdr:oneCellAnchor>
    <xdr:from>
      <xdr:col>6</xdr:col>
      <xdr:colOff>0</xdr:colOff>
      <xdr:row>0</xdr:row>
      <xdr:rowOff>0</xdr:rowOff>
    </xdr:from>
    <xdr:ext cx="1390650" cy="60280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7500-000005000000}"/>
            </a:ext>
          </a:extLst>
        </xdr:cNvPr>
        <xdr:cNvSpPr/>
      </xdr:nvSpPr>
      <xdr:spPr>
        <a:xfrm>
          <a:off x="59531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8.xml><?xml version="1.0" encoding="utf-8"?>
<xdr:wsDr xmlns:xdr="http://schemas.openxmlformats.org/drawingml/2006/spreadsheetDrawing" xmlns:a="http://schemas.openxmlformats.org/drawingml/2006/main">
  <xdr:oneCellAnchor>
    <xdr:from>
      <xdr:col>5</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7600-000003000000}"/>
            </a:ext>
          </a:extLst>
        </xdr:cNvPr>
        <xdr:cNvSpPr/>
      </xdr:nvSpPr>
      <xdr:spPr>
        <a:xfrm>
          <a:off x="51244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19.xml><?xml version="1.0" encoding="utf-8"?>
<xdr:wsDr xmlns:xdr="http://schemas.openxmlformats.org/drawingml/2006/spreadsheetDrawing" xmlns:a="http://schemas.openxmlformats.org/drawingml/2006/main">
  <xdr:oneCellAnchor>
    <xdr:from>
      <xdr:col>4</xdr:col>
      <xdr:colOff>0</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7700-000004000000}"/>
            </a:ext>
          </a:extLst>
        </xdr:cNvPr>
        <xdr:cNvSpPr/>
      </xdr:nvSpPr>
      <xdr:spPr>
        <a:xfrm>
          <a:off x="50768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6</xdr:col>
      <xdr:colOff>0</xdr:colOff>
      <xdr:row>0</xdr:row>
      <xdr:rowOff>0</xdr:rowOff>
    </xdr:from>
    <xdr:ext cx="1390650" cy="59517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0C00-000004000000}"/>
            </a:ext>
          </a:extLst>
        </xdr:cNvPr>
        <xdr:cNvSpPr/>
      </xdr:nvSpPr>
      <xdr:spPr>
        <a:xfrm>
          <a:off x="6467475" y="0"/>
          <a:ext cx="1390650" cy="59517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20.xml><?xml version="1.0" encoding="utf-8"?>
<xdr:wsDr xmlns:xdr="http://schemas.openxmlformats.org/drawingml/2006/spreadsheetDrawing" xmlns:a="http://schemas.openxmlformats.org/drawingml/2006/main">
  <xdr:oneCellAnchor>
    <xdr:from>
      <xdr:col>11</xdr:col>
      <xdr:colOff>266700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7800-000002000000}"/>
            </a:ext>
          </a:extLst>
        </xdr:cNvPr>
        <xdr:cNvSpPr/>
      </xdr:nvSpPr>
      <xdr:spPr>
        <a:xfrm>
          <a:off x="91916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466165</xdr:colOff>
      <xdr:row>2</xdr:row>
      <xdr:rowOff>35860</xdr:rowOff>
    </xdr:from>
    <xdr:to>
      <xdr:col>8</xdr:col>
      <xdr:colOff>403860</xdr:colOff>
      <xdr:row>27</xdr:row>
      <xdr:rowOff>52600</xdr:rowOff>
    </xdr:to>
    <xdr:pic>
      <xdr:nvPicPr>
        <xdr:cNvPr id="4" name="Immagine 3">
          <a:extLst>
            <a:ext uri="{FF2B5EF4-FFF2-40B4-BE49-F238E27FC236}">
              <a16:creationId xmlns:a16="http://schemas.microsoft.com/office/drawing/2014/main" xmlns="" id="{24BDAAB1-511F-40C6-82A2-634FD9191B3D}"/>
            </a:ext>
          </a:extLst>
        </xdr:cNvPr>
        <xdr:cNvPicPr>
          <a:picLocks noChangeAspect="1"/>
        </xdr:cNvPicPr>
      </xdr:nvPicPr>
      <xdr:blipFill rotWithShape="1">
        <a:blip xmlns:r="http://schemas.openxmlformats.org/officeDocument/2006/relationships" r:embed="rId2"/>
        <a:srcRect l="14015" t="12150" r="10980" b="6051"/>
        <a:stretch/>
      </xdr:blipFill>
      <xdr:spPr>
        <a:xfrm>
          <a:off x="466165" y="554020"/>
          <a:ext cx="7717715" cy="4710660"/>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oneCellAnchor>
    <xdr:from>
      <xdr:col>10</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7900-000003000000}"/>
            </a:ext>
          </a:extLst>
        </xdr:cNvPr>
        <xdr:cNvSpPr/>
      </xdr:nvSpPr>
      <xdr:spPr>
        <a:xfrm>
          <a:off x="77247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22.xml><?xml version="1.0" encoding="utf-8"?>
<xdr:wsDr xmlns:xdr="http://schemas.openxmlformats.org/drawingml/2006/spreadsheetDrawing" xmlns:a="http://schemas.openxmlformats.org/drawingml/2006/main">
  <xdr:oneCellAnchor>
    <xdr:from>
      <xdr:col>10</xdr:col>
      <xdr:colOff>0</xdr:colOff>
      <xdr:row>0</xdr:row>
      <xdr:rowOff>0</xdr:rowOff>
    </xdr:from>
    <xdr:ext cx="1390650" cy="60280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7A00-000005000000}"/>
            </a:ext>
          </a:extLst>
        </xdr:cNvPr>
        <xdr:cNvSpPr/>
      </xdr:nvSpPr>
      <xdr:spPr>
        <a:xfrm>
          <a:off x="73437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23.xml><?xml version="1.0" encoding="utf-8"?>
<xdr:wsDr xmlns:xdr="http://schemas.openxmlformats.org/drawingml/2006/spreadsheetDrawing" xmlns:a="http://schemas.openxmlformats.org/drawingml/2006/main">
  <xdr:oneCellAnchor>
    <xdr:from>
      <xdr:col>11</xdr:col>
      <xdr:colOff>323850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7B00-000002000000}"/>
            </a:ext>
          </a:extLst>
        </xdr:cNvPr>
        <xdr:cNvSpPr/>
      </xdr:nvSpPr>
      <xdr:spPr>
        <a:xfrm>
          <a:off x="86487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4</xdr:row>
      <xdr:rowOff>0</xdr:rowOff>
    </xdr:from>
    <xdr:to>
      <xdr:col>6</xdr:col>
      <xdr:colOff>514350</xdr:colOff>
      <xdr:row>23</xdr:row>
      <xdr:rowOff>133350</xdr:rowOff>
    </xdr:to>
    <xdr:pic>
      <xdr:nvPicPr>
        <xdr:cNvPr id="16" name="Immagine 15">
          <a:extLst>
            <a:ext uri="{FF2B5EF4-FFF2-40B4-BE49-F238E27FC236}">
              <a16:creationId xmlns:a16="http://schemas.microsoft.com/office/drawing/2014/main" xmlns="" id="{00000000-0008-0000-7B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8675"/>
          <a:ext cx="615315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4.xml><?xml version="1.0" encoding="utf-8"?>
<xdr:wsDr xmlns:xdr="http://schemas.openxmlformats.org/drawingml/2006/spreadsheetDrawing" xmlns:a="http://schemas.openxmlformats.org/drawingml/2006/main">
  <xdr:oneCellAnchor>
    <xdr:from>
      <xdr:col>9</xdr:col>
      <xdr:colOff>198120</xdr:colOff>
      <xdr:row>2</xdr:row>
      <xdr:rowOff>114300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7C00-000004000000}"/>
            </a:ext>
          </a:extLst>
        </xdr:cNvPr>
        <xdr:cNvSpPr/>
      </xdr:nvSpPr>
      <xdr:spPr>
        <a:xfrm>
          <a:off x="8572500" y="57912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25.xml><?xml version="1.0" encoding="utf-8"?>
<xdr:wsDr xmlns:xdr="http://schemas.openxmlformats.org/drawingml/2006/spreadsheetDrawing" xmlns:a="http://schemas.openxmlformats.org/drawingml/2006/main">
  <xdr:oneCellAnchor>
    <xdr:from>
      <xdr:col>6</xdr:col>
      <xdr:colOff>1323975</xdr:colOff>
      <xdr:row>0</xdr:row>
      <xdr:rowOff>7620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7D00-000004000000}"/>
            </a:ext>
          </a:extLst>
        </xdr:cNvPr>
        <xdr:cNvSpPr/>
      </xdr:nvSpPr>
      <xdr:spPr>
        <a:xfrm>
          <a:off x="8372475" y="762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1</xdr:row>
      <xdr:rowOff>170376</xdr:rowOff>
    </xdr:from>
    <xdr:to>
      <xdr:col>5</xdr:col>
      <xdr:colOff>838200</xdr:colOff>
      <xdr:row>58</xdr:row>
      <xdr:rowOff>153088</xdr:rowOff>
    </xdr:to>
    <xdr:pic>
      <xdr:nvPicPr>
        <xdr:cNvPr id="3" name="Immagine 2">
          <a:extLst>
            <a:ext uri="{FF2B5EF4-FFF2-40B4-BE49-F238E27FC236}">
              <a16:creationId xmlns:a16="http://schemas.microsoft.com/office/drawing/2014/main" xmlns="" id="{FFA6981C-EAF5-4E18-9690-0968B886BCD4}"/>
            </a:ext>
          </a:extLst>
        </xdr:cNvPr>
        <xdr:cNvPicPr>
          <a:picLocks noChangeAspect="1"/>
        </xdr:cNvPicPr>
      </xdr:nvPicPr>
      <xdr:blipFill rotWithShape="1">
        <a:blip xmlns:r="http://schemas.openxmlformats.org/officeDocument/2006/relationships" r:embed="rId2"/>
        <a:srcRect l="32976" t="9060" r="36188" b="8318"/>
        <a:stretch/>
      </xdr:blipFill>
      <xdr:spPr>
        <a:xfrm>
          <a:off x="0" y="711396"/>
          <a:ext cx="7033260" cy="10559272"/>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7E00-000003000000}"/>
            </a:ext>
          </a:extLst>
        </xdr:cNvPr>
        <xdr:cNvSpPr/>
      </xdr:nvSpPr>
      <xdr:spPr>
        <a:xfrm>
          <a:off x="74199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27.xml><?xml version="1.0" encoding="utf-8"?>
<xdr:wsDr xmlns:xdr="http://schemas.openxmlformats.org/drawingml/2006/spreadsheetDrawing" xmlns:a="http://schemas.openxmlformats.org/drawingml/2006/main">
  <xdr:oneCellAnchor>
    <xdr:from>
      <xdr:col>9</xdr:col>
      <xdr:colOff>428625</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7F00-000002000000}"/>
            </a:ext>
          </a:extLst>
        </xdr:cNvPr>
        <xdr:cNvSpPr/>
      </xdr:nvSpPr>
      <xdr:spPr>
        <a:xfrm>
          <a:off x="90868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28.xml><?xml version="1.0" encoding="utf-8"?>
<xdr:wsDr xmlns:xdr="http://schemas.openxmlformats.org/drawingml/2006/spreadsheetDrawing" xmlns:a="http://schemas.openxmlformats.org/drawingml/2006/main">
  <xdr:oneCellAnchor>
    <xdr:from>
      <xdr:col>8</xdr:col>
      <xdr:colOff>428625</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000-000002000000}"/>
            </a:ext>
          </a:extLst>
        </xdr:cNvPr>
        <xdr:cNvSpPr/>
      </xdr:nvSpPr>
      <xdr:spPr>
        <a:xfrm>
          <a:off x="90868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30479</xdr:colOff>
      <xdr:row>1</xdr:row>
      <xdr:rowOff>182880</xdr:rowOff>
    </xdr:from>
    <xdr:to>
      <xdr:col>7</xdr:col>
      <xdr:colOff>548640</xdr:colOff>
      <xdr:row>29</xdr:row>
      <xdr:rowOff>163429</xdr:rowOff>
    </xdr:to>
    <xdr:pic>
      <xdr:nvPicPr>
        <xdr:cNvPr id="4" name="Immagine 3">
          <a:extLst>
            <a:ext uri="{FF2B5EF4-FFF2-40B4-BE49-F238E27FC236}">
              <a16:creationId xmlns:a16="http://schemas.microsoft.com/office/drawing/2014/main" xmlns="" id="{CFC4C99C-9557-48F7-8197-582B6A2893E4}"/>
            </a:ext>
          </a:extLst>
        </xdr:cNvPr>
        <xdr:cNvPicPr>
          <a:picLocks noChangeAspect="1"/>
        </xdr:cNvPicPr>
      </xdr:nvPicPr>
      <xdr:blipFill rotWithShape="1">
        <a:blip xmlns:r="http://schemas.openxmlformats.org/officeDocument/2006/relationships" r:embed="rId2"/>
        <a:srcRect l="4166" t="8654" r="7273" b="10346"/>
        <a:stretch/>
      </xdr:blipFill>
      <xdr:spPr>
        <a:xfrm>
          <a:off x="30479" y="441960"/>
          <a:ext cx="10104121" cy="517738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oneCellAnchor>
    <xdr:from>
      <xdr:col>5</xdr:col>
      <xdr:colOff>1114425</xdr:colOff>
      <xdr:row>1</xdr:row>
      <xdr:rowOff>19050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100-000002000000}"/>
            </a:ext>
          </a:extLst>
        </xdr:cNvPr>
        <xdr:cNvSpPr/>
      </xdr:nvSpPr>
      <xdr:spPr>
        <a:xfrm>
          <a:off x="8115300" y="2762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4525"/>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0D00-000004000000}"/>
            </a:ext>
          </a:extLst>
        </xdr:cNvPr>
        <xdr:cNvSpPr/>
      </xdr:nvSpPr>
      <xdr:spPr>
        <a:xfrm>
          <a:off x="8086725"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0.xml><?xml version="1.0" encoding="utf-8"?>
<xdr:wsDr xmlns:xdr="http://schemas.openxmlformats.org/drawingml/2006/spreadsheetDrawing" xmlns:a="http://schemas.openxmlformats.org/drawingml/2006/main">
  <xdr:oneCellAnchor>
    <xdr:from>
      <xdr:col>14</xdr:col>
      <xdr:colOff>0</xdr:colOff>
      <xdr:row>0</xdr:row>
      <xdr:rowOff>0</xdr:rowOff>
    </xdr:from>
    <xdr:ext cx="1388197"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8200-000004000000}"/>
            </a:ext>
          </a:extLst>
        </xdr:cNvPr>
        <xdr:cNvSpPr/>
      </xdr:nvSpPr>
      <xdr:spPr>
        <a:xfrm>
          <a:off x="8534400" y="0"/>
          <a:ext cx="1388197"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4</xdr:row>
      <xdr:rowOff>25400</xdr:rowOff>
    </xdr:from>
    <xdr:to>
      <xdr:col>14</xdr:col>
      <xdr:colOff>243840</xdr:colOff>
      <xdr:row>46</xdr:row>
      <xdr:rowOff>114300</xdr:rowOff>
    </xdr:to>
    <xdr:pic>
      <xdr:nvPicPr>
        <xdr:cNvPr id="56" name="Immagine 55" descr="Figura 4.1.1.emf">
          <a:extLst>
            <a:ext uri="{FF2B5EF4-FFF2-40B4-BE49-F238E27FC236}">
              <a16:creationId xmlns:a16="http://schemas.microsoft.com/office/drawing/2014/main" xmlns="" id="{00000000-0008-0000-8200-00003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606" r="22822"/>
        <a:stretch/>
      </xdr:blipFill>
      <xdr:spPr>
        <a:xfrm>
          <a:off x="0" y="886460"/>
          <a:ext cx="8671560" cy="8409940"/>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oneCellAnchor>
    <xdr:from>
      <xdr:col>5</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8300-000003000000}"/>
            </a:ext>
          </a:extLst>
        </xdr:cNvPr>
        <xdr:cNvSpPr/>
      </xdr:nvSpPr>
      <xdr:spPr>
        <a:xfrm>
          <a:off x="409194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2.xml><?xml version="1.0" encoding="utf-8"?>
<xdr:wsDr xmlns:xdr="http://schemas.openxmlformats.org/drawingml/2006/spreadsheetDrawing" xmlns:a="http://schemas.openxmlformats.org/drawingml/2006/main">
  <xdr:oneCellAnchor>
    <xdr:from>
      <xdr:col>6</xdr:col>
      <xdr:colOff>0</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8400-000004000000}"/>
            </a:ext>
          </a:extLst>
        </xdr:cNvPr>
        <xdr:cNvSpPr/>
      </xdr:nvSpPr>
      <xdr:spPr>
        <a:xfrm>
          <a:off x="69723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3.xml><?xml version="1.0" encoding="utf-8"?>
<xdr:wsDr xmlns:xdr="http://schemas.openxmlformats.org/drawingml/2006/spreadsheetDrawing" xmlns:a="http://schemas.openxmlformats.org/drawingml/2006/main">
  <xdr:oneCellAnchor>
    <xdr:from>
      <xdr:col>4</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8500-000003000000}"/>
            </a:ext>
          </a:extLst>
        </xdr:cNvPr>
        <xdr:cNvSpPr/>
      </xdr:nvSpPr>
      <xdr:spPr>
        <a:xfrm>
          <a:off x="39433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4.xml><?xml version="1.0" encoding="utf-8"?>
<xdr:wsDr xmlns:xdr="http://schemas.openxmlformats.org/drawingml/2006/spreadsheetDrawing" xmlns:a="http://schemas.openxmlformats.org/drawingml/2006/main">
  <xdr:oneCellAnchor>
    <xdr:from>
      <xdr:col>6</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8600-000003000000}"/>
            </a:ext>
          </a:extLst>
        </xdr:cNvPr>
        <xdr:cNvSpPr/>
      </xdr:nvSpPr>
      <xdr:spPr>
        <a:xfrm>
          <a:off x="47815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5.xml><?xml version="1.0" encoding="utf-8"?>
<xdr:wsDr xmlns:xdr="http://schemas.openxmlformats.org/drawingml/2006/spreadsheetDrawing" xmlns:a="http://schemas.openxmlformats.org/drawingml/2006/main">
  <xdr:oneCellAnchor>
    <xdr:from>
      <xdr:col>7</xdr:col>
      <xdr:colOff>361950</xdr:colOff>
      <xdr:row>0</xdr:row>
      <xdr:rowOff>0</xdr:rowOff>
    </xdr:from>
    <xdr:ext cx="1383253"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8700-000004000000}"/>
            </a:ext>
          </a:extLst>
        </xdr:cNvPr>
        <xdr:cNvSpPr/>
      </xdr:nvSpPr>
      <xdr:spPr>
        <a:xfrm>
          <a:off x="5667375" y="0"/>
          <a:ext cx="138325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6.xml><?xml version="1.0" encoding="utf-8"?>
<xdr:wsDr xmlns:xdr="http://schemas.openxmlformats.org/drawingml/2006/spreadsheetDrawing" xmlns:a="http://schemas.openxmlformats.org/drawingml/2006/main">
  <xdr:oneCellAnchor>
    <xdr:from>
      <xdr:col>3</xdr:col>
      <xdr:colOff>558165</xdr:colOff>
      <xdr:row>0</xdr:row>
      <xdr:rowOff>0</xdr:rowOff>
    </xdr:from>
    <xdr:ext cx="1405713"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8800-000003000000}"/>
            </a:ext>
          </a:extLst>
        </xdr:cNvPr>
        <xdr:cNvSpPr/>
      </xdr:nvSpPr>
      <xdr:spPr>
        <a:xfrm>
          <a:off x="7511415"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5</xdr:row>
      <xdr:rowOff>85724</xdr:rowOff>
    </xdr:from>
    <xdr:to>
      <xdr:col>14</xdr:col>
      <xdr:colOff>114300</xdr:colOff>
      <xdr:row>47</xdr:row>
      <xdr:rowOff>63500</xdr:rowOff>
    </xdr:to>
    <xdr:pic>
      <xdr:nvPicPr>
        <xdr:cNvPr id="3" name="Immagine 2">
          <a:extLst>
            <a:ext uri="{FF2B5EF4-FFF2-40B4-BE49-F238E27FC236}">
              <a16:creationId xmlns:a16="http://schemas.microsoft.com/office/drawing/2014/main" xmlns="" id="{00000000-0008-0000-8900-000003000000}"/>
            </a:ext>
          </a:extLst>
        </xdr:cNvPr>
        <xdr:cNvPicPr>
          <a:picLocks noChangeAspect="1"/>
        </xdr:cNvPicPr>
      </xdr:nvPicPr>
      <xdr:blipFill>
        <a:blip xmlns:r="http://schemas.openxmlformats.org/officeDocument/2006/relationships" r:embed="rId1"/>
        <a:stretch>
          <a:fillRect/>
        </a:stretch>
      </xdr:blipFill>
      <xdr:spPr>
        <a:xfrm>
          <a:off x="0" y="1025524"/>
          <a:ext cx="9359900" cy="7445376"/>
        </a:xfrm>
        <a:prstGeom prst="rect">
          <a:avLst/>
        </a:prstGeom>
      </xdr:spPr>
    </xdr:pic>
    <xdr:clientData/>
  </xdr:twoCellAnchor>
  <xdr:oneCellAnchor>
    <xdr:from>
      <xdr:col>9</xdr:col>
      <xdr:colOff>0</xdr:colOff>
      <xdr:row>0</xdr:row>
      <xdr:rowOff>0</xdr:rowOff>
    </xdr:from>
    <xdr:ext cx="1405713" cy="602807"/>
    <xdr:sp macro="" textlink="">
      <xdr:nvSpPr>
        <xdr:cNvPr id="4" name="Rettangolo 3">
          <a:hlinkClick xmlns:r="http://schemas.openxmlformats.org/officeDocument/2006/relationships" r:id="rId2"/>
          <a:extLst>
            <a:ext uri="{FF2B5EF4-FFF2-40B4-BE49-F238E27FC236}">
              <a16:creationId xmlns:a16="http://schemas.microsoft.com/office/drawing/2014/main" xmlns="" id="{00000000-0008-0000-8900-000004000000}"/>
            </a:ext>
          </a:extLst>
        </xdr:cNvPr>
        <xdr:cNvSpPr/>
      </xdr:nvSpPr>
      <xdr:spPr>
        <a:xfrm>
          <a:off x="5486400"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8.xml><?xml version="1.0" encoding="utf-8"?>
<xdr:wsDr xmlns:xdr="http://schemas.openxmlformats.org/drawingml/2006/spreadsheetDrawing" xmlns:a="http://schemas.openxmlformats.org/drawingml/2006/main">
  <xdr:oneCellAnchor>
    <xdr:from>
      <xdr:col>2</xdr:col>
      <xdr:colOff>0</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A00-000002000000}"/>
            </a:ext>
          </a:extLst>
        </xdr:cNvPr>
        <xdr:cNvSpPr/>
      </xdr:nvSpPr>
      <xdr:spPr>
        <a:xfrm>
          <a:off x="8048625"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39.xml><?xml version="1.0" encoding="utf-8"?>
<xdr:wsDr xmlns:xdr="http://schemas.openxmlformats.org/drawingml/2006/spreadsheetDrawing" xmlns:a="http://schemas.openxmlformats.org/drawingml/2006/main">
  <xdr:oneCellAnchor>
    <xdr:from>
      <xdr:col>8</xdr:col>
      <xdr:colOff>638175</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B00-000002000000}"/>
            </a:ext>
          </a:extLst>
        </xdr:cNvPr>
        <xdr:cNvSpPr/>
      </xdr:nvSpPr>
      <xdr:spPr>
        <a:xfrm>
          <a:off x="7677150"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9</xdr:col>
      <xdr:colOff>152400</xdr:colOff>
      <xdr:row>0</xdr:row>
      <xdr:rowOff>0</xdr:rowOff>
    </xdr:from>
    <xdr:ext cx="1390650" cy="604525"/>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0E00-000002000000}"/>
            </a:ext>
          </a:extLst>
        </xdr:cNvPr>
        <xdr:cNvSpPr/>
      </xdr:nvSpPr>
      <xdr:spPr>
        <a:xfrm>
          <a:off x="7429500"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0.xml><?xml version="1.0" encoding="utf-8"?>
<xdr:wsDr xmlns:xdr="http://schemas.openxmlformats.org/drawingml/2006/spreadsheetDrawing" xmlns:a="http://schemas.openxmlformats.org/drawingml/2006/main">
  <xdr:oneCellAnchor>
    <xdr:from>
      <xdr:col>8</xdr:col>
      <xdr:colOff>19050</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C00-000002000000}"/>
            </a:ext>
          </a:extLst>
        </xdr:cNvPr>
        <xdr:cNvSpPr/>
      </xdr:nvSpPr>
      <xdr:spPr>
        <a:xfrm>
          <a:off x="6534150"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1.xml><?xml version="1.0" encoding="utf-8"?>
<xdr:wsDr xmlns:xdr="http://schemas.openxmlformats.org/drawingml/2006/spreadsheetDrawing" xmlns:a="http://schemas.openxmlformats.org/drawingml/2006/main">
  <xdr:oneCellAnchor>
    <xdr:from>
      <xdr:col>9</xdr:col>
      <xdr:colOff>0</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D00-000002000000}"/>
            </a:ext>
          </a:extLst>
        </xdr:cNvPr>
        <xdr:cNvSpPr/>
      </xdr:nvSpPr>
      <xdr:spPr>
        <a:xfrm>
          <a:off x="5486400"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2.xml><?xml version="1.0" encoding="utf-8"?>
<xdr:wsDr xmlns:xdr="http://schemas.openxmlformats.org/drawingml/2006/spreadsheetDrawing" xmlns:a="http://schemas.openxmlformats.org/drawingml/2006/main">
  <xdr:oneCellAnchor>
    <xdr:from>
      <xdr:col>8</xdr:col>
      <xdr:colOff>9525</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E00-000002000000}"/>
            </a:ext>
          </a:extLst>
        </xdr:cNvPr>
        <xdr:cNvSpPr/>
      </xdr:nvSpPr>
      <xdr:spPr>
        <a:xfrm>
          <a:off x="8763000"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3.xml><?xml version="1.0" encoding="utf-8"?>
<xdr:wsDr xmlns:xdr="http://schemas.openxmlformats.org/drawingml/2006/spreadsheetDrawing" xmlns:a="http://schemas.openxmlformats.org/drawingml/2006/main">
  <xdr:oneCellAnchor>
    <xdr:from>
      <xdr:col>6</xdr:col>
      <xdr:colOff>533400</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8F00-000002000000}"/>
            </a:ext>
          </a:extLst>
        </xdr:cNvPr>
        <xdr:cNvSpPr/>
      </xdr:nvSpPr>
      <xdr:spPr>
        <a:xfrm>
          <a:off x="7458075"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4.xml><?xml version="1.0" encoding="utf-8"?>
<xdr:wsDr xmlns:xdr="http://schemas.openxmlformats.org/drawingml/2006/spreadsheetDrawing" xmlns:a="http://schemas.openxmlformats.org/drawingml/2006/main">
  <xdr:oneCellAnchor>
    <xdr:from>
      <xdr:col>7</xdr:col>
      <xdr:colOff>0</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9000-000002000000}"/>
            </a:ext>
          </a:extLst>
        </xdr:cNvPr>
        <xdr:cNvSpPr/>
      </xdr:nvSpPr>
      <xdr:spPr>
        <a:xfrm>
          <a:off x="7553325"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5.xml><?xml version="1.0" encoding="utf-8"?>
<xdr:wsDr xmlns:xdr="http://schemas.openxmlformats.org/drawingml/2006/spreadsheetDrawing" xmlns:a="http://schemas.openxmlformats.org/drawingml/2006/main">
  <xdr:oneCellAnchor>
    <xdr:from>
      <xdr:col>8</xdr:col>
      <xdr:colOff>0</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9100-000002000000}"/>
            </a:ext>
          </a:extLst>
        </xdr:cNvPr>
        <xdr:cNvSpPr/>
      </xdr:nvSpPr>
      <xdr:spPr>
        <a:xfrm>
          <a:off x="6705600"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46.xml><?xml version="1.0" encoding="utf-8"?>
<xdr:wsDr xmlns:xdr="http://schemas.openxmlformats.org/drawingml/2006/spreadsheetDrawing" xmlns:a="http://schemas.openxmlformats.org/drawingml/2006/main">
  <xdr:oneCellAnchor>
    <xdr:from>
      <xdr:col>11</xdr:col>
      <xdr:colOff>0</xdr:colOff>
      <xdr:row>0</xdr:row>
      <xdr:rowOff>0</xdr:rowOff>
    </xdr:from>
    <xdr:ext cx="14057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9200-000002000000}"/>
            </a:ext>
          </a:extLst>
        </xdr:cNvPr>
        <xdr:cNvSpPr/>
      </xdr:nvSpPr>
      <xdr:spPr>
        <a:xfrm>
          <a:off x="6705600" y="0"/>
          <a:ext cx="14057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4</xdr:row>
      <xdr:rowOff>0</xdr:rowOff>
    </xdr:from>
    <xdr:to>
      <xdr:col>14</xdr:col>
      <xdr:colOff>116976</xdr:colOff>
      <xdr:row>34</xdr:row>
      <xdr:rowOff>132080</xdr:rowOff>
    </xdr:to>
    <xdr:pic>
      <xdr:nvPicPr>
        <xdr:cNvPr id="3" name="Immagine 2">
          <a:extLst>
            <a:ext uri="{FF2B5EF4-FFF2-40B4-BE49-F238E27FC236}">
              <a16:creationId xmlns:a16="http://schemas.microsoft.com/office/drawing/2014/main" xmlns="" id="{00000000-0008-0000-9200-000003000000}"/>
            </a:ext>
          </a:extLst>
        </xdr:cNvPr>
        <xdr:cNvPicPr>
          <a:picLocks noChangeAspect="1"/>
        </xdr:cNvPicPr>
      </xdr:nvPicPr>
      <xdr:blipFill>
        <a:blip xmlns:r="http://schemas.openxmlformats.org/officeDocument/2006/relationships" r:embed="rId2"/>
        <a:stretch>
          <a:fillRect/>
        </a:stretch>
      </xdr:blipFill>
      <xdr:spPr>
        <a:xfrm>
          <a:off x="0" y="762000"/>
          <a:ext cx="9540376" cy="5537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14</xdr:col>
      <xdr:colOff>38100</xdr:colOff>
      <xdr:row>0</xdr:row>
      <xdr:rowOff>0</xdr:rowOff>
    </xdr:from>
    <xdr:ext cx="1390650" cy="604525"/>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0F00-000003000000}"/>
            </a:ext>
          </a:extLst>
        </xdr:cNvPr>
        <xdr:cNvSpPr/>
      </xdr:nvSpPr>
      <xdr:spPr>
        <a:xfrm>
          <a:off x="8572500"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9</xdr:col>
      <xdr:colOff>571500</xdr:colOff>
      <xdr:row>0</xdr:row>
      <xdr:rowOff>0</xdr:rowOff>
    </xdr:from>
    <xdr:ext cx="1390650" cy="604525"/>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000-000002000000}"/>
            </a:ext>
          </a:extLst>
        </xdr:cNvPr>
        <xdr:cNvSpPr/>
      </xdr:nvSpPr>
      <xdr:spPr>
        <a:xfrm>
          <a:off x="8324850"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600075</xdr:colOff>
      <xdr:row>0</xdr:row>
      <xdr:rowOff>0</xdr:rowOff>
    </xdr:from>
    <xdr:ext cx="1390650" cy="604525"/>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1100-000004000000}"/>
            </a:ext>
          </a:extLst>
        </xdr:cNvPr>
        <xdr:cNvSpPr/>
      </xdr:nvSpPr>
      <xdr:spPr>
        <a:xfrm>
          <a:off x="8001000"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6</xdr:col>
      <xdr:colOff>161925</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1200-000004000000}"/>
            </a:ext>
          </a:extLst>
        </xdr:cNvPr>
        <xdr:cNvSpPr/>
      </xdr:nvSpPr>
      <xdr:spPr>
        <a:xfrm>
          <a:off x="66389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2</xdr:col>
      <xdr:colOff>0</xdr:colOff>
      <xdr:row>0</xdr:row>
      <xdr:rowOff>0</xdr:rowOff>
    </xdr:from>
    <xdr:ext cx="1390650" cy="604525"/>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1300-000004000000}"/>
            </a:ext>
          </a:extLst>
        </xdr:cNvPr>
        <xdr:cNvSpPr/>
      </xdr:nvSpPr>
      <xdr:spPr>
        <a:xfrm>
          <a:off x="6372225"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312420</xdr:colOff>
      <xdr:row>0</xdr:row>
      <xdr:rowOff>0</xdr:rowOff>
    </xdr:from>
    <xdr:ext cx="1390650" cy="59517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0200-000004000000}"/>
            </a:ext>
          </a:extLst>
        </xdr:cNvPr>
        <xdr:cNvSpPr/>
      </xdr:nvSpPr>
      <xdr:spPr>
        <a:xfrm>
          <a:off x="77914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6</xdr:col>
      <xdr:colOff>0</xdr:colOff>
      <xdr:row>0</xdr:row>
      <xdr:rowOff>0</xdr:rowOff>
    </xdr:from>
    <xdr:ext cx="1390650" cy="604525"/>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400-000002000000}"/>
            </a:ext>
          </a:extLst>
        </xdr:cNvPr>
        <xdr:cNvSpPr/>
      </xdr:nvSpPr>
      <xdr:spPr>
        <a:xfrm>
          <a:off x="77724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19050</xdr:colOff>
      <xdr:row>0</xdr:row>
      <xdr:rowOff>0</xdr:rowOff>
    </xdr:from>
    <xdr:ext cx="1390650" cy="604525"/>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500-000002000000}"/>
            </a:ext>
          </a:extLst>
        </xdr:cNvPr>
        <xdr:cNvSpPr/>
      </xdr:nvSpPr>
      <xdr:spPr>
        <a:xfrm>
          <a:off x="74295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9</xdr:col>
      <xdr:colOff>76200</xdr:colOff>
      <xdr:row>0</xdr:row>
      <xdr:rowOff>0</xdr:rowOff>
    </xdr:from>
    <xdr:ext cx="1390650" cy="604525"/>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600-000002000000}"/>
            </a:ext>
          </a:extLst>
        </xdr:cNvPr>
        <xdr:cNvSpPr/>
      </xdr:nvSpPr>
      <xdr:spPr>
        <a:xfrm>
          <a:off x="8210550"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10</xdr:col>
      <xdr:colOff>476250</xdr:colOff>
      <xdr:row>0</xdr:row>
      <xdr:rowOff>0</xdr:rowOff>
    </xdr:from>
    <xdr:ext cx="1390650" cy="604525"/>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1700-000003000000}"/>
            </a:ext>
          </a:extLst>
        </xdr:cNvPr>
        <xdr:cNvSpPr/>
      </xdr:nvSpPr>
      <xdr:spPr>
        <a:xfrm>
          <a:off x="8067675"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xdr:col>
      <xdr:colOff>9525</xdr:colOff>
      <xdr:row>0</xdr:row>
      <xdr:rowOff>0</xdr:rowOff>
    </xdr:from>
    <xdr:ext cx="1390650" cy="60477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800-000002000000}"/>
            </a:ext>
          </a:extLst>
        </xdr:cNvPr>
        <xdr:cNvSpPr/>
      </xdr:nvSpPr>
      <xdr:spPr>
        <a:xfrm>
          <a:off x="4381500" y="0"/>
          <a:ext cx="1390650" cy="60477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5</xdr:col>
      <xdr:colOff>493395</xdr:colOff>
      <xdr:row>1</xdr:row>
      <xdr:rowOff>137160</xdr:rowOff>
    </xdr:from>
    <xdr:ext cx="1390650" cy="60477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1900-000005000000}"/>
            </a:ext>
          </a:extLst>
        </xdr:cNvPr>
        <xdr:cNvSpPr/>
      </xdr:nvSpPr>
      <xdr:spPr>
        <a:xfrm>
          <a:off x="8296275" y="396240"/>
          <a:ext cx="1390650" cy="60477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3</xdr:row>
      <xdr:rowOff>0</xdr:rowOff>
    </xdr:from>
    <xdr:to>
      <xdr:col>5</xdr:col>
      <xdr:colOff>338700</xdr:colOff>
      <xdr:row>26</xdr:row>
      <xdr:rowOff>137160</xdr:rowOff>
    </xdr:to>
    <xdr:pic>
      <xdr:nvPicPr>
        <xdr:cNvPr id="5104651" name="Immagine 2">
          <a:extLst>
            <a:ext uri="{FF2B5EF4-FFF2-40B4-BE49-F238E27FC236}">
              <a16:creationId xmlns:a16="http://schemas.microsoft.com/office/drawing/2014/main" xmlns="" id="{00000000-0008-0000-1900-00000BE44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01040"/>
          <a:ext cx="814158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4</xdr:col>
      <xdr:colOff>175260</xdr:colOff>
      <xdr:row>1</xdr:row>
      <xdr:rowOff>106680</xdr:rowOff>
    </xdr:from>
    <xdr:ext cx="1390650" cy="59517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A00-000002000000}"/>
            </a:ext>
          </a:extLst>
        </xdr:cNvPr>
        <xdr:cNvSpPr/>
      </xdr:nvSpPr>
      <xdr:spPr>
        <a:xfrm>
          <a:off x="7132320" y="365760"/>
          <a:ext cx="1390650" cy="59517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6</xdr:col>
      <xdr:colOff>0</xdr:colOff>
      <xdr:row>0</xdr:row>
      <xdr:rowOff>0</xdr:rowOff>
    </xdr:from>
    <xdr:ext cx="1393822" cy="593239"/>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B00-000002000000}"/>
            </a:ext>
          </a:extLst>
        </xdr:cNvPr>
        <xdr:cNvSpPr/>
      </xdr:nvSpPr>
      <xdr:spPr>
        <a:xfrm>
          <a:off x="5840731" y="0"/>
          <a:ext cx="138849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1C00-000003000000}"/>
            </a:ext>
          </a:extLst>
        </xdr:cNvPr>
        <xdr:cNvSpPr/>
      </xdr:nvSpPr>
      <xdr:spPr>
        <a:xfrm>
          <a:off x="69246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D00-000002000000}"/>
            </a:ext>
          </a:extLst>
        </xdr:cNvPr>
        <xdr:cNvSpPr/>
      </xdr:nvSpPr>
      <xdr:spPr>
        <a:xfrm>
          <a:off x="785622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226695</xdr:colOff>
      <xdr:row>0</xdr:row>
      <xdr:rowOff>0</xdr:rowOff>
    </xdr:from>
    <xdr:ext cx="1393063" cy="60477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0300-000002000000}"/>
            </a:ext>
          </a:extLst>
        </xdr:cNvPr>
        <xdr:cNvSpPr/>
      </xdr:nvSpPr>
      <xdr:spPr>
        <a:xfrm>
          <a:off x="57245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7</xdr:col>
      <xdr:colOff>0</xdr:colOff>
      <xdr:row>0</xdr:row>
      <xdr:rowOff>0</xdr:rowOff>
    </xdr:from>
    <xdr:ext cx="1345419" cy="593239"/>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E00-000002000000}"/>
            </a:ext>
          </a:extLst>
        </xdr:cNvPr>
        <xdr:cNvSpPr/>
      </xdr:nvSpPr>
      <xdr:spPr>
        <a:xfrm>
          <a:off x="583882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6094"/>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1F00-000002000000}"/>
            </a:ext>
          </a:extLst>
        </xdr:cNvPr>
        <xdr:cNvSpPr/>
      </xdr:nvSpPr>
      <xdr:spPr>
        <a:xfrm>
          <a:off x="707898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0</xdr:colOff>
      <xdr:row>0</xdr:row>
      <xdr:rowOff>0</xdr:rowOff>
    </xdr:from>
    <xdr:ext cx="1392773" cy="593239"/>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000-000002000000}"/>
            </a:ext>
          </a:extLst>
        </xdr:cNvPr>
        <xdr:cNvSpPr/>
      </xdr:nvSpPr>
      <xdr:spPr>
        <a:xfrm>
          <a:off x="681037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9</xdr:col>
      <xdr:colOff>0</xdr:colOff>
      <xdr:row>0</xdr:row>
      <xdr:rowOff>0</xdr:rowOff>
    </xdr:from>
    <xdr:ext cx="1390650"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100-000002000000}"/>
            </a:ext>
          </a:extLst>
        </xdr:cNvPr>
        <xdr:cNvSpPr/>
      </xdr:nvSpPr>
      <xdr:spPr>
        <a:xfrm>
          <a:off x="835914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9</xdr:col>
      <xdr:colOff>0</xdr:colOff>
      <xdr:row>0</xdr:row>
      <xdr:rowOff>0</xdr:rowOff>
    </xdr:from>
    <xdr:ext cx="1379549"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200-000002000000}"/>
            </a:ext>
          </a:extLst>
        </xdr:cNvPr>
        <xdr:cNvSpPr/>
      </xdr:nvSpPr>
      <xdr:spPr>
        <a:xfrm>
          <a:off x="9006840" y="0"/>
          <a:ext cx="1389264"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9</xdr:col>
      <xdr:colOff>0</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2300-000003000000}"/>
            </a:ext>
          </a:extLst>
        </xdr:cNvPr>
        <xdr:cNvSpPr/>
      </xdr:nvSpPr>
      <xdr:spPr>
        <a:xfrm>
          <a:off x="8696325"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9</xdr:col>
      <xdr:colOff>0</xdr:colOff>
      <xdr:row>0</xdr:row>
      <xdr:rowOff>0</xdr:rowOff>
    </xdr:from>
    <xdr:ext cx="1379549"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400-000002000000}"/>
            </a:ext>
          </a:extLst>
        </xdr:cNvPr>
        <xdr:cNvSpPr/>
      </xdr:nvSpPr>
      <xdr:spPr>
        <a:xfrm>
          <a:off x="8961120" y="0"/>
          <a:ext cx="1389264"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7</xdr:col>
      <xdr:colOff>0</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2500-000003000000}"/>
            </a:ext>
          </a:extLst>
        </xdr:cNvPr>
        <xdr:cNvSpPr/>
      </xdr:nvSpPr>
      <xdr:spPr>
        <a:xfrm>
          <a:off x="6143625"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9</xdr:col>
      <xdr:colOff>0</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2600-000003000000}"/>
            </a:ext>
          </a:extLst>
        </xdr:cNvPr>
        <xdr:cNvSpPr/>
      </xdr:nvSpPr>
      <xdr:spPr>
        <a:xfrm>
          <a:off x="727710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11</xdr:col>
      <xdr:colOff>0</xdr:colOff>
      <xdr:row>0</xdr:row>
      <xdr:rowOff>0</xdr:rowOff>
    </xdr:from>
    <xdr:ext cx="1390650"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700-000002000000}"/>
            </a:ext>
          </a:extLst>
        </xdr:cNvPr>
        <xdr:cNvSpPr/>
      </xdr:nvSpPr>
      <xdr:spPr>
        <a:xfrm>
          <a:off x="887730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4</xdr:col>
      <xdr:colOff>19050</xdr:colOff>
      <xdr:row>0</xdr:row>
      <xdr:rowOff>0</xdr:rowOff>
    </xdr:from>
    <xdr:ext cx="1398127"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0400-000003000000}"/>
            </a:ext>
          </a:extLst>
        </xdr:cNvPr>
        <xdr:cNvSpPr/>
      </xdr:nvSpPr>
      <xdr:spPr>
        <a:xfrm>
          <a:off x="10763250" y="0"/>
          <a:ext cx="1398127"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11</xdr:col>
      <xdr:colOff>0</xdr:colOff>
      <xdr:row>0</xdr:row>
      <xdr:rowOff>0</xdr:rowOff>
    </xdr:from>
    <xdr:ext cx="1390650"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800-000002000000}"/>
            </a:ext>
          </a:extLst>
        </xdr:cNvPr>
        <xdr:cNvSpPr/>
      </xdr:nvSpPr>
      <xdr:spPr>
        <a:xfrm>
          <a:off x="861822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508"/>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2900-000004000000}"/>
            </a:ext>
          </a:extLst>
        </xdr:cNvPr>
        <xdr:cNvSpPr/>
      </xdr:nvSpPr>
      <xdr:spPr>
        <a:xfrm>
          <a:off x="619125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8</xdr:col>
      <xdr:colOff>9525</xdr:colOff>
      <xdr:row>0</xdr:row>
      <xdr:rowOff>0</xdr:rowOff>
    </xdr:from>
    <xdr:ext cx="1390650"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A00-000002000000}"/>
            </a:ext>
          </a:extLst>
        </xdr:cNvPr>
        <xdr:cNvSpPr/>
      </xdr:nvSpPr>
      <xdr:spPr>
        <a:xfrm>
          <a:off x="5495925"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7</xdr:col>
      <xdr:colOff>9525</xdr:colOff>
      <xdr:row>0</xdr:row>
      <xdr:rowOff>0</xdr:rowOff>
    </xdr:from>
    <xdr:ext cx="1390650"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2B00-000002000000}"/>
            </a:ext>
          </a:extLst>
        </xdr:cNvPr>
        <xdr:cNvSpPr/>
      </xdr:nvSpPr>
      <xdr:spPr>
        <a:xfrm>
          <a:off x="518160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7</xdr:col>
      <xdr:colOff>0</xdr:colOff>
      <xdr:row>0</xdr:row>
      <xdr:rowOff>0</xdr:rowOff>
    </xdr:from>
    <xdr:ext cx="1390650" cy="602508"/>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2C00-000004000000}"/>
            </a:ext>
          </a:extLst>
        </xdr:cNvPr>
        <xdr:cNvSpPr/>
      </xdr:nvSpPr>
      <xdr:spPr>
        <a:xfrm>
          <a:off x="771525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5.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2D00-000003000000}"/>
            </a:ext>
          </a:extLst>
        </xdr:cNvPr>
        <xdr:cNvSpPr/>
      </xdr:nvSpPr>
      <xdr:spPr>
        <a:xfrm>
          <a:off x="8315325"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6.xml><?xml version="1.0" encoding="utf-8"?>
<xdr:wsDr xmlns:xdr="http://schemas.openxmlformats.org/drawingml/2006/spreadsheetDrawing" xmlns:a="http://schemas.openxmlformats.org/drawingml/2006/main">
  <xdr:oneCellAnchor>
    <xdr:from>
      <xdr:col>6</xdr:col>
      <xdr:colOff>0</xdr:colOff>
      <xdr:row>0</xdr:row>
      <xdr:rowOff>0</xdr:rowOff>
    </xdr:from>
    <xdr:ext cx="1386189"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2E00-000003000000}"/>
            </a:ext>
          </a:extLst>
        </xdr:cNvPr>
        <xdr:cNvSpPr/>
      </xdr:nvSpPr>
      <xdr:spPr>
        <a:xfrm>
          <a:off x="7248525" y="0"/>
          <a:ext cx="1386189"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7.xml><?xml version="1.0" encoding="utf-8"?>
<xdr:wsDr xmlns:xdr="http://schemas.openxmlformats.org/drawingml/2006/spreadsheetDrawing" xmlns:a="http://schemas.openxmlformats.org/drawingml/2006/main">
  <xdr:oneCellAnchor>
    <xdr:from>
      <xdr:col>7</xdr:col>
      <xdr:colOff>0</xdr:colOff>
      <xdr:row>0</xdr:row>
      <xdr:rowOff>0</xdr:rowOff>
    </xdr:from>
    <xdr:ext cx="1386189"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2F00-000003000000}"/>
            </a:ext>
          </a:extLst>
        </xdr:cNvPr>
        <xdr:cNvSpPr/>
      </xdr:nvSpPr>
      <xdr:spPr>
        <a:xfrm>
          <a:off x="7581900" y="0"/>
          <a:ext cx="1386189"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8.xml><?xml version="1.0" encoding="utf-8"?>
<xdr:wsDr xmlns:xdr="http://schemas.openxmlformats.org/drawingml/2006/spreadsheetDrawing" xmlns:a="http://schemas.openxmlformats.org/drawingml/2006/main">
  <xdr:twoCellAnchor>
    <xdr:from>
      <xdr:col>0</xdr:col>
      <xdr:colOff>1419225</xdr:colOff>
      <xdr:row>0</xdr:row>
      <xdr:rowOff>0</xdr:rowOff>
    </xdr:from>
    <xdr:to>
      <xdr:col>0</xdr:col>
      <xdr:colOff>1190625</xdr:colOff>
      <xdr:row>0</xdr:row>
      <xdr:rowOff>38100</xdr:rowOff>
    </xdr:to>
    <xdr:graphicFrame macro="">
      <xdr:nvGraphicFramePr>
        <xdr:cNvPr id="5129226" name="Grafico 4">
          <a:extLst>
            <a:ext uri="{FF2B5EF4-FFF2-40B4-BE49-F238E27FC236}">
              <a16:creationId xmlns:a16="http://schemas.microsoft.com/office/drawing/2014/main" xmlns="" id="{00000000-0008-0000-3000-00000A444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314325</xdr:colOff>
      <xdr:row>0</xdr:row>
      <xdr:rowOff>0</xdr:rowOff>
    </xdr:from>
    <xdr:ext cx="1386189" cy="602508"/>
    <xdr:sp macro="" textlink="">
      <xdr:nvSpPr>
        <xdr:cNvPr id="5" name="Rettangolo 4">
          <a:hlinkClick xmlns:r="http://schemas.openxmlformats.org/officeDocument/2006/relationships" r:id="rId2"/>
          <a:extLst>
            <a:ext uri="{FF2B5EF4-FFF2-40B4-BE49-F238E27FC236}">
              <a16:creationId xmlns:a16="http://schemas.microsoft.com/office/drawing/2014/main" xmlns="" id="{00000000-0008-0000-3000-000005000000}"/>
            </a:ext>
          </a:extLst>
        </xdr:cNvPr>
        <xdr:cNvSpPr/>
      </xdr:nvSpPr>
      <xdr:spPr>
        <a:xfrm>
          <a:off x="6848475" y="0"/>
          <a:ext cx="1386189"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49.xml><?xml version="1.0" encoding="utf-8"?>
<xdr:wsDr xmlns:xdr="http://schemas.openxmlformats.org/drawingml/2006/spreadsheetDrawing" xmlns:a="http://schemas.openxmlformats.org/drawingml/2006/main">
  <xdr:oneCellAnchor>
    <xdr:from>
      <xdr:col>6</xdr:col>
      <xdr:colOff>0</xdr:colOff>
      <xdr:row>0</xdr:row>
      <xdr:rowOff>0</xdr:rowOff>
    </xdr:from>
    <xdr:ext cx="1390650" cy="602508"/>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3100-000004000000}"/>
            </a:ext>
          </a:extLst>
        </xdr:cNvPr>
        <xdr:cNvSpPr/>
      </xdr:nvSpPr>
      <xdr:spPr>
        <a:xfrm>
          <a:off x="744855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4</xdr:col>
      <xdr:colOff>607695</xdr:colOff>
      <xdr:row>0</xdr:row>
      <xdr:rowOff>0</xdr:rowOff>
    </xdr:from>
    <xdr:ext cx="1400513"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0500-000002000000}"/>
            </a:ext>
          </a:extLst>
        </xdr:cNvPr>
        <xdr:cNvSpPr/>
      </xdr:nvSpPr>
      <xdr:spPr>
        <a:xfrm>
          <a:off x="6932295" y="0"/>
          <a:ext cx="14005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0.xml><?xml version="1.0" encoding="utf-8"?>
<xdr:wsDr xmlns:xdr="http://schemas.openxmlformats.org/drawingml/2006/spreadsheetDrawing" xmlns:a="http://schemas.openxmlformats.org/drawingml/2006/main">
  <xdr:oneCellAnchor>
    <xdr:from>
      <xdr:col>5</xdr:col>
      <xdr:colOff>561975</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3200-000003000000}"/>
            </a:ext>
          </a:extLst>
        </xdr:cNvPr>
        <xdr:cNvSpPr/>
      </xdr:nvSpPr>
      <xdr:spPr>
        <a:xfrm>
          <a:off x="10582275"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1.xml><?xml version="1.0" encoding="utf-8"?>
<xdr:wsDr xmlns:xdr="http://schemas.openxmlformats.org/drawingml/2006/spreadsheetDrawing" xmlns:a="http://schemas.openxmlformats.org/drawingml/2006/main">
  <xdr:oneCellAnchor>
    <xdr:from>
      <xdr:col>6</xdr:col>
      <xdr:colOff>0</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3300-000003000000}"/>
            </a:ext>
          </a:extLst>
        </xdr:cNvPr>
        <xdr:cNvSpPr/>
      </xdr:nvSpPr>
      <xdr:spPr>
        <a:xfrm>
          <a:off x="577215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2.xml><?xml version="1.0" encoding="utf-8"?>
<xdr:wsDr xmlns:xdr="http://schemas.openxmlformats.org/drawingml/2006/spreadsheetDrawing" xmlns:a="http://schemas.openxmlformats.org/drawingml/2006/main">
  <xdr:oneCellAnchor>
    <xdr:from>
      <xdr:col>9</xdr:col>
      <xdr:colOff>0</xdr:colOff>
      <xdr:row>0</xdr:row>
      <xdr:rowOff>0</xdr:rowOff>
    </xdr:from>
    <xdr:ext cx="1386189"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3400-000003000000}"/>
            </a:ext>
          </a:extLst>
        </xdr:cNvPr>
        <xdr:cNvSpPr/>
      </xdr:nvSpPr>
      <xdr:spPr>
        <a:xfrm>
          <a:off x="7600950" y="0"/>
          <a:ext cx="1386189"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3.xml><?xml version="1.0" encoding="utf-8"?>
<xdr:wsDr xmlns:xdr="http://schemas.openxmlformats.org/drawingml/2006/spreadsheetDrawing" xmlns:a="http://schemas.openxmlformats.org/drawingml/2006/main">
  <xdr:oneCellAnchor>
    <xdr:from>
      <xdr:col>7</xdr:col>
      <xdr:colOff>0</xdr:colOff>
      <xdr:row>0</xdr:row>
      <xdr:rowOff>0</xdr:rowOff>
    </xdr:from>
    <xdr:ext cx="1386189"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3500-000003000000}"/>
            </a:ext>
          </a:extLst>
        </xdr:cNvPr>
        <xdr:cNvSpPr/>
      </xdr:nvSpPr>
      <xdr:spPr>
        <a:xfrm>
          <a:off x="5972175" y="0"/>
          <a:ext cx="1386189"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4.xml><?xml version="1.0" encoding="utf-8"?>
<xdr:wsDr xmlns:xdr="http://schemas.openxmlformats.org/drawingml/2006/spreadsheetDrawing" xmlns:a="http://schemas.openxmlformats.org/drawingml/2006/main">
  <xdr:oneCellAnchor>
    <xdr:from>
      <xdr:col>5</xdr:col>
      <xdr:colOff>106680</xdr:colOff>
      <xdr:row>1</xdr:row>
      <xdr:rowOff>129540</xdr:rowOff>
    </xdr:from>
    <xdr:ext cx="1386189" cy="593239"/>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3600-000004000000}"/>
            </a:ext>
          </a:extLst>
        </xdr:cNvPr>
        <xdr:cNvSpPr/>
      </xdr:nvSpPr>
      <xdr:spPr>
        <a:xfrm>
          <a:off x="5135880" y="388620"/>
          <a:ext cx="1386189"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5.xml><?xml version="1.0" encoding="utf-8"?>
<xdr:wsDr xmlns:xdr="http://schemas.openxmlformats.org/drawingml/2006/spreadsheetDrawing" xmlns:a="http://schemas.openxmlformats.org/drawingml/2006/main">
  <xdr:oneCellAnchor>
    <xdr:from>
      <xdr:col>5</xdr:col>
      <xdr:colOff>0</xdr:colOff>
      <xdr:row>0</xdr:row>
      <xdr:rowOff>0</xdr:rowOff>
    </xdr:from>
    <xdr:ext cx="1386189"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3700-000003000000}"/>
            </a:ext>
          </a:extLst>
        </xdr:cNvPr>
        <xdr:cNvSpPr/>
      </xdr:nvSpPr>
      <xdr:spPr>
        <a:xfrm>
          <a:off x="4752975" y="0"/>
          <a:ext cx="1386189"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6.xml><?xml version="1.0" encoding="utf-8"?>
<xdr:wsDr xmlns:xdr="http://schemas.openxmlformats.org/drawingml/2006/spreadsheetDrawing" xmlns:a="http://schemas.openxmlformats.org/drawingml/2006/main">
  <xdr:oneCellAnchor>
    <xdr:from>
      <xdr:col>9</xdr:col>
      <xdr:colOff>0</xdr:colOff>
      <xdr:row>0</xdr:row>
      <xdr:rowOff>0</xdr:rowOff>
    </xdr:from>
    <xdr:ext cx="1398127"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3800-000004000000}"/>
            </a:ext>
          </a:extLst>
        </xdr:cNvPr>
        <xdr:cNvSpPr/>
      </xdr:nvSpPr>
      <xdr:spPr>
        <a:xfrm>
          <a:off x="6896100" y="0"/>
          <a:ext cx="1398127"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7.xml><?xml version="1.0" encoding="utf-8"?>
<xdr:wsDr xmlns:xdr="http://schemas.openxmlformats.org/drawingml/2006/spreadsheetDrawing" xmlns:a="http://schemas.openxmlformats.org/drawingml/2006/main">
  <xdr:oneCellAnchor>
    <xdr:from>
      <xdr:col>10</xdr:col>
      <xdr:colOff>0</xdr:colOff>
      <xdr:row>0</xdr:row>
      <xdr:rowOff>0</xdr:rowOff>
    </xdr:from>
    <xdr:ext cx="1390650"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3900-000002000000}"/>
            </a:ext>
          </a:extLst>
        </xdr:cNvPr>
        <xdr:cNvSpPr/>
      </xdr:nvSpPr>
      <xdr:spPr>
        <a:xfrm>
          <a:off x="775716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8.xml><?xml version="1.0" encoding="utf-8"?>
<xdr:wsDr xmlns:xdr="http://schemas.openxmlformats.org/drawingml/2006/spreadsheetDrawing" xmlns:a="http://schemas.openxmlformats.org/drawingml/2006/main">
  <xdr:oneCellAnchor>
    <xdr:from>
      <xdr:col>10</xdr:col>
      <xdr:colOff>0</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3A00-000004000000}"/>
            </a:ext>
          </a:extLst>
        </xdr:cNvPr>
        <xdr:cNvSpPr/>
      </xdr:nvSpPr>
      <xdr:spPr>
        <a:xfrm>
          <a:off x="67818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59.xml><?xml version="1.0" encoding="utf-8"?>
<xdr:wsDr xmlns:xdr="http://schemas.openxmlformats.org/drawingml/2006/spreadsheetDrawing" xmlns:a="http://schemas.openxmlformats.org/drawingml/2006/main">
  <xdr:oneCellAnchor>
    <xdr:from>
      <xdr:col>11</xdr:col>
      <xdr:colOff>0</xdr:colOff>
      <xdr:row>0</xdr:row>
      <xdr:rowOff>0</xdr:rowOff>
    </xdr:from>
    <xdr:ext cx="1390650"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3B00-000003000000}"/>
            </a:ext>
          </a:extLst>
        </xdr:cNvPr>
        <xdr:cNvSpPr/>
      </xdr:nvSpPr>
      <xdr:spPr>
        <a:xfrm>
          <a:off x="923925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0</xdr:colOff>
      <xdr:row>0</xdr:row>
      <xdr:rowOff>0</xdr:rowOff>
    </xdr:from>
    <xdr:ext cx="1400513" cy="60280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0600-000005000000}"/>
            </a:ext>
          </a:extLst>
        </xdr:cNvPr>
        <xdr:cNvSpPr/>
      </xdr:nvSpPr>
      <xdr:spPr>
        <a:xfrm>
          <a:off x="7800975" y="0"/>
          <a:ext cx="140051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0.xml><?xml version="1.0" encoding="utf-8"?>
<xdr:wsDr xmlns:xdr="http://schemas.openxmlformats.org/drawingml/2006/spreadsheetDrawing" xmlns:a="http://schemas.openxmlformats.org/drawingml/2006/main">
  <xdr:oneCellAnchor>
    <xdr:from>
      <xdr:col>8</xdr:col>
      <xdr:colOff>0</xdr:colOff>
      <xdr:row>0</xdr:row>
      <xdr:rowOff>0</xdr:rowOff>
    </xdr:from>
    <xdr:ext cx="1391313" cy="602508"/>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3C00-000004000000}"/>
            </a:ext>
          </a:extLst>
        </xdr:cNvPr>
        <xdr:cNvSpPr/>
      </xdr:nvSpPr>
      <xdr:spPr>
        <a:xfrm>
          <a:off x="7267575" y="0"/>
          <a:ext cx="1391313"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1.xml><?xml version="1.0" encoding="utf-8"?>
<xdr:wsDr xmlns:xdr="http://schemas.openxmlformats.org/drawingml/2006/spreadsheetDrawing" xmlns:a="http://schemas.openxmlformats.org/drawingml/2006/main">
  <xdr:oneCellAnchor>
    <xdr:from>
      <xdr:col>8</xdr:col>
      <xdr:colOff>0</xdr:colOff>
      <xdr:row>0</xdr:row>
      <xdr:rowOff>0</xdr:rowOff>
    </xdr:from>
    <xdr:ext cx="1391313"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3D00-000002000000}"/>
            </a:ext>
          </a:extLst>
        </xdr:cNvPr>
        <xdr:cNvSpPr/>
      </xdr:nvSpPr>
      <xdr:spPr>
        <a:xfrm>
          <a:off x="6657975" y="0"/>
          <a:ext cx="1391313"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2.xml><?xml version="1.0" encoding="utf-8"?>
<xdr:wsDr xmlns:xdr="http://schemas.openxmlformats.org/drawingml/2006/spreadsheetDrawing" xmlns:a="http://schemas.openxmlformats.org/drawingml/2006/main">
  <xdr:oneCellAnchor>
    <xdr:from>
      <xdr:col>9</xdr:col>
      <xdr:colOff>409575</xdr:colOff>
      <xdr:row>0</xdr:row>
      <xdr:rowOff>0</xdr:rowOff>
    </xdr:from>
    <xdr:ext cx="1391313"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3E00-000002000000}"/>
            </a:ext>
          </a:extLst>
        </xdr:cNvPr>
        <xdr:cNvSpPr/>
      </xdr:nvSpPr>
      <xdr:spPr>
        <a:xfrm>
          <a:off x="7067550" y="0"/>
          <a:ext cx="1391313"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3.xml><?xml version="1.0" encoding="utf-8"?>
<xdr:wsDr xmlns:xdr="http://schemas.openxmlformats.org/drawingml/2006/spreadsheetDrawing" xmlns:a="http://schemas.openxmlformats.org/drawingml/2006/main">
  <xdr:oneCellAnchor>
    <xdr:from>
      <xdr:col>8</xdr:col>
      <xdr:colOff>400050</xdr:colOff>
      <xdr:row>0</xdr:row>
      <xdr:rowOff>0</xdr:rowOff>
    </xdr:from>
    <xdr:ext cx="1390650" cy="602508"/>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3F00-000002000000}"/>
            </a:ext>
          </a:extLst>
        </xdr:cNvPr>
        <xdr:cNvSpPr/>
      </xdr:nvSpPr>
      <xdr:spPr>
        <a:xfrm>
          <a:off x="6191250" y="0"/>
          <a:ext cx="1390650"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4.xml><?xml version="1.0" encoding="utf-8"?>
<xdr:wsDr xmlns:xdr="http://schemas.openxmlformats.org/drawingml/2006/spreadsheetDrawing" xmlns:a="http://schemas.openxmlformats.org/drawingml/2006/main">
  <xdr:oneCellAnchor>
    <xdr:from>
      <xdr:col>13</xdr:col>
      <xdr:colOff>0</xdr:colOff>
      <xdr:row>0</xdr:row>
      <xdr:rowOff>0</xdr:rowOff>
    </xdr:from>
    <xdr:ext cx="1380993" cy="602508"/>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4000-000003000000}"/>
            </a:ext>
          </a:extLst>
        </xdr:cNvPr>
        <xdr:cNvSpPr/>
      </xdr:nvSpPr>
      <xdr:spPr>
        <a:xfrm>
          <a:off x="7315200" y="0"/>
          <a:ext cx="1380993" cy="602508"/>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5.xml><?xml version="1.0" encoding="utf-8"?>
<xdr:wsDr xmlns:xdr="http://schemas.openxmlformats.org/drawingml/2006/spreadsheetDrawing" xmlns:a="http://schemas.openxmlformats.org/drawingml/2006/main">
  <xdr:oneCellAnchor>
    <xdr:from>
      <xdr:col>5</xdr:col>
      <xdr:colOff>0</xdr:colOff>
      <xdr:row>0</xdr:row>
      <xdr:rowOff>0</xdr:rowOff>
    </xdr:from>
    <xdr:ext cx="1390650"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4100-000003000000}"/>
            </a:ext>
          </a:extLst>
        </xdr:cNvPr>
        <xdr:cNvSpPr/>
      </xdr:nvSpPr>
      <xdr:spPr>
        <a:xfrm>
          <a:off x="666750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6.xml><?xml version="1.0" encoding="utf-8"?>
<xdr:wsDr xmlns:xdr="http://schemas.openxmlformats.org/drawingml/2006/spreadsheetDrawing" xmlns:a="http://schemas.openxmlformats.org/drawingml/2006/main">
  <xdr:oneCellAnchor>
    <xdr:from>
      <xdr:col>6</xdr:col>
      <xdr:colOff>0</xdr:colOff>
      <xdr:row>0</xdr:row>
      <xdr:rowOff>0</xdr:rowOff>
    </xdr:from>
    <xdr:ext cx="1390650" cy="593239"/>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4200-000005000000}"/>
            </a:ext>
          </a:extLst>
        </xdr:cNvPr>
        <xdr:cNvSpPr/>
      </xdr:nvSpPr>
      <xdr:spPr>
        <a:xfrm>
          <a:off x="660082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7.xml><?xml version="1.0" encoding="utf-8"?>
<xdr:wsDr xmlns:xdr="http://schemas.openxmlformats.org/drawingml/2006/spreadsheetDrawing" xmlns:a="http://schemas.openxmlformats.org/drawingml/2006/main">
  <xdr:oneCellAnchor>
    <xdr:from>
      <xdr:col>5</xdr:col>
      <xdr:colOff>0</xdr:colOff>
      <xdr:row>0</xdr:row>
      <xdr:rowOff>0</xdr:rowOff>
    </xdr:from>
    <xdr:ext cx="1390650"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4300-000003000000}"/>
            </a:ext>
          </a:extLst>
        </xdr:cNvPr>
        <xdr:cNvSpPr/>
      </xdr:nvSpPr>
      <xdr:spPr>
        <a:xfrm>
          <a:off x="610552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8.xml><?xml version="1.0" encoding="utf-8"?>
<xdr:wsDr xmlns:xdr="http://schemas.openxmlformats.org/drawingml/2006/spreadsheetDrawing" xmlns:a="http://schemas.openxmlformats.org/drawingml/2006/main">
  <xdr:oneCellAnchor>
    <xdr:from>
      <xdr:col>10</xdr:col>
      <xdr:colOff>0</xdr:colOff>
      <xdr:row>0</xdr:row>
      <xdr:rowOff>0</xdr:rowOff>
    </xdr:from>
    <xdr:ext cx="1390650"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4400-000003000000}"/>
            </a:ext>
          </a:extLst>
        </xdr:cNvPr>
        <xdr:cNvSpPr/>
      </xdr:nvSpPr>
      <xdr:spPr>
        <a:xfrm>
          <a:off x="765810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69.xml><?xml version="1.0" encoding="utf-8"?>
<xdr:wsDr xmlns:xdr="http://schemas.openxmlformats.org/drawingml/2006/spreadsheetDrawing" xmlns:a="http://schemas.openxmlformats.org/drawingml/2006/main">
  <xdr:oneCellAnchor>
    <xdr:from>
      <xdr:col>7</xdr:col>
      <xdr:colOff>0</xdr:colOff>
      <xdr:row>0</xdr:row>
      <xdr:rowOff>0</xdr:rowOff>
    </xdr:from>
    <xdr:ext cx="1390650" cy="593239"/>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4500-000004000000}"/>
            </a:ext>
          </a:extLst>
        </xdr:cNvPr>
        <xdr:cNvSpPr/>
      </xdr:nvSpPr>
      <xdr:spPr>
        <a:xfrm>
          <a:off x="633412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5</xdr:col>
      <xdr:colOff>600075</xdr:colOff>
      <xdr:row>0</xdr:row>
      <xdr:rowOff>0</xdr:rowOff>
    </xdr:from>
    <xdr:ext cx="1393063"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0700-000003000000}"/>
            </a:ext>
          </a:extLst>
        </xdr:cNvPr>
        <xdr:cNvSpPr/>
      </xdr:nvSpPr>
      <xdr:spPr>
        <a:xfrm>
          <a:off x="8086725" y="0"/>
          <a:ext cx="1393063"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0.xml><?xml version="1.0" encoding="utf-8"?>
<xdr:wsDr xmlns:xdr="http://schemas.openxmlformats.org/drawingml/2006/spreadsheetDrawing" xmlns:a="http://schemas.openxmlformats.org/drawingml/2006/main">
  <xdr:oneCellAnchor>
    <xdr:from>
      <xdr:col>6</xdr:col>
      <xdr:colOff>0</xdr:colOff>
      <xdr:row>0</xdr:row>
      <xdr:rowOff>0</xdr:rowOff>
    </xdr:from>
    <xdr:ext cx="1390650" cy="593239"/>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4600-000003000000}"/>
            </a:ext>
          </a:extLst>
        </xdr:cNvPr>
        <xdr:cNvSpPr/>
      </xdr:nvSpPr>
      <xdr:spPr>
        <a:xfrm>
          <a:off x="618172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1.xml><?xml version="1.0" encoding="utf-8"?>
<xdr:wsDr xmlns:xdr="http://schemas.openxmlformats.org/drawingml/2006/spreadsheetDrawing" xmlns:a="http://schemas.openxmlformats.org/drawingml/2006/main">
  <xdr:oneCellAnchor>
    <xdr:from>
      <xdr:col>5</xdr:col>
      <xdr:colOff>0</xdr:colOff>
      <xdr:row>0</xdr:row>
      <xdr:rowOff>0</xdr:rowOff>
    </xdr:from>
    <xdr:ext cx="1390650" cy="593239"/>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4700-000004000000}"/>
            </a:ext>
          </a:extLst>
        </xdr:cNvPr>
        <xdr:cNvSpPr/>
      </xdr:nvSpPr>
      <xdr:spPr>
        <a:xfrm>
          <a:off x="511492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2.xml><?xml version="1.0" encoding="utf-8"?>
<xdr:wsDr xmlns:xdr="http://schemas.openxmlformats.org/drawingml/2006/spreadsheetDrawing" xmlns:a="http://schemas.openxmlformats.org/drawingml/2006/main">
  <xdr:oneCellAnchor>
    <xdr:from>
      <xdr:col>11</xdr:col>
      <xdr:colOff>400050</xdr:colOff>
      <xdr:row>0</xdr:row>
      <xdr:rowOff>0</xdr:rowOff>
    </xdr:from>
    <xdr:ext cx="1390650" cy="593239"/>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4800-000004000000}"/>
            </a:ext>
          </a:extLst>
        </xdr:cNvPr>
        <xdr:cNvSpPr/>
      </xdr:nvSpPr>
      <xdr:spPr>
        <a:xfrm>
          <a:off x="9915525"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3.xml><?xml version="1.0" encoding="utf-8"?>
<xdr:wsDr xmlns:xdr="http://schemas.openxmlformats.org/drawingml/2006/spreadsheetDrawing" xmlns:a="http://schemas.openxmlformats.org/drawingml/2006/main">
  <xdr:oneCellAnchor>
    <xdr:from>
      <xdr:col>5</xdr:col>
      <xdr:colOff>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4900-000002000000}"/>
            </a:ext>
          </a:extLst>
        </xdr:cNvPr>
        <xdr:cNvSpPr/>
      </xdr:nvSpPr>
      <xdr:spPr>
        <a:xfrm>
          <a:off x="626364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4.xml><?xml version="1.0" encoding="utf-8"?>
<xdr:wsDr xmlns:xdr="http://schemas.openxmlformats.org/drawingml/2006/spreadsheetDrawing" xmlns:a="http://schemas.openxmlformats.org/drawingml/2006/main">
  <xdr:oneCellAnchor>
    <xdr:from>
      <xdr:col>8</xdr:col>
      <xdr:colOff>285750</xdr:colOff>
      <xdr:row>0</xdr:row>
      <xdr:rowOff>0</xdr:rowOff>
    </xdr:from>
    <xdr:ext cx="1395842"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4A00-000002000000}"/>
            </a:ext>
          </a:extLst>
        </xdr:cNvPr>
        <xdr:cNvSpPr/>
      </xdr:nvSpPr>
      <xdr:spPr>
        <a:xfrm>
          <a:off x="58864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5.xml><?xml version="1.0" encoding="utf-8"?>
<xdr:wsDr xmlns:xdr="http://schemas.openxmlformats.org/drawingml/2006/spreadsheetDrawing" xmlns:a="http://schemas.openxmlformats.org/drawingml/2006/main">
  <xdr:oneCellAnchor>
    <xdr:from>
      <xdr:col>9</xdr:col>
      <xdr:colOff>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4B00-000002000000}"/>
            </a:ext>
          </a:extLst>
        </xdr:cNvPr>
        <xdr:cNvSpPr/>
      </xdr:nvSpPr>
      <xdr:spPr>
        <a:xfrm>
          <a:off x="730758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6.xml><?xml version="1.0" encoding="utf-8"?>
<xdr:wsDr xmlns:xdr="http://schemas.openxmlformats.org/drawingml/2006/spreadsheetDrawing" xmlns:a="http://schemas.openxmlformats.org/drawingml/2006/main">
  <xdr:oneCellAnchor>
    <xdr:from>
      <xdr:col>12</xdr:col>
      <xdr:colOff>0</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4C00-000004000000}"/>
            </a:ext>
          </a:extLst>
        </xdr:cNvPr>
        <xdr:cNvSpPr/>
      </xdr:nvSpPr>
      <xdr:spPr>
        <a:xfrm>
          <a:off x="93440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7.xml><?xml version="1.0" encoding="utf-8"?>
<xdr:wsDr xmlns:xdr="http://schemas.openxmlformats.org/drawingml/2006/spreadsheetDrawing" xmlns:a="http://schemas.openxmlformats.org/drawingml/2006/main">
  <xdr:oneCellAnchor>
    <xdr:from>
      <xdr:col>7</xdr:col>
      <xdr:colOff>295275</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4D00-000003000000}"/>
            </a:ext>
          </a:extLst>
        </xdr:cNvPr>
        <xdr:cNvSpPr/>
      </xdr:nvSpPr>
      <xdr:spPr>
        <a:xfrm>
          <a:off x="70866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8.xml><?xml version="1.0" encoding="utf-8"?>
<xdr:wsDr xmlns:xdr="http://schemas.openxmlformats.org/drawingml/2006/spreadsheetDrawing" xmlns:a="http://schemas.openxmlformats.org/drawingml/2006/main">
  <xdr:oneCellAnchor>
    <xdr:from>
      <xdr:col>10</xdr:col>
      <xdr:colOff>381000</xdr:colOff>
      <xdr:row>0</xdr:row>
      <xdr:rowOff>9525</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4E00-000002000000}"/>
            </a:ext>
          </a:extLst>
        </xdr:cNvPr>
        <xdr:cNvSpPr/>
      </xdr:nvSpPr>
      <xdr:spPr>
        <a:xfrm>
          <a:off x="6829425" y="95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79.xml><?xml version="1.0" encoding="utf-8"?>
<xdr:wsDr xmlns:xdr="http://schemas.openxmlformats.org/drawingml/2006/spreadsheetDrawing" xmlns:a="http://schemas.openxmlformats.org/drawingml/2006/main">
  <xdr:oneCellAnchor>
    <xdr:from>
      <xdr:col>11</xdr:col>
      <xdr:colOff>19050</xdr:colOff>
      <xdr:row>0</xdr:row>
      <xdr:rowOff>9525</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4F00-000002000000}"/>
            </a:ext>
          </a:extLst>
        </xdr:cNvPr>
        <xdr:cNvSpPr/>
      </xdr:nvSpPr>
      <xdr:spPr>
        <a:xfrm>
          <a:off x="7858125" y="95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9</xdr:col>
      <xdr:colOff>0</xdr:colOff>
      <xdr:row>0</xdr:row>
      <xdr:rowOff>0</xdr:rowOff>
    </xdr:from>
    <xdr:ext cx="1390650" cy="604525"/>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0800-000005000000}"/>
            </a:ext>
          </a:extLst>
        </xdr:cNvPr>
        <xdr:cNvSpPr/>
      </xdr:nvSpPr>
      <xdr:spPr>
        <a:xfrm>
          <a:off x="7715250" y="0"/>
          <a:ext cx="1390650" cy="604525"/>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0.xml><?xml version="1.0" encoding="utf-8"?>
<xdr:wsDr xmlns:xdr="http://schemas.openxmlformats.org/drawingml/2006/spreadsheetDrawing" xmlns:a="http://schemas.openxmlformats.org/drawingml/2006/main">
  <xdr:oneCellAnchor>
    <xdr:from>
      <xdr:col>12</xdr:col>
      <xdr:colOff>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5000-000002000000}"/>
            </a:ext>
          </a:extLst>
        </xdr:cNvPr>
        <xdr:cNvSpPr/>
      </xdr:nvSpPr>
      <xdr:spPr>
        <a:xfrm>
          <a:off x="8084820" y="0"/>
          <a:ext cx="1390650" cy="593239"/>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1.xml><?xml version="1.0" encoding="utf-8"?>
<xdr:wsDr xmlns:xdr="http://schemas.openxmlformats.org/drawingml/2006/spreadsheetDrawing" xmlns:a="http://schemas.openxmlformats.org/drawingml/2006/main">
  <xdr:oneCellAnchor>
    <xdr:from>
      <xdr:col>15</xdr:col>
      <xdr:colOff>140970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5100-000002000000}"/>
            </a:ext>
          </a:extLst>
        </xdr:cNvPr>
        <xdr:cNvSpPr/>
      </xdr:nvSpPr>
      <xdr:spPr>
        <a:xfrm>
          <a:off x="811339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2.xml><?xml version="1.0" encoding="utf-8"?>
<xdr:wsDr xmlns:xdr="http://schemas.openxmlformats.org/drawingml/2006/spreadsheetDrawing" xmlns:a="http://schemas.openxmlformats.org/drawingml/2006/main">
  <xdr:oneCellAnchor>
    <xdr:from>
      <xdr:col>10</xdr:col>
      <xdr:colOff>609600</xdr:colOff>
      <xdr:row>0</xdr:row>
      <xdr:rowOff>0</xdr:rowOff>
    </xdr:from>
    <xdr:ext cx="1388418"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5200-000002000000}"/>
            </a:ext>
          </a:extLst>
        </xdr:cNvPr>
        <xdr:cNvSpPr/>
      </xdr:nvSpPr>
      <xdr:spPr>
        <a:xfrm>
          <a:off x="9286875" y="0"/>
          <a:ext cx="1388418"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3.xml><?xml version="1.0" encoding="utf-8"?>
<xdr:wsDr xmlns:xdr="http://schemas.openxmlformats.org/drawingml/2006/spreadsheetDrawing" xmlns:a="http://schemas.openxmlformats.org/drawingml/2006/main">
  <xdr:oneCellAnchor>
    <xdr:from>
      <xdr:col>8</xdr:col>
      <xdr:colOff>0</xdr:colOff>
      <xdr:row>0</xdr:row>
      <xdr:rowOff>0</xdr:rowOff>
    </xdr:from>
    <xdr:ext cx="1386215"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5300-000002000000}"/>
            </a:ext>
          </a:extLst>
        </xdr:cNvPr>
        <xdr:cNvSpPr/>
      </xdr:nvSpPr>
      <xdr:spPr>
        <a:xfrm>
          <a:off x="58293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4.xml><?xml version="1.0" encoding="utf-8"?>
<xdr:wsDr xmlns:xdr="http://schemas.openxmlformats.org/drawingml/2006/spreadsheetDrawing" xmlns:a="http://schemas.openxmlformats.org/drawingml/2006/main">
  <xdr:oneCellAnchor>
    <xdr:from>
      <xdr:col>10</xdr:col>
      <xdr:colOff>180975</xdr:colOff>
      <xdr:row>0</xdr:row>
      <xdr:rowOff>0</xdr:rowOff>
    </xdr:from>
    <xdr:ext cx="1398127"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5400-000002000000}"/>
            </a:ext>
          </a:extLst>
        </xdr:cNvPr>
        <xdr:cNvSpPr/>
      </xdr:nvSpPr>
      <xdr:spPr>
        <a:xfrm>
          <a:off x="922020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5.xml><?xml version="1.0" encoding="utf-8"?>
<xdr:wsDr xmlns:xdr="http://schemas.openxmlformats.org/drawingml/2006/spreadsheetDrawing" xmlns:a="http://schemas.openxmlformats.org/drawingml/2006/main">
  <xdr:oneCellAnchor>
    <xdr:from>
      <xdr:col>8</xdr:col>
      <xdr:colOff>0</xdr:colOff>
      <xdr:row>0</xdr:row>
      <xdr:rowOff>0</xdr:rowOff>
    </xdr:from>
    <xdr:ext cx="1390650" cy="602807"/>
    <xdr:sp macro="" textlink="">
      <xdr:nvSpPr>
        <xdr:cNvPr id="5" name="Rettangolo 4">
          <a:hlinkClick xmlns:r="http://schemas.openxmlformats.org/officeDocument/2006/relationships" r:id="rId1"/>
          <a:extLst>
            <a:ext uri="{FF2B5EF4-FFF2-40B4-BE49-F238E27FC236}">
              <a16:creationId xmlns:a16="http://schemas.microsoft.com/office/drawing/2014/main" xmlns="" id="{00000000-0008-0000-5500-000005000000}"/>
            </a:ext>
          </a:extLst>
        </xdr:cNvPr>
        <xdr:cNvSpPr/>
      </xdr:nvSpPr>
      <xdr:spPr>
        <a:xfrm>
          <a:off x="59721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6.xml><?xml version="1.0" encoding="utf-8"?>
<xdr:wsDr xmlns:xdr="http://schemas.openxmlformats.org/drawingml/2006/spreadsheetDrawing" xmlns:a="http://schemas.openxmlformats.org/drawingml/2006/main">
  <xdr:oneCellAnchor>
    <xdr:from>
      <xdr:col>7</xdr:col>
      <xdr:colOff>314325</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5600-000003000000}"/>
            </a:ext>
          </a:extLst>
        </xdr:cNvPr>
        <xdr:cNvSpPr/>
      </xdr:nvSpPr>
      <xdr:spPr>
        <a:xfrm>
          <a:off x="64198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7.xml><?xml version="1.0" encoding="utf-8"?>
<xdr:wsDr xmlns:xdr="http://schemas.openxmlformats.org/drawingml/2006/spreadsheetDrawing" xmlns:a="http://schemas.openxmlformats.org/drawingml/2006/main">
  <xdr:oneCellAnchor>
    <xdr:from>
      <xdr:col>9</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5700-000003000000}"/>
            </a:ext>
          </a:extLst>
        </xdr:cNvPr>
        <xdr:cNvSpPr/>
      </xdr:nvSpPr>
      <xdr:spPr>
        <a:xfrm>
          <a:off x="78390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8.xml><?xml version="1.0" encoding="utf-8"?>
<xdr:wsDr xmlns:xdr="http://schemas.openxmlformats.org/drawingml/2006/spreadsheetDrawing" xmlns:a="http://schemas.openxmlformats.org/drawingml/2006/main">
  <xdr:oneCellAnchor>
    <xdr:from>
      <xdr:col>6</xdr:col>
      <xdr:colOff>142875</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5800-000003000000}"/>
            </a:ext>
          </a:extLst>
        </xdr:cNvPr>
        <xdr:cNvSpPr/>
      </xdr:nvSpPr>
      <xdr:spPr>
        <a:xfrm>
          <a:off x="63341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89.xml><?xml version="1.0" encoding="utf-8"?>
<xdr:wsDr xmlns:xdr="http://schemas.openxmlformats.org/drawingml/2006/spreadsheetDrawing" xmlns:a="http://schemas.openxmlformats.org/drawingml/2006/main">
  <xdr:oneCellAnchor>
    <xdr:from>
      <xdr:col>10</xdr:col>
      <xdr:colOff>0</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5900-000004000000}"/>
            </a:ext>
          </a:extLst>
        </xdr:cNvPr>
        <xdr:cNvSpPr/>
      </xdr:nvSpPr>
      <xdr:spPr>
        <a:xfrm>
          <a:off x="94202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0</xdr:row>
      <xdr:rowOff>0</xdr:rowOff>
    </xdr:from>
    <xdr:ext cx="1390650" cy="59517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0900-000004000000}"/>
            </a:ext>
          </a:extLst>
        </xdr:cNvPr>
        <xdr:cNvSpPr/>
      </xdr:nvSpPr>
      <xdr:spPr>
        <a:xfrm>
          <a:off x="9705975" y="0"/>
          <a:ext cx="1390650" cy="59517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90.xml><?xml version="1.0" encoding="utf-8"?>
<xdr:wsDr xmlns:xdr="http://schemas.openxmlformats.org/drawingml/2006/spreadsheetDrawing" xmlns:a="http://schemas.openxmlformats.org/drawingml/2006/main">
  <xdr:oneCellAnchor>
    <xdr:from>
      <xdr:col>5</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5A00-000003000000}"/>
            </a:ext>
          </a:extLst>
        </xdr:cNvPr>
        <xdr:cNvSpPr/>
      </xdr:nvSpPr>
      <xdr:spPr>
        <a:xfrm>
          <a:off x="71818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4</xdr:row>
      <xdr:rowOff>0</xdr:rowOff>
    </xdr:from>
    <xdr:to>
      <xdr:col>3</xdr:col>
      <xdr:colOff>352425</xdr:colOff>
      <xdr:row>24</xdr:row>
      <xdr:rowOff>142875</xdr:rowOff>
    </xdr:to>
    <xdr:pic>
      <xdr:nvPicPr>
        <xdr:cNvPr id="2487284" name="Immagine 3">
          <a:extLst>
            <a:ext uri="{FF2B5EF4-FFF2-40B4-BE49-F238E27FC236}">
              <a16:creationId xmlns:a16="http://schemas.microsoft.com/office/drawing/2014/main" xmlns="" id="{00000000-0008-0000-5A00-0000F4F32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28675"/>
          <a:ext cx="5438775"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oneCellAnchor>
    <xdr:from>
      <xdr:col>9</xdr:col>
      <xdr:colOff>514350</xdr:colOff>
      <xdr:row>0</xdr:row>
      <xdr:rowOff>9525</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5B00-000004000000}"/>
            </a:ext>
          </a:extLst>
        </xdr:cNvPr>
        <xdr:cNvSpPr/>
      </xdr:nvSpPr>
      <xdr:spPr>
        <a:xfrm>
          <a:off x="7562850" y="95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3</xdr:row>
      <xdr:rowOff>44823</xdr:rowOff>
    </xdr:from>
    <xdr:to>
      <xdr:col>10</xdr:col>
      <xdr:colOff>312423</xdr:colOff>
      <xdr:row>29</xdr:row>
      <xdr:rowOff>170330</xdr:rowOff>
    </xdr:to>
    <xdr:pic>
      <xdr:nvPicPr>
        <xdr:cNvPr id="3" name="Immagine 2">
          <a:extLst>
            <a:ext uri="{FF2B5EF4-FFF2-40B4-BE49-F238E27FC236}">
              <a16:creationId xmlns:a16="http://schemas.microsoft.com/office/drawing/2014/main" xmlns="" id="{9623EB16-2E41-425B-9D9C-6AE57846C8DB}"/>
            </a:ext>
          </a:extLst>
        </xdr:cNvPr>
        <xdr:cNvPicPr>
          <a:picLocks noChangeAspect="1"/>
        </xdr:cNvPicPr>
      </xdr:nvPicPr>
      <xdr:blipFill rotWithShape="1">
        <a:blip xmlns:r="http://schemas.openxmlformats.org/officeDocument/2006/relationships" r:embed="rId2"/>
        <a:srcRect l="9280" t="8514" r="10588" b="9496"/>
        <a:stretch/>
      </xdr:blipFill>
      <xdr:spPr>
        <a:xfrm>
          <a:off x="0" y="663388"/>
          <a:ext cx="8810964" cy="498437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oneCellAnchor>
    <xdr:from>
      <xdr:col>6</xdr:col>
      <xdr:colOff>188819</xdr:colOff>
      <xdr:row>2</xdr:row>
      <xdr:rowOff>53788</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5C00-000003000000}"/>
            </a:ext>
          </a:extLst>
        </xdr:cNvPr>
        <xdr:cNvSpPr/>
      </xdr:nvSpPr>
      <xdr:spPr>
        <a:xfrm>
          <a:off x="8857690" y="493059"/>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1</xdr:row>
      <xdr:rowOff>98612</xdr:rowOff>
    </xdr:from>
    <xdr:to>
      <xdr:col>5</xdr:col>
      <xdr:colOff>1272988</xdr:colOff>
      <xdr:row>38</xdr:row>
      <xdr:rowOff>139448</xdr:rowOff>
    </xdr:to>
    <xdr:pic>
      <xdr:nvPicPr>
        <xdr:cNvPr id="4" name="Immagine 3">
          <a:extLst>
            <a:ext uri="{FF2B5EF4-FFF2-40B4-BE49-F238E27FC236}">
              <a16:creationId xmlns:a16="http://schemas.microsoft.com/office/drawing/2014/main" xmlns="" id="{9C43B9DB-8F38-48A6-97A4-ACF821A1DC94}"/>
            </a:ext>
          </a:extLst>
        </xdr:cNvPr>
        <xdr:cNvPicPr>
          <a:picLocks noChangeAspect="1"/>
        </xdr:cNvPicPr>
      </xdr:nvPicPr>
      <xdr:blipFill rotWithShape="1">
        <a:blip xmlns:r="http://schemas.openxmlformats.org/officeDocument/2006/relationships" r:embed="rId2"/>
        <a:srcRect l="14527" r="13012"/>
        <a:stretch/>
      </xdr:blipFill>
      <xdr:spPr>
        <a:xfrm>
          <a:off x="0" y="358588"/>
          <a:ext cx="8633012" cy="667471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oneCellAnchor>
    <xdr:from>
      <xdr:col>10</xdr:col>
      <xdr:colOff>0</xdr:colOff>
      <xdr:row>0</xdr:row>
      <xdr:rowOff>0</xdr:rowOff>
    </xdr:from>
    <xdr:ext cx="1390650" cy="602807"/>
    <xdr:sp macro="" textlink="">
      <xdr:nvSpPr>
        <xdr:cNvPr id="4" name="Rettangolo 3">
          <a:hlinkClick xmlns:r="http://schemas.openxmlformats.org/officeDocument/2006/relationships" r:id="rId1"/>
          <a:extLst>
            <a:ext uri="{FF2B5EF4-FFF2-40B4-BE49-F238E27FC236}">
              <a16:creationId xmlns:a16="http://schemas.microsoft.com/office/drawing/2014/main" xmlns="" id="{00000000-0008-0000-5D00-000004000000}"/>
            </a:ext>
          </a:extLst>
        </xdr:cNvPr>
        <xdr:cNvSpPr/>
      </xdr:nvSpPr>
      <xdr:spPr>
        <a:xfrm>
          <a:off x="77628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94.xml><?xml version="1.0" encoding="utf-8"?>
<xdr:wsDr xmlns:xdr="http://schemas.openxmlformats.org/drawingml/2006/spreadsheetDrawing" xmlns:a="http://schemas.openxmlformats.org/drawingml/2006/main">
  <xdr:oneCellAnchor>
    <xdr:from>
      <xdr:col>4</xdr:col>
      <xdr:colOff>533400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5E00-000003000000}"/>
            </a:ext>
          </a:extLst>
        </xdr:cNvPr>
        <xdr:cNvSpPr/>
      </xdr:nvSpPr>
      <xdr:spPr>
        <a:xfrm>
          <a:off x="51149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95.xml><?xml version="1.0" encoding="utf-8"?>
<xdr:wsDr xmlns:xdr="http://schemas.openxmlformats.org/drawingml/2006/spreadsheetDrawing" xmlns:a="http://schemas.openxmlformats.org/drawingml/2006/main">
  <xdr:oneCellAnchor>
    <xdr:from>
      <xdr:col>3</xdr:col>
      <xdr:colOff>1133475</xdr:colOff>
      <xdr:row>1</xdr:row>
      <xdr:rowOff>19050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5F00-000002000000}"/>
            </a:ext>
          </a:extLst>
        </xdr:cNvPr>
        <xdr:cNvSpPr/>
      </xdr:nvSpPr>
      <xdr:spPr>
        <a:xfrm>
          <a:off x="5715000" y="276225"/>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xdr:from>
      <xdr:col>0</xdr:col>
      <xdr:colOff>0</xdr:colOff>
      <xdr:row>4</xdr:row>
      <xdr:rowOff>22860</xdr:rowOff>
    </xdr:from>
    <xdr:to>
      <xdr:col>3</xdr:col>
      <xdr:colOff>853440</xdr:colOff>
      <xdr:row>22</xdr:row>
      <xdr:rowOff>53340</xdr:rowOff>
    </xdr:to>
    <xdr:grpSp>
      <xdr:nvGrpSpPr>
        <xdr:cNvPr id="4" name="Gruppo 3">
          <a:extLst>
            <a:ext uri="{FF2B5EF4-FFF2-40B4-BE49-F238E27FC236}">
              <a16:creationId xmlns:a16="http://schemas.microsoft.com/office/drawing/2014/main" xmlns="" id="{00000000-0008-0000-5F00-000004000000}"/>
            </a:ext>
          </a:extLst>
        </xdr:cNvPr>
        <xdr:cNvGrpSpPr/>
      </xdr:nvGrpSpPr>
      <xdr:grpSpPr>
        <a:xfrm>
          <a:off x="0" y="861060"/>
          <a:ext cx="6098540" cy="3268980"/>
          <a:chOff x="79378" y="79380"/>
          <a:chExt cx="4566761" cy="2708910"/>
        </a:xfrm>
      </xdr:grpSpPr>
      <xdr:pic>
        <xdr:nvPicPr>
          <xdr:cNvPr id="5" name="Immagine 4">
            <a:extLst>
              <a:ext uri="{FF2B5EF4-FFF2-40B4-BE49-F238E27FC236}">
                <a16:creationId xmlns:a16="http://schemas.microsoft.com/office/drawing/2014/main" xmlns="" id="{00000000-0008-0000-5F00-000005000000}"/>
              </a:ext>
            </a:extLst>
          </xdr:cNvPr>
          <xdr:cNvPicPr>
            <a:picLocks noChangeAspect="1" noChangeArrowheads="1"/>
          </xdr:cNvPicPr>
        </xdr:nvPicPr>
        <xdr:blipFill>
          <a:blip xmlns:r="http://schemas.openxmlformats.org/officeDocument/2006/relationships" r:embed="rId2"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79378" y="79380"/>
            <a:ext cx="2164556" cy="27089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Immagine 5">
            <a:extLst>
              <a:ext uri="{FF2B5EF4-FFF2-40B4-BE49-F238E27FC236}">
                <a16:creationId xmlns:a16="http://schemas.microsoft.com/office/drawing/2014/main" xmlns="" id="{00000000-0008-0000-5F00-0000060000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2510476" y="79380"/>
            <a:ext cx="2135663" cy="270891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96.xml><?xml version="1.0" encoding="utf-8"?>
<xdr:wsDr xmlns:xdr="http://schemas.openxmlformats.org/drawingml/2006/spreadsheetDrawing" xmlns:a="http://schemas.openxmlformats.org/drawingml/2006/main">
  <xdr:oneCellAnchor>
    <xdr:from>
      <xdr:col>5</xdr:col>
      <xdr:colOff>971550</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6000-000002000000}"/>
            </a:ext>
          </a:extLst>
        </xdr:cNvPr>
        <xdr:cNvSpPr/>
      </xdr:nvSpPr>
      <xdr:spPr>
        <a:xfrm>
          <a:off x="66960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twoCellAnchor editAs="oneCell">
    <xdr:from>
      <xdr:col>0</xdr:col>
      <xdr:colOff>0</xdr:colOff>
      <xdr:row>1</xdr:row>
      <xdr:rowOff>213361</xdr:rowOff>
    </xdr:from>
    <xdr:to>
      <xdr:col>5</xdr:col>
      <xdr:colOff>885819</xdr:colOff>
      <xdr:row>25</xdr:row>
      <xdr:rowOff>90007</xdr:rowOff>
    </xdr:to>
    <xdr:pic>
      <xdr:nvPicPr>
        <xdr:cNvPr id="8" name="Immagine 7">
          <a:extLst>
            <a:ext uri="{FF2B5EF4-FFF2-40B4-BE49-F238E27FC236}">
              <a16:creationId xmlns:a16="http://schemas.microsoft.com/office/drawing/2014/main" xmlns="" id="{00000000-0008-0000-6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72441"/>
          <a:ext cx="7941939" cy="4402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7.xml><?xml version="1.0" encoding="utf-8"?>
<xdr:wsDr xmlns:xdr="http://schemas.openxmlformats.org/drawingml/2006/spreadsheetDrawing" xmlns:a="http://schemas.openxmlformats.org/drawingml/2006/main">
  <xdr:oneCellAnchor>
    <xdr:from>
      <xdr:col>9</xdr:col>
      <xdr:colOff>9525</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6100-000002000000}"/>
            </a:ext>
          </a:extLst>
        </xdr:cNvPr>
        <xdr:cNvSpPr/>
      </xdr:nvSpPr>
      <xdr:spPr>
        <a:xfrm>
          <a:off x="795337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98.xml><?xml version="1.0" encoding="utf-8"?>
<xdr:wsDr xmlns:xdr="http://schemas.openxmlformats.org/drawingml/2006/spreadsheetDrawing" xmlns:a="http://schemas.openxmlformats.org/drawingml/2006/main">
  <xdr:oneCellAnchor>
    <xdr:from>
      <xdr:col>4</xdr:col>
      <xdr:colOff>0</xdr:colOff>
      <xdr:row>0</xdr:row>
      <xdr:rowOff>0</xdr:rowOff>
    </xdr:from>
    <xdr:ext cx="1390650" cy="602807"/>
    <xdr:sp macro="" textlink="">
      <xdr:nvSpPr>
        <xdr:cNvPr id="3" name="Rettangolo 2">
          <a:hlinkClick xmlns:r="http://schemas.openxmlformats.org/officeDocument/2006/relationships" r:id="rId1"/>
          <a:extLst>
            <a:ext uri="{FF2B5EF4-FFF2-40B4-BE49-F238E27FC236}">
              <a16:creationId xmlns:a16="http://schemas.microsoft.com/office/drawing/2014/main" xmlns="" id="{00000000-0008-0000-6200-000003000000}"/>
            </a:ext>
          </a:extLst>
        </xdr:cNvPr>
        <xdr:cNvSpPr/>
      </xdr:nvSpPr>
      <xdr:spPr>
        <a:xfrm>
          <a:off x="5314950"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drawings/drawing99.xml><?xml version="1.0" encoding="utf-8"?>
<xdr:wsDr xmlns:xdr="http://schemas.openxmlformats.org/drawingml/2006/spreadsheetDrawing" xmlns:a="http://schemas.openxmlformats.org/drawingml/2006/main">
  <xdr:oneCellAnchor>
    <xdr:from>
      <xdr:col>16</xdr:col>
      <xdr:colOff>504825</xdr:colOff>
      <xdr:row>0</xdr:row>
      <xdr:rowOff>0</xdr:rowOff>
    </xdr:from>
    <xdr:ext cx="1390650" cy="602807"/>
    <xdr:sp macro="" textlink="">
      <xdr:nvSpPr>
        <xdr:cNvPr id="2" name="Rettangolo 1">
          <a:hlinkClick xmlns:r="http://schemas.openxmlformats.org/officeDocument/2006/relationships" r:id="rId1"/>
          <a:extLst>
            <a:ext uri="{FF2B5EF4-FFF2-40B4-BE49-F238E27FC236}">
              <a16:creationId xmlns:a16="http://schemas.microsoft.com/office/drawing/2014/main" xmlns="" id="{00000000-0008-0000-6300-000002000000}"/>
            </a:ext>
          </a:extLst>
        </xdr:cNvPr>
        <xdr:cNvSpPr/>
      </xdr:nvSpPr>
      <xdr:spPr>
        <a:xfrm>
          <a:off x="9648825" y="0"/>
          <a:ext cx="1390650" cy="602807"/>
        </a:xfrm>
        <a:prstGeom prst="rect">
          <a:avLst/>
        </a:prstGeom>
        <a:solidFill>
          <a:schemeClr val="accent1">
            <a:alpha val="55000"/>
          </a:schemeClr>
        </a:solidFill>
      </xdr:spPr>
      <xdr:txBody>
        <a:bodyPr wrap="square" lIns="91440" tIns="45720" rIns="91440" bIns="45720">
          <a:spAutoFit/>
        </a:bodyPr>
        <a:lstStyle/>
        <a:p>
          <a:pPr algn="ctr"/>
          <a:r>
            <a:rPr lang="it-IT" sz="1600" b="1" cap="none" spc="0">
              <a:ln w="12700">
                <a:solidFill>
                  <a:schemeClr val="accent3">
                    <a:lumMod val="50000"/>
                  </a:schemeClr>
                </a:solidFill>
                <a:prstDash val="solid"/>
              </a:ln>
              <a:solidFill>
                <a:srgbClr val="00B050"/>
              </a:solidFill>
              <a:effectLst>
                <a:innerShdw blurRad="177800">
                  <a:schemeClr val="accent3">
                    <a:lumMod val="50000"/>
                  </a:schemeClr>
                </a:innerShdw>
              </a:effectLst>
            </a:rPr>
            <a:t>Torna all'indice</a:t>
          </a:r>
        </a:p>
      </xdr:txBody>
    </xdr:sp>
    <xdr:clientData/>
  </xdr:one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111.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112.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113.xml.rels><?xml version="1.0" encoding="UTF-8" standalone="yes"?>
<Relationships xmlns="http://schemas.openxmlformats.org/package/2006/relationships"><Relationship Id="rId1" Type="http://schemas.openxmlformats.org/officeDocument/2006/relationships/drawing" Target="../drawings/drawing112.xml"/></Relationships>
</file>

<file path=xl/worksheets/_rels/sheet114.xml.rels><?xml version="1.0" encoding="UTF-8" standalone="yes"?>
<Relationships xmlns="http://schemas.openxmlformats.org/package/2006/relationships"><Relationship Id="rId1" Type="http://schemas.openxmlformats.org/officeDocument/2006/relationships/drawing" Target="../drawings/drawing113.xml"/></Relationships>
</file>

<file path=xl/worksheets/_rels/sheet115.xml.rels><?xml version="1.0" encoding="UTF-8" standalone="yes"?>
<Relationships xmlns="http://schemas.openxmlformats.org/package/2006/relationships"><Relationship Id="rId1" Type="http://schemas.openxmlformats.org/officeDocument/2006/relationships/drawing" Target="../drawings/drawing114.xml"/></Relationships>
</file>

<file path=xl/worksheets/_rels/sheet116.xml.rels><?xml version="1.0" encoding="UTF-8" standalone="yes"?>
<Relationships xmlns="http://schemas.openxmlformats.org/package/2006/relationships"><Relationship Id="rId1" Type="http://schemas.openxmlformats.org/officeDocument/2006/relationships/drawing" Target="../drawings/drawing115.xml"/></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6.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0.xml.rels><?xml version="1.0" encoding="UTF-8" standalone="yes"?>
<Relationships xmlns="http://schemas.openxmlformats.org/package/2006/relationships"><Relationship Id="rId1" Type="http://schemas.openxmlformats.org/officeDocument/2006/relationships/drawing" Target="../drawings/drawing129.xml"/></Relationships>
</file>

<file path=xl/worksheets/_rels/sheet131.xml.rels><?xml version="1.0" encoding="UTF-8" standalone="yes"?>
<Relationships xmlns="http://schemas.openxmlformats.org/package/2006/relationships"><Relationship Id="rId1" Type="http://schemas.openxmlformats.org/officeDocument/2006/relationships/drawing" Target="../drawings/drawing130.xml"/></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1.xml"/></Relationships>
</file>

<file path=xl/worksheets/_rels/sheet133.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3.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7.xml.rels><?xml version="1.0" encoding="UTF-8" standalone="yes"?>
<Relationships xmlns="http://schemas.openxmlformats.org/package/2006/relationships"><Relationship Id="rId1" Type="http://schemas.openxmlformats.org/officeDocument/2006/relationships/hyperlink" Target="http://www.comprovcomunicazioni-bz.org/it/default.asp" TargetMode="External"/><Relationship Id="rId2" Type="http://schemas.openxmlformats.org/officeDocument/2006/relationships/hyperlink" Target="http://www.kommunikationsbeirat-bz.org/" TargetMode="External"/><Relationship Id="rId3" Type="http://schemas.openxmlformats.org/officeDocument/2006/relationships/drawing" Target="../drawings/drawing136.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1.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2.xml.rels><?xml version="1.0" encoding="UTF-8" standalone="yes"?>
<Relationships xmlns="http://schemas.openxmlformats.org/package/2006/relationships"><Relationship Id="rId1" Type="http://schemas.openxmlformats.org/officeDocument/2006/relationships/drawing" Target="../drawings/drawing141.xml"/></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2.xml"/></Relationships>
</file>

<file path=xl/worksheets/_rels/sheet144.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4.xml"/></Relationships>
</file>

<file path=xl/worksheets/_rels/sheet146.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47.xml.rels><?xml version="1.0" encoding="UTF-8" standalone="yes"?>
<Relationships xmlns="http://schemas.openxmlformats.org/package/2006/relationships"><Relationship Id="rId1" Type="http://schemas.openxmlformats.org/officeDocument/2006/relationships/drawing" Target="../drawings/drawing146.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2.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1.xml"/></Relationships>
</file>

<file path=xl/worksheets/_rels/sheet73.xml.rels><?xml version="1.0" encoding="UTF-8" standalone="yes"?>
<Relationships xmlns="http://schemas.openxmlformats.org/package/2006/relationships"><Relationship Id="rId1" Type="http://schemas.openxmlformats.org/officeDocument/2006/relationships/drawing" Target="../drawings/drawing72.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3.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7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76.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7.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80.xml"/></Relationships>
</file>

<file path=xl/worksheets/_rels/sheet82.xml.rels><?xml version="1.0" encoding="UTF-8" standalone="yes"?>
<Relationships xmlns="http://schemas.openxmlformats.org/package/2006/relationships"><Relationship Id="rId1" Type="http://schemas.openxmlformats.org/officeDocument/2006/relationships/drawing" Target="../drawings/drawing81.xml"/></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2.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94.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99.xml.rels><?xml version="1.0" encoding="UTF-8" standalone="yes"?>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1:T19"/>
  <sheetViews>
    <sheetView showGridLines="0" tabSelected="1" zoomScale="150" zoomScaleNormal="150" zoomScalePageLayoutView="150" workbookViewId="0"/>
  </sheetViews>
  <sheetFormatPr baseColWidth="10" defaultColWidth="8.6640625" defaultRowHeight="14" x14ac:dyDescent="0"/>
  <cols>
    <col min="1" max="19" width="8.6640625" style="21"/>
    <col min="20" max="20" width="9.1640625" style="22" customWidth="1"/>
    <col min="21" max="16384" width="8.6640625" style="21"/>
  </cols>
  <sheetData>
    <row r="11" spans="2:2" ht="33">
      <c r="B11" s="653" t="s">
        <v>961</v>
      </c>
    </row>
    <row r="12" spans="2:2" ht="30">
      <c r="B12" s="654" t="s">
        <v>532</v>
      </c>
    </row>
    <row r="13" spans="2:2" ht="21">
      <c r="B13" s="655" t="s">
        <v>542</v>
      </c>
    </row>
    <row r="19" spans="1:1">
      <c r="A19" s="21" t="s">
        <v>275</v>
      </c>
    </row>
  </sheetData>
  <pageMargins left="0.7" right="0.7" top="0.75" bottom="0.75" header="0.3" footer="0.3"/>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G28"/>
  <sheetViews>
    <sheetView showGridLines="0" workbookViewId="0"/>
  </sheetViews>
  <sheetFormatPr baseColWidth="10" defaultColWidth="8.6640625" defaultRowHeight="15" x14ac:dyDescent="0"/>
  <cols>
    <col min="1" max="1" width="43.5" style="24" customWidth="1"/>
    <col min="2" max="4" width="12.5" style="24" customWidth="1"/>
    <col min="5" max="16384" width="8.6640625" style="24"/>
  </cols>
  <sheetData>
    <row r="1" spans="1:5" ht="18">
      <c r="A1" s="23" t="s">
        <v>968</v>
      </c>
    </row>
    <row r="4" spans="1:5" ht="16" thickBot="1"/>
    <row r="5" spans="1:5" ht="16" thickBot="1">
      <c r="A5" s="1089" t="s">
        <v>505</v>
      </c>
      <c r="B5" s="203" t="s">
        <v>506</v>
      </c>
      <c r="C5" s="204" t="s">
        <v>507</v>
      </c>
      <c r="D5" s="205" t="s">
        <v>3</v>
      </c>
      <c r="E5" s="28"/>
    </row>
    <row r="6" spans="1:5">
      <c r="A6" s="258" t="s">
        <v>508</v>
      </c>
      <c r="B6" s="200">
        <v>6</v>
      </c>
      <c r="C6" s="259">
        <v>111</v>
      </c>
      <c r="D6" s="259">
        <v>117</v>
      </c>
      <c r="E6" s="28"/>
    </row>
    <row r="7" spans="1:5">
      <c r="A7" s="260" t="s">
        <v>1015</v>
      </c>
      <c r="B7" s="202"/>
      <c r="C7" s="261">
        <v>1</v>
      </c>
      <c r="D7" s="261">
        <v>1</v>
      </c>
      <c r="E7" s="28"/>
    </row>
    <row r="8" spans="1:5">
      <c r="A8" s="260" t="s">
        <v>511</v>
      </c>
      <c r="B8" s="202">
        <v>13</v>
      </c>
      <c r="C8" s="261">
        <v>2</v>
      </c>
      <c r="D8" s="261">
        <v>15</v>
      </c>
    </row>
    <row r="9" spans="1:5">
      <c r="A9" s="814" t="s">
        <v>1016</v>
      </c>
      <c r="B9" s="202">
        <v>1</v>
      </c>
      <c r="C9" s="261"/>
      <c r="D9" s="261">
        <v>1</v>
      </c>
      <c r="E9" s="28"/>
    </row>
    <row r="10" spans="1:5">
      <c r="A10" s="814" t="s">
        <v>1017</v>
      </c>
      <c r="B10" s="202">
        <v>1</v>
      </c>
      <c r="C10" s="261"/>
      <c r="D10" s="261">
        <v>1</v>
      </c>
      <c r="E10" s="28"/>
    </row>
    <row r="11" spans="1:5">
      <c r="A11" s="260" t="s">
        <v>509</v>
      </c>
      <c r="B11" s="202">
        <v>28</v>
      </c>
      <c r="C11" s="261"/>
      <c r="D11" s="261">
        <v>28</v>
      </c>
      <c r="E11" s="28"/>
    </row>
    <row r="12" spans="1:5">
      <c r="A12" s="811" t="s">
        <v>1018</v>
      </c>
      <c r="B12" s="812"/>
      <c r="C12" s="813">
        <v>1</v>
      </c>
      <c r="D12" s="813">
        <v>1</v>
      </c>
      <c r="E12" s="28"/>
    </row>
    <row r="13" spans="1:5">
      <c r="A13" s="811" t="s">
        <v>513</v>
      </c>
      <c r="B13" s="812">
        <v>3</v>
      </c>
      <c r="C13" s="813"/>
      <c r="D13" s="813">
        <v>3</v>
      </c>
      <c r="E13" s="28"/>
    </row>
    <row r="14" spans="1:5">
      <c r="A14" s="811" t="s">
        <v>510</v>
      </c>
      <c r="B14" s="812">
        <v>24</v>
      </c>
      <c r="C14" s="813">
        <v>48</v>
      </c>
      <c r="D14" s="813">
        <v>72</v>
      </c>
      <c r="E14" s="28"/>
    </row>
    <row r="15" spans="1:5" ht="16" thickBot="1">
      <c r="A15" s="262" t="s">
        <v>566</v>
      </c>
      <c r="B15" s="199"/>
      <c r="C15" s="263">
        <v>12</v>
      </c>
      <c r="D15" s="263">
        <v>12</v>
      </c>
      <c r="E15" s="28"/>
    </row>
    <row r="16" spans="1:5" ht="16" thickBot="1">
      <c r="A16" s="489" t="s">
        <v>3</v>
      </c>
      <c r="B16" s="490">
        <v>76</v>
      </c>
      <c r="C16" s="491">
        <v>175</v>
      </c>
      <c r="D16" s="491">
        <v>251</v>
      </c>
    </row>
    <row r="17" spans="2:7">
      <c r="B17" s="182"/>
    </row>
    <row r="25" spans="2:7">
      <c r="B25" s="28"/>
    </row>
    <row r="27" spans="2:7">
      <c r="G27" s="28"/>
    </row>
    <row r="28" spans="2:7">
      <c r="G28" s="28"/>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6"/>
  <sheetViews>
    <sheetView showGridLines="0" workbookViewId="0"/>
  </sheetViews>
  <sheetFormatPr baseColWidth="10" defaultColWidth="8.6640625" defaultRowHeight="14" x14ac:dyDescent="0"/>
  <cols>
    <col min="1" max="1" width="14.6640625" customWidth="1"/>
  </cols>
  <sheetData>
    <row r="1" spans="1:10" ht="18">
      <c r="A1" s="29" t="s">
        <v>753</v>
      </c>
    </row>
    <row r="5" spans="1:10" ht="16" thickBot="1">
      <c r="A5" s="126" t="s">
        <v>755</v>
      </c>
    </row>
    <row r="6" spans="1:10" ht="16" thickBot="1">
      <c r="B6" s="643">
        <v>2010</v>
      </c>
      <c r="C6" s="643">
        <v>2011</v>
      </c>
      <c r="D6" s="643">
        <v>2012</v>
      </c>
      <c r="E6" s="643">
        <v>2013</v>
      </c>
      <c r="F6" s="643">
        <v>2014</v>
      </c>
      <c r="G6" s="643">
        <v>2015</v>
      </c>
      <c r="H6" s="643">
        <v>2016</v>
      </c>
      <c r="I6" s="643">
        <v>2017</v>
      </c>
      <c r="J6" s="93"/>
    </row>
    <row r="7" spans="1:10" ht="15">
      <c r="A7" s="740" t="s">
        <v>754</v>
      </c>
      <c r="B7" s="1132">
        <v>5618.7800000000007</v>
      </c>
      <c r="C7" s="1132">
        <v>5512.6500000000005</v>
      </c>
      <c r="D7" s="1132">
        <v>4993.3100000000004</v>
      </c>
      <c r="E7" s="1132">
        <v>4699.8903407604148</v>
      </c>
      <c r="F7" s="1132">
        <v>4468.4735932502799</v>
      </c>
      <c r="G7" s="1132">
        <v>4536.1451857331404</v>
      </c>
      <c r="H7" s="1132">
        <v>4933.3389418175802</v>
      </c>
      <c r="I7" s="1132">
        <v>4761.5674971265835</v>
      </c>
      <c r="J7" s="93"/>
    </row>
    <row r="8" spans="1:10" ht="16" thickBot="1">
      <c r="A8" s="892" t="s">
        <v>151</v>
      </c>
      <c r="B8" s="1133">
        <v>3406.38</v>
      </c>
      <c r="C8" s="1133">
        <v>3490.9399999999996</v>
      </c>
      <c r="D8" s="1133">
        <v>3394.63</v>
      </c>
      <c r="E8" s="1133">
        <v>3324.1050955799997</v>
      </c>
      <c r="F8" s="1133">
        <v>3375.1873601900006</v>
      </c>
      <c r="G8" s="1133">
        <v>3293.7903340500002</v>
      </c>
      <c r="H8" s="1133">
        <v>3387.2875873799999</v>
      </c>
      <c r="I8" s="1133">
        <v>3382.1122000987475</v>
      </c>
      <c r="J8" s="93"/>
    </row>
    <row r="9" spans="1:10" ht="16" thickBot="1">
      <c r="A9" s="700" t="s">
        <v>3</v>
      </c>
      <c r="B9" s="1134">
        <f>SUM(B7:B8)</f>
        <v>9025.16</v>
      </c>
      <c r="C9" s="1134">
        <f t="shared" ref="C9:I9" si="0">SUM(C7:C8)</f>
        <v>9003.59</v>
      </c>
      <c r="D9" s="1134">
        <f t="shared" si="0"/>
        <v>8387.94</v>
      </c>
      <c r="E9" s="1134">
        <f t="shared" si="0"/>
        <v>8023.995436340414</v>
      </c>
      <c r="F9" s="1134">
        <f t="shared" si="0"/>
        <v>7843.6609534402805</v>
      </c>
      <c r="G9" s="1134">
        <f t="shared" si="0"/>
        <v>7829.935519783141</v>
      </c>
      <c r="H9" s="1134">
        <f t="shared" si="0"/>
        <v>8320.6265291975797</v>
      </c>
      <c r="I9" s="1134">
        <f t="shared" si="0"/>
        <v>8143.6796972253305</v>
      </c>
      <c r="J9" s="93"/>
    </row>
    <row r="12" spans="1:10" ht="16" thickBot="1">
      <c r="A12" s="126" t="s">
        <v>1211</v>
      </c>
    </row>
    <row r="13" spans="1:10" ht="16" thickBot="1">
      <c r="B13" s="1072">
        <v>2010</v>
      </c>
      <c r="C13" s="1072">
        <v>2011</v>
      </c>
      <c r="D13" s="1072">
        <v>2012</v>
      </c>
      <c r="E13" s="1072">
        <v>2013</v>
      </c>
      <c r="F13" s="1072">
        <v>2014</v>
      </c>
      <c r="G13" s="1072">
        <v>2015</v>
      </c>
      <c r="H13" s="1072">
        <v>2016</v>
      </c>
      <c r="I13" s="1072">
        <v>2017</v>
      </c>
    </row>
    <row r="14" spans="1:10" ht="15">
      <c r="A14" s="740" t="s">
        <v>754</v>
      </c>
      <c r="B14" s="1135">
        <f>B7/B9*100</f>
        <v>62.256846416019229</v>
      </c>
      <c r="C14" s="1135">
        <f t="shared" ref="C14:I14" si="1">C7/C9*100</f>
        <v>61.227243799417799</v>
      </c>
      <c r="D14" s="1135">
        <f t="shared" si="1"/>
        <v>59.529634212929516</v>
      </c>
      <c r="E14" s="1135">
        <f t="shared" si="1"/>
        <v>58.572943841353208</v>
      </c>
      <c r="F14" s="1135">
        <f t="shared" si="1"/>
        <v>56.969234389081777</v>
      </c>
      <c r="G14" s="1135">
        <f t="shared" si="1"/>
        <v>57.933365789183078</v>
      </c>
      <c r="H14" s="1135">
        <f t="shared" si="1"/>
        <v>59.290474395241709</v>
      </c>
      <c r="I14" s="1135">
        <f t="shared" si="1"/>
        <v>58.469483994427222</v>
      </c>
    </row>
    <row r="15" spans="1:10" ht="16" thickBot="1">
      <c r="A15" s="892" t="s">
        <v>151</v>
      </c>
      <c r="B15" s="1135">
        <f>B8/B9*100</f>
        <v>37.743153583980785</v>
      </c>
      <c r="C15" s="1135">
        <f t="shared" ref="C15:I15" si="2">C8/C9*100</f>
        <v>38.772756200582208</v>
      </c>
      <c r="D15" s="1135">
        <f t="shared" si="2"/>
        <v>40.470365787070484</v>
      </c>
      <c r="E15" s="1135">
        <f t="shared" si="2"/>
        <v>41.427056158646799</v>
      </c>
      <c r="F15" s="1135">
        <f t="shared" si="2"/>
        <v>43.030765610918223</v>
      </c>
      <c r="G15" s="1135">
        <f t="shared" si="2"/>
        <v>42.066634210816915</v>
      </c>
      <c r="H15" s="1135">
        <f t="shared" si="2"/>
        <v>40.709525604758291</v>
      </c>
      <c r="I15" s="1135">
        <f t="shared" si="2"/>
        <v>41.530516005572785</v>
      </c>
    </row>
    <row r="16" spans="1:10" ht="16" thickBot="1">
      <c r="A16" s="700"/>
      <c r="B16" s="1134">
        <f>SUM(B14:B15)</f>
        <v>100.00000000000001</v>
      </c>
      <c r="C16" s="1134">
        <f t="shared" ref="C16:I16" si="3">SUM(C14:C15)</f>
        <v>100</v>
      </c>
      <c r="D16" s="1134">
        <f t="shared" si="3"/>
        <v>100</v>
      </c>
      <c r="E16" s="1134">
        <f t="shared" si="3"/>
        <v>100</v>
      </c>
      <c r="F16" s="1134">
        <f t="shared" si="3"/>
        <v>100</v>
      </c>
      <c r="G16" s="1134">
        <f t="shared" si="3"/>
        <v>100</v>
      </c>
      <c r="H16" s="1134">
        <f t="shared" si="3"/>
        <v>100</v>
      </c>
      <c r="I16" s="1134">
        <f t="shared" si="3"/>
        <v>100</v>
      </c>
    </row>
  </sheetData>
  <pageMargins left="0.7" right="0.7" top="0.75" bottom="0.75" header="0.3" footer="0.3"/>
  <ignoredErrors>
    <ignoredError sqref="B9:I9" formulaRange="1"/>
  </ignoredErrors>
  <drawing r:id="rId1"/>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5"/>
  <sheetViews>
    <sheetView showGridLines="0" workbookViewId="0"/>
  </sheetViews>
  <sheetFormatPr baseColWidth="10" defaultColWidth="8.6640625" defaultRowHeight="15" x14ac:dyDescent="0"/>
  <cols>
    <col min="1" max="1" width="37" style="24" customWidth="1"/>
    <col min="2" max="5" width="8.6640625" style="24"/>
    <col min="6" max="6" width="9.5" style="24" bestFit="1" customWidth="1"/>
    <col min="7" max="7" width="7.1640625" style="24" customWidth="1"/>
    <col min="8" max="10" width="8.6640625" style="24"/>
    <col min="11" max="11" width="9.5" style="24" bestFit="1" customWidth="1"/>
    <col min="12" max="12" width="9" style="24" customWidth="1"/>
    <col min="13" max="16384" width="8.6640625" style="24"/>
  </cols>
  <sheetData>
    <row r="1" spans="1:9" ht="18">
      <c r="A1" s="29" t="s">
        <v>756</v>
      </c>
      <c r="B1" s="48"/>
      <c r="C1" s="48"/>
      <c r="D1" s="48"/>
    </row>
    <row r="4" spans="1:9" ht="17" thickBot="1">
      <c r="A4" s="148"/>
      <c r="B4" s="348"/>
      <c r="C4" s="348"/>
      <c r="D4" s="348"/>
      <c r="E4" s="348"/>
      <c r="F4" s="348"/>
      <c r="G4" s="348"/>
      <c r="H4" s="348"/>
    </row>
    <row r="5" spans="1:9" ht="16" thickBot="1">
      <c r="A5" s="343"/>
      <c r="B5" s="573">
        <v>2010</v>
      </c>
      <c r="C5" s="573">
        <v>2011</v>
      </c>
      <c r="D5" s="573">
        <v>2012</v>
      </c>
      <c r="E5" s="573">
        <v>2013</v>
      </c>
      <c r="F5" s="573">
        <v>2014</v>
      </c>
      <c r="G5" s="573">
        <v>2015</v>
      </c>
      <c r="H5" s="573">
        <v>2016</v>
      </c>
      <c r="I5" s="573">
        <v>2017</v>
      </c>
    </row>
    <row r="6" spans="1:9">
      <c r="A6" s="746" t="s">
        <v>388</v>
      </c>
      <c r="B6" s="572">
        <v>100</v>
      </c>
      <c r="C6" s="572">
        <v>101.4</v>
      </c>
      <c r="D6" s="572">
        <v>102.8</v>
      </c>
      <c r="E6" s="572">
        <v>104.1</v>
      </c>
      <c r="F6" s="572">
        <v>104.1</v>
      </c>
      <c r="G6" s="572">
        <v>104.09999999999998</v>
      </c>
      <c r="H6" s="572">
        <v>91.700000000000031</v>
      </c>
      <c r="I6" s="572">
        <v>82.6</v>
      </c>
    </row>
    <row r="7" spans="1:9">
      <c r="A7" s="344" t="s">
        <v>1212</v>
      </c>
      <c r="B7" s="345">
        <v>100</v>
      </c>
      <c r="C7" s="345">
        <v>102.4</v>
      </c>
      <c r="D7" s="345">
        <v>109.1</v>
      </c>
      <c r="E7" s="345">
        <v>112.7</v>
      </c>
      <c r="F7" s="345">
        <v>113.5</v>
      </c>
      <c r="G7" s="345">
        <v>117.37500000000001</v>
      </c>
      <c r="H7" s="345">
        <v>119.74999999999999</v>
      </c>
      <c r="I7" s="345">
        <v>121.375</v>
      </c>
    </row>
    <row r="8" spans="1:9" ht="16" thickBot="1">
      <c r="A8" s="346" t="s">
        <v>37</v>
      </c>
      <c r="B8" s="347">
        <v>100</v>
      </c>
      <c r="C8" s="347">
        <v>102.8</v>
      </c>
      <c r="D8" s="347">
        <v>105.9</v>
      </c>
      <c r="E8" s="347">
        <v>107.2</v>
      </c>
      <c r="F8" s="347">
        <v>107.4</v>
      </c>
      <c r="G8" s="347">
        <v>107.5</v>
      </c>
      <c r="H8" s="347">
        <v>107.375</v>
      </c>
      <c r="I8" s="347">
        <v>108.75</v>
      </c>
    </row>
    <row r="9" spans="1:9">
      <c r="A9" s="1038" t="s">
        <v>1123</v>
      </c>
      <c r="B9" s="28"/>
      <c r="C9" s="28"/>
      <c r="D9" s="28"/>
      <c r="E9" s="28"/>
      <c r="F9" s="28"/>
      <c r="G9" s="28"/>
      <c r="H9" s="28"/>
      <c r="I9" s="28"/>
    </row>
    <row r="10" spans="1:9">
      <c r="A10" s="28"/>
      <c r="B10" s="95"/>
      <c r="C10" s="95"/>
      <c r="D10" s="95"/>
      <c r="E10" s="95"/>
      <c r="F10" s="95"/>
      <c r="G10" s="95"/>
      <c r="H10" s="28"/>
    </row>
    <row r="11" spans="1:9" ht="16">
      <c r="C11" s="751"/>
    </row>
    <row r="15" spans="1:9">
      <c r="D15" s="28"/>
    </row>
  </sheetData>
  <pageMargins left="0.7" right="0.7" top="0.75" bottom="0.75" header="0.3" footer="0.3"/>
  <drawing r:id="rId1"/>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L18"/>
  <sheetViews>
    <sheetView showGridLines="0" workbookViewId="0"/>
  </sheetViews>
  <sheetFormatPr baseColWidth="10" defaultColWidth="8.6640625" defaultRowHeight="13" x14ac:dyDescent="0"/>
  <cols>
    <col min="1" max="1" width="30.33203125" style="3" customWidth="1"/>
    <col min="2" max="7" width="16" style="3" customWidth="1"/>
    <col min="8" max="8" width="5.6640625" style="3" customWidth="1"/>
    <col min="9" max="9" width="14.6640625" style="3" customWidth="1"/>
    <col min="10" max="10" width="26.6640625" style="3" customWidth="1"/>
    <col min="11" max="11" width="23.5" style="3" customWidth="1"/>
    <col min="12" max="12" width="26.6640625" style="3" customWidth="1"/>
    <col min="13" max="16384" width="8.6640625" style="3"/>
  </cols>
  <sheetData>
    <row r="1" spans="1:12" ht="18">
      <c r="A1" s="100" t="s">
        <v>989</v>
      </c>
    </row>
    <row r="3" spans="1:12">
      <c r="A3" s="20"/>
      <c r="B3" s="20"/>
      <c r="C3" s="20"/>
      <c r="D3" s="20"/>
      <c r="E3" s="20"/>
      <c r="F3" s="20"/>
      <c r="G3" s="20"/>
      <c r="H3" s="20"/>
      <c r="I3" s="20"/>
      <c r="J3" s="20"/>
      <c r="K3" s="20"/>
      <c r="L3" s="20"/>
    </row>
    <row r="4" spans="1:12" ht="14" thickBot="1">
      <c r="A4" s="641"/>
      <c r="B4" s="641"/>
      <c r="C4" s="641"/>
      <c r="D4" s="96"/>
      <c r="E4" s="96"/>
      <c r="F4" s="96"/>
      <c r="G4" s="96"/>
      <c r="H4" s="96"/>
      <c r="I4" s="96"/>
      <c r="J4" s="96"/>
      <c r="K4" s="96"/>
      <c r="L4" s="96"/>
    </row>
    <row r="5" spans="1:12" ht="16" thickBot="1">
      <c r="A5" s="169"/>
      <c r="B5" s="643">
        <v>2012</v>
      </c>
      <c r="C5" s="643">
        <v>2013</v>
      </c>
      <c r="D5" s="643">
        <v>2014</v>
      </c>
      <c r="E5" s="643">
        <v>2015</v>
      </c>
      <c r="F5" s="643">
        <v>2016</v>
      </c>
      <c r="G5" s="643">
        <v>2017</v>
      </c>
      <c r="H5" s="96"/>
    </row>
    <row r="6" spans="1:12" ht="15">
      <c r="A6" s="740" t="s">
        <v>148</v>
      </c>
      <c r="B6" s="446">
        <v>3227.33</v>
      </c>
      <c r="C6" s="446">
        <v>2926.1806748899999</v>
      </c>
      <c r="D6" s="446">
        <v>2868.0993468400002</v>
      </c>
      <c r="E6" s="446">
        <v>2906.1713947799999</v>
      </c>
      <c r="F6" s="446">
        <v>3053.1136729300001</v>
      </c>
      <c r="G6" s="446">
        <v>3002.8600275754025</v>
      </c>
      <c r="H6" s="96"/>
    </row>
    <row r="7" spans="1:12" ht="15">
      <c r="A7" s="410" t="s">
        <v>388</v>
      </c>
      <c r="B7" s="291">
        <v>1647.44</v>
      </c>
      <c r="C7" s="291">
        <v>1642.7085402504151</v>
      </c>
      <c r="D7" s="291">
        <v>1495.04131333028</v>
      </c>
      <c r="E7" s="291">
        <v>1540.8201251431401</v>
      </c>
      <c r="F7" s="291">
        <v>1796.8572160675801</v>
      </c>
      <c r="G7" s="291">
        <v>1675.3394167311812</v>
      </c>
      <c r="H7" s="96"/>
    </row>
    <row r="8" spans="1:12" ht="16" thickBot="1">
      <c r="A8" s="414" t="s">
        <v>392</v>
      </c>
      <c r="B8" s="447">
        <v>118.54</v>
      </c>
      <c r="C8" s="447">
        <v>131.00112562000001</v>
      </c>
      <c r="D8" s="447">
        <v>105.33293308</v>
      </c>
      <c r="E8" s="447">
        <v>89.153665810000007</v>
      </c>
      <c r="F8" s="447">
        <v>83.368052820000003</v>
      </c>
      <c r="G8" s="447">
        <v>83.368052820000003</v>
      </c>
      <c r="H8" s="96"/>
    </row>
    <row r="9" spans="1:12" ht="16" thickBot="1">
      <c r="A9" s="570" t="s">
        <v>3</v>
      </c>
      <c r="B9" s="419">
        <v>4993.3100000000004</v>
      </c>
      <c r="C9" s="419">
        <v>4699.8903407604148</v>
      </c>
      <c r="D9" s="419">
        <v>4468.4735932502799</v>
      </c>
      <c r="E9" s="419">
        <v>4536.1451857331404</v>
      </c>
      <c r="F9" s="419">
        <v>4933.3389418175802</v>
      </c>
      <c r="G9" s="419">
        <v>4761.5674971265835</v>
      </c>
      <c r="H9" s="96"/>
      <c r="I9" s="96"/>
      <c r="J9" s="96"/>
      <c r="K9" s="96"/>
      <c r="L9" s="96"/>
    </row>
    <row r="10" spans="1:12">
      <c r="A10" s="744"/>
      <c r="B10" s="745"/>
      <c r="C10" s="744"/>
      <c r="D10" s="744"/>
      <c r="E10" s="744"/>
      <c r="F10" s="744"/>
      <c r="G10" s="744"/>
      <c r="H10" s="11"/>
      <c r="I10" s="11"/>
      <c r="J10" s="11"/>
      <c r="K10" s="11"/>
      <c r="L10" s="11"/>
    </row>
    <row r="11" spans="1:12" ht="14" thickBot="1">
      <c r="A11" s="20"/>
    </row>
    <row r="12" spans="1:12" ht="15">
      <c r="A12" s="1296" t="s">
        <v>757</v>
      </c>
      <c r="B12" s="1297"/>
      <c r="C12" s="1297"/>
      <c r="D12" s="1297"/>
    </row>
    <row r="13" spans="1:12" ht="46" thickBot="1">
      <c r="A13" s="169"/>
      <c r="B13" s="421" t="s">
        <v>3</v>
      </c>
      <c r="C13" s="571" t="s">
        <v>479</v>
      </c>
      <c r="D13" s="571" t="s">
        <v>480</v>
      </c>
    </row>
    <row r="14" spans="1:12" ht="15">
      <c r="A14" s="740" t="s">
        <v>323</v>
      </c>
      <c r="B14" s="1051">
        <v>0.36899999999999999</v>
      </c>
      <c r="C14" s="1053">
        <v>0.73899999999999999</v>
      </c>
      <c r="D14" s="1053">
        <v>2.3E-2</v>
      </c>
    </row>
    <row r="15" spans="1:12" ht="16" thickBot="1">
      <c r="A15" s="414" t="s">
        <v>148</v>
      </c>
      <c r="B15" s="1052">
        <v>0.63100000000000001</v>
      </c>
      <c r="C15" s="1016">
        <v>0.26100000000000001</v>
      </c>
      <c r="D15" s="1016">
        <v>0.97699999999999998</v>
      </c>
      <c r="E15" s="20"/>
    </row>
    <row r="17" spans="1:4" s="73" customFormat="1" ht="55.25" customHeight="1">
      <c r="A17" s="1298" t="s">
        <v>1131</v>
      </c>
      <c r="B17" s="1298"/>
      <c r="C17" s="1298"/>
      <c r="D17" s="1298"/>
    </row>
    <row r="18" spans="1:4">
      <c r="A18" s="1043"/>
    </row>
  </sheetData>
  <mergeCells count="2">
    <mergeCell ref="A12:D12"/>
    <mergeCell ref="A17:D17"/>
  </mergeCells>
  <pageMargins left="0.7" right="0.7" top="0.75" bottom="0.75" header="0.3" footer="0.3"/>
  <drawing r:id="rId1"/>
  <extLst>
    <ext xmlns:mx="http://schemas.microsoft.com/office/mac/excel/2008/main" uri="{64002731-A6B0-56B0-2670-7721B7C09600}">
      <mx:PLV Mode="0" OnePage="0" WScale="0"/>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3"/>
  <sheetViews>
    <sheetView showGridLines="0" workbookViewId="0"/>
  </sheetViews>
  <sheetFormatPr baseColWidth="10" defaultColWidth="8.6640625" defaultRowHeight="15" x14ac:dyDescent="0"/>
  <cols>
    <col min="1" max="1" width="42" style="24" customWidth="1"/>
    <col min="2" max="2" width="21.6640625" style="24" customWidth="1"/>
    <col min="3" max="3" width="19.1640625" style="24" customWidth="1"/>
    <col min="4" max="4" width="8.6640625" style="24"/>
    <col min="5" max="5" width="18.33203125" style="24" customWidth="1"/>
    <col min="6" max="16384" width="8.6640625" style="24"/>
  </cols>
  <sheetData>
    <row r="1" spans="1:5" ht="18">
      <c r="A1" s="29" t="s">
        <v>982</v>
      </c>
      <c r="B1" s="29"/>
      <c r="C1" s="48"/>
      <c r="D1" s="48"/>
      <c r="E1" s="48"/>
    </row>
    <row r="4" spans="1:5" ht="16" thickBot="1">
      <c r="B4" s="238"/>
      <c r="C4" s="238"/>
    </row>
    <row r="5" spans="1:5" ht="31" thickBot="1">
      <c r="A5" s="150"/>
      <c r="B5" s="349">
        <v>2017</v>
      </c>
      <c r="C5" s="855" t="s">
        <v>1124</v>
      </c>
    </row>
    <row r="6" spans="1:5">
      <c r="A6" s="747" t="s">
        <v>576</v>
      </c>
      <c r="B6" s="350">
        <v>48.412745112240479</v>
      </c>
      <c r="C6" s="351">
        <v>-1.9299608392092296</v>
      </c>
    </row>
    <row r="7" spans="1:5" s="49" customFormat="1" ht="15.75" customHeight="1">
      <c r="A7" s="352" t="s">
        <v>320</v>
      </c>
      <c r="B7" s="353">
        <v>34.02375375289008</v>
      </c>
      <c r="C7" s="292">
        <v>0.9373183943937633</v>
      </c>
    </row>
    <row r="8" spans="1:5">
      <c r="A8" s="354" t="s">
        <v>321</v>
      </c>
      <c r="B8" s="353">
        <v>4.3944424210361532</v>
      </c>
      <c r="C8" s="292">
        <v>0.48010287782905881</v>
      </c>
    </row>
    <row r="9" spans="1:5">
      <c r="A9" s="352" t="s">
        <v>150</v>
      </c>
      <c r="B9" s="353">
        <v>2.4454155080289626</v>
      </c>
      <c r="C9" s="292">
        <v>5.2308294622047669E-3</v>
      </c>
    </row>
    <row r="10" spans="1:5">
      <c r="A10" s="352" t="s">
        <v>391</v>
      </c>
      <c r="B10" s="353">
        <v>1.6698701125563975</v>
      </c>
      <c r="C10" s="292">
        <v>0.2596075463608678</v>
      </c>
    </row>
    <row r="11" spans="1:5" ht="16" thickBot="1">
      <c r="A11" s="355" t="s">
        <v>322</v>
      </c>
      <c r="B11" s="569">
        <v>9.0537730932479406</v>
      </c>
      <c r="C11" s="323">
        <v>0.24770119116334399</v>
      </c>
    </row>
    <row r="12" spans="1:5" ht="16" thickBot="1">
      <c r="A12" s="566" t="s">
        <v>3</v>
      </c>
      <c r="B12" s="1136">
        <v>100</v>
      </c>
      <c r="C12" s="171"/>
    </row>
    <row r="13" spans="1:5" ht="16" thickBot="1">
      <c r="A13" s="356" t="s">
        <v>152</v>
      </c>
      <c r="B13" s="357">
        <v>3530</v>
      </c>
      <c r="C13" s="171"/>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3"/>
  <sheetViews>
    <sheetView showGridLines="0" workbookViewId="0"/>
  </sheetViews>
  <sheetFormatPr baseColWidth="10" defaultColWidth="8.6640625" defaultRowHeight="14" x14ac:dyDescent="0"/>
  <cols>
    <col min="1" max="1" width="30.33203125" customWidth="1"/>
    <col min="2" max="7" width="15" customWidth="1"/>
    <col min="8" max="8" width="9.33203125" customWidth="1"/>
    <col min="9" max="10" width="14.6640625" customWidth="1"/>
  </cols>
  <sheetData>
    <row r="1" spans="1:10" ht="18">
      <c r="A1" s="29" t="s">
        <v>990</v>
      </c>
      <c r="B1" s="29"/>
    </row>
    <row r="2" spans="1:10" ht="18">
      <c r="A2" s="29"/>
      <c r="B2" s="29"/>
    </row>
    <row r="3" spans="1:10" ht="18">
      <c r="A3" s="29"/>
      <c r="B3" s="29"/>
    </row>
    <row r="4" spans="1:10" ht="19" thickBot="1">
      <c r="A4" s="415"/>
      <c r="B4" s="29"/>
    </row>
    <row r="5" spans="1:10" ht="16" thickBot="1">
      <c r="A5" s="169"/>
      <c r="B5" s="472">
        <v>2012</v>
      </c>
      <c r="C5" s="472">
        <v>2013</v>
      </c>
      <c r="D5" s="643">
        <v>2014</v>
      </c>
      <c r="E5" s="643">
        <v>2015</v>
      </c>
      <c r="F5" s="643">
        <v>2016</v>
      </c>
      <c r="G5" s="643">
        <v>2017</v>
      </c>
      <c r="H5" s="158"/>
      <c r="I5" s="158"/>
      <c r="J5" s="158"/>
    </row>
    <row r="6" spans="1:10" ht="15">
      <c r="A6" s="416" t="s">
        <v>1121</v>
      </c>
      <c r="B6" s="446">
        <v>2990.19</v>
      </c>
      <c r="C6" s="446">
        <v>2984.1274831399996</v>
      </c>
      <c r="D6" s="446">
        <v>3022.5472976200003</v>
      </c>
      <c r="E6" s="446">
        <v>2950.8700892500001</v>
      </c>
      <c r="F6" s="446">
        <v>3047.9819028699999</v>
      </c>
      <c r="G6" s="446">
        <v>3050.6786251529761</v>
      </c>
      <c r="H6" s="158"/>
      <c r="I6" s="158"/>
      <c r="J6" s="158"/>
    </row>
    <row r="7" spans="1:10" ht="15">
      <c r="A7" s="410" t="s">
        <v>148</v>
      </c>
      <c r="B7" s="291">
        <v>394</v>
      </c>
      <c r="C7" s="291">
        <v>339.52812089999998</v>
      </c>
      <c r="D7" s="291">
        <v>351.87362557</v>
      </c>
      <c r="E7" s="291">
        <v>341.57863718999999</v>
      </c>
      <c r="F7" s="291">
        <v>336.95764951000001</v>
      </c>
      <c r="G7" s="291">
        <v>329.08553994577153</v>
      </c>
      <c r="H7" s="158"/>
    </row>
    <row r="8" spans="1:10" ht="15" customHeight="1" thickBot="1">
      <c r="A8" s="414" t="s">
        <v>392</v>
      </c>
      <c r="B8" s="447">
        <v>10.44</v>
      </c>
      <c r="C8" s="447">
        <v>0.44949153999999997</v>
      </c>
      <c r="D8" s="447">
        <v>0.76643700000000003</v>
      </c>
      <c r="E8" s="447">
        <v>1.3416076100000001</v>
      </c>
      <c r="F8" s="447">
        <v>2.3480349999999999</v>
      </c>
      <c r="G8" s="447">
        <v>2.3480349999999999</v>
      </c>
      <c r="H8" s="169"/>
    </row>
    <row r="9" spans="1:10" ht="15" customHeight="1" thickBot="1">
      <c r="A9" s="444" t="s">
        <v>3</v>
      </c>
      <c r="B9" s="1087">
        <f>SUM(B6:B8)</f>
        <v>3394.63</v>
      </c>
      <c r="C9" s="1087">
        <f t="shared" ref="C9:G9" si="0">SUM(C6:C8)</f>
        <v>3324.1050955799997</v>
      </c>
      <c r="D9" s="1087">
        <f t="shared" si="0"/>
        <v>3375.1873601900006</v>
      </c>
      <c r="E9" s="1087">
        <f t="shared" si="0"/>
        <v>3293.7903340500002</v>
      </c>
      <c r="F9" s="1087">
        <f t="shared" si="0"/>
        <v>3387.2875873799999</v>
      </c>
      <c r="G9" s="1087">
        <f t="shared" si="0"/>
        <v>3382.1122000987475</v>
      </c>
      <c r="H9" s="170"/>
    </row>
    <row r="10" spans="1:10" ht="16" thickBot="1">
      <c r="A10" s="151"/>
      <c r="B10" s="151"/>
      <c r="C10" s="151"/>
      <c r="D10" s="151"/>
      <c r="E10" s="151"/>
      <c r="F10" s="151"/>
      <c r="G10" s="151"/>
      <c r="H10" s="151"/>
      <c r="J10" s="151"/>
    </row>
    <row r="11" spans="1:10" ht="16" thickBot="1">
      <c r="A11" s="855" t="s">
        <v>758</v>
      </c>
      <c r="B11" s="1299">
        <v>2017</v>
      </c>
      <c r="C11" s="1299"/>
    </row>
    <row r="12" spans="1:10" ht="15">
      <c r="A12" s="416" t="s">
        <v>1121</v>
      </c>
      <c r="B12" s="1300">
        <v>0.90200396813089301</v>
      </c>
      <c r="C12" s="1300"/>
      <c r="D12" s="97"/>
      <c r="E12" s="97"/>
      <c r="F12" s="97"/>
      <c r="G12" s="97"/>
      <c r="H12" s="11"/>
      <c r="I12" s="11"/>
    </row>
    <row r="13" spans="1:10" ht="16" thickBot="1">
      <c r="A13" s="414" t="s">
        <v>148</v>
      </c>
      <c r="B13" s="1301">
        <v>9.7301780803180707E-2</v>
      </c>
      <c r="C13" s="1301"/>
      <c r="D13" s="97"/>
      <c r="E13" s="97"/>
      <c r="F13" s="97"/>
      <c r="G13" s="97"/>
      <c r="H13" s="11"/>
      <c r="I13" s="11"/>
    </row>
  </sheetData>
  <mergeCells count="3">
    <mergeCell ref="B11:C11"/>
    <mergeCell ref="B12:C12"/>
    <mergeCell ref="B13:C13"/>
  </mergeCells>
  <pageMargins left="0.7" right="0.7" top="0.75" bottom="0.75" header="0.3" footer="0.3"/>
  <ignoredErrors>
    <ignoredError sqref="B9:G9" formulaRange="1"/>
  </ignoredErrors>
  <drawing r:id="rId1"/>
  <extLst>
    <ext xmlns:mx="http://schemas.microsoft.com/office/mac/excel/2008/main" uri="{64002731-A6B0-56B0-2670-7721B7C09600}">
      <mx:PLV Mode="0" OnePage="0" WScale="0"/>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2"/>
  <sheetViews>
    <sheetView showGridLines="0" workbookViewId="0"/>
  </sheetViews>
  <sheetFormatPr baseColWidth="10" defaultColWidth="8.6640625" defaultRowHeight="15" x14ac:dyDescent="0"/>
  <cols>
    <col min="1" max="1" width="42" style="24" customWidth="1"/>
    <col min="2" max="2" width="17.5" style="24" customWidth="1"/>
    <col min="3" max="3" width="24" style="24" customWidth="1"/>
    <col min="4" max="16384" width="8.6640625" style="24"/>
  </cols>
  <sheetData>
    <row r="1" spans="1:4" ht="18">
      <c r="A1" s="29" t="s">
        <v>983</v>
      </c>
      <c r="B1" s="48"/>
      <c r="C1" s="48"/>
      <c r="D1" s="48"/>
    </row>
    <row r="4" spans="1:4" ht="16" thickBot="1">
      <c r="A4" s="28"/>
    </row>
    <row r="5" spans="1:4" ht="21" customHeight="1" thickBot="1">
      <c r="A5" s="420"/>
      <c r="B5" s="519">
        <v>2017</v>
      </c>
      <c r="C5" s="519" t="s">
        <v>1124</v>
      </c>
    </row>
    <row r="6" spans="1:4">
      <c r="A6" s="750" t="s">
        <v>391</v>
      </c>
      <c r="B6" s="567">
        <v>77</v>
      </c>
      <c r="C6" s="518">
        <v>0.54</v>
      </c>
    </row>
    <row r="7" spans="1:4">
      <c r="A7" s="417" t="s">
        <v>320</v>
      </c>
      <c r="B7" s="353">
        <v>19.8</v>
      </c>
      <c r="C7" s="292">
        <v>-0.77</v>
      </c>
    </row>
    <row r="8" spans="1:4" ht="16" thickBot="1">
      <c r="A8" s="574" t="s">
        <v>322</v>
      </c>
      <c r="B8" s="569">
        <v>3.2</v>
      </c>
      <c r="C8" s="323">
        <v>0.23</v>
      </c>
    </row>
    <row r="9" spans="1:4" ht="16" thickBot="1">
      <c r="A9" s="418" t="s">
        <v>3</v>
      </c>
      <c r="B9" s="1137">
        <v>100</v>
      </c>
      <c r="C9" s="349"/>
    </row>
    <row r="10" spans="1:4" ht="16" thickBot="1">
      <c r="A10" s="418" t="s">
        <v>152</v>
      </c>
      <c r="B10" s="419">
        <v>6326</v>
      </c>
      <c r="C10" s="471"/>
    </row>
    <row r="11" spans="1:4">
      <c r="A11" s="28"/>
      <c r="B11" s="28"/>
      <c r="C11" s="28"/>
    </row>
    <row r="12" spans="1:4">
      <c r="A12" s="28"/>
      <c r="B12" s="98"/>
      <c r="C12" s="28"/>
    </row>
  </sheetData>
  <pageMargins left="0.7" right="0.7" top="0.75" bottom="0.75" header="0.3" footer="0.3"/>
  <drawing r:id="rId1"/>
  <extLst>
    <ext xmlns:mx="http://schemas.microsoft.com/office/mac/excel/2008/main" uri="{64002731-A6B0-56B0-2670-7721B7C09600}">
      <mx:PLV Mode="0" OnePage="0" WScale="0"/>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16"/>
  <sheetViews>
    <sheetView showGridLines="0" workbookViewId="0">
      <selection activeCell="L16" sqref="L16"/>
    </sheetView>
  </sheetViews>
  <sheetFormatPr baseColWidth="10" defaultColWidth="8.6640625" defaultRowHeight="14" x14ac:dyDescent="0"/>
  <cols>
    <col min="1" max="1" width="27.6640625" customWidth="1"/>
  </cols>
  <sheetData>
    <row r="1" spans="1:7" ht="18">
      <c r="A1" s="29" t="s">
        <v>963</v>
      </c>
    </row>
    <row r="4" spans="1:7" ht="15" thickBot="1"/>
    <row r="5" spans="1:7" ht="16" thickBot="1">
      <c r="A5" s="10"/>
      <c r="B5" s="519">
        <v>2012</v>
      </c>
      <c r="C5" s="519">
        <v>2013</v>
      </c>
      <c r="D5" s="519">
        <v>2014</v>
      </c>
      <c r="E5" s="519">
        <v>2015</v>
      </c>
      <c r="F5" s="519">
        <v>2016</v>
      </c>
      <c r="G5" s="519">
        <v>2017</v>
      </c>
    </row>
    <row r="6" spans="1:7" ht="15">
      <c r="A6" s="704" t="s">
        <v>576</v>
      </c>
      <c r="B6" s="353">
        <v>39.75</v>
      </c>
      <c r="C6" s="353">
        <v>38.619999999999997</v>
      </c>
      <c r="D6" s="353">
        <v>37.54</v>
      </c>
      <c r="E6" s="353">
        <v>37.24</v>
      </c>
      <c r="F6" s="353">
        <v>36.68</v>
      </c>
      <c r="G6" s="353">
        <v>37.17</v>
      </c>
    </row>
    <row r="7" spans="1:7" ht="15">
      <c r="A7" s="314" t="s">
        <v>320</v>
      </c>
      <c r="B7" s="353">
        <v>33.85</v>
      </c>
      <c r="C7" s="353">
        <v>31.94</v>
      </c>
      <c r="D7" s="353">
        <v>32.76</v>
      </c>
      <c r="E7" s="353">
        <v>32.42</v>
      </c>
      <c r="F7" s="353">
        <v>31.56</v>
      </c>
      <c r="G7" s="353">
        <v>30.26</v>
      </c>
    </row>
    <row r="8" spans="1:7" ht="15">
      <c r="A8" s="314" t="s">
        <v>393</v>
      </c>
      <c r="B8" s="353">
        <v>6.35</v>
      </c>
      <c r="C8" s="353">
        <v>6.09</v>
      </c>
      <c r="D8" s="353">
        <v>6.61</v>
      </c>
      <c r="E8" s="353">
        <v>6.6800000000000006</v>
      </c>
      <c r="F8" s="353">
        <v>7.89</v>
      </c>
      <c r="G8" s="353">
        <v>8.4599999999999991</v>
      </c>
    </row>
    <row r="9" spans="1:7" ht="15">
      <c r="A9" s="314" t="s">
        <v>150</v>
      </c>
      <c r="B9" s="353">
        <v>3.85</v>
      </c>
      <c r="C9" s="353">
        <v>4.3099999999999996</v>
      </c>
      <c r="D9" s="353">
        <v>3.73</v>
      </c>
      <c r="E9" s="353">
        <v>3.55</v>
      </c>
      <c r="F9" s="353">
        <v>3.68</v>
      </c>
      <c r="G9" s="353">
        <v>3.45</v>
      </c>
    </row>
    <row r="10" spans="1:7" ht="15">
      <c r="A10" s="314" t="s">
        <v>394</v>
      </c>
      <c r="B10" s="353">
        <v>2.8</v>
      </c>
      <c r="C10" s="353">
        <v>5.47</v>
      </c>
      <c r="D10" s="353">
        <v>5.8</v>
      </c>
      <c r="E10" s="353">
        <v>6.25</v>
      </c>
      <c r="F10" s="353">
        <v>6.66</v>
      </c>
      <c r="G10" s="353">
        <v>6.7</v>
      </c>
    </row>
    <row r="11" spans="1:7" ht="15">
      <c r="A11" s="314" t="s">
        <v>395</v>
      </c>
      <c r="B11" s="353">
        <v>0.49</v>
      </c>
      <c r="C11" s="353">
        <v>1.18</v>
      </c>
      <c r="D11" s="353">
        <v>1.25</v>
      </c>
      <c r="E11" s="353">
        <v>1.1100000000000001</v>
      </c>
      <c r="F11" s="353">
        <v>0.9</v>
      </c>
      <c r="G11" s="353">
        <v>1.54</v>
      </c>
    </row>
    <row r="12" spans="1:7" ht="16" thickBot="1">
      <c r="A12" s="315" t="s">
        <v>8</v>
      </c>
      <c r="B12" s="569">
        <v>12.910000000000025</v>
      </c>
      <c r="C12" s="569">
        <v>12.389999999999986</v>
      </c>
      <c r="D12" s="569">
        <v>12.310000000000002</v>
      </c>
      <c r="E12" s="569">
        <v>12.75</v>
      </c>
      <c r="F12" s="569">
        <v>12.629999999999995</v>
      </c>
      <c r="G12" s="569">
        <v>12.419999999999987</v>
      </c>
    </row>
    <row r="13" spans="1:7" ht="16" thickBot="1">
      <c r="A13" s="10"/>
      <c r="B13" s="519">
        <v>100</v>
      </c>
      <c r="C13" s="519">
        <v>100</v>
      </c>
      <c r="D13" s="519">
        <v>100</v>
      </c>
      <c r="E13" s="519">
        <v>100</v>
      </c>
      <c r="F13" s="519">
        <v>100</v>
      </c>
      <c r="G13" s="519">
        <v>100</v>
      </c>
    </row>
    <row r="15" spans="1:7" ht="26.5" customHeight="1">
      <c r="A15" s="1303" t="s">
        <v>1132</v>
      </c>
      <c r="B15" s="1303"/>
      <c r="C15" s="1303"/>
      <c r="D15" s="1303"/>
      <c r="E15" s="1303"/>
      <c r="F15" s="1303"/>
      <c r="G15" s="1303"/>
    </row>
    <row r="16" spans="1:7">
      <c r="A16" s="1302" t="s">
        <v>1216</v>
      </c>
      <c r="B16" s="1302"/>
    </row>
  </sheetData>
  <mergeCells count="2">
    <mergeCell ref="A16:B16"/>
    <mergeCell ref="A15:G15"/>
  </mergeCells>
  <pageMargins left="0.7" right="0.7" top="0.75" bottom="0.75" header="0.3" footer="0.3"/>
  <drawing r:id="rId1"/>
  <extLst>
    <ext xmlns:mx="http://schemas.microsoft.com/office/mac/excel/2008/main" uri="{64002731-A6B0-56B0-2670-7721B7C09600}">
      <mx:PLV Mode="0" OnePage="0" WScale="0"/>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K24"/>
  <sheetViews>
    <sheetView showGridLines="0" workbookViewId="0"/>
  </sheetViews>
  <sheetFormatPr baseColWidth="10" defaultColWidth="8.6640625" defaultRowHeight="14" x14ac:dyDescent="0"/>
  <cols>
    <col min="1" max="1" width="16.5" customWidth="1"/>
    <col min="2" max="2" width="19.5" customWidth="1"/>
    <col min="3" max="3" width="18.5" customWidth="1"/>
    <col min="4" max="9" width="12.1640625" customWidth="1"/>
    <col min="10" max="10" width="12.5" customWidth="1"/>
    <col min="11" max="11" width="11.5" customWidth="1"/>
  </cols>
  <sheetData>
    <row r="1" spans="1:11" ht="18">
      <c r="A1" s="100" t="s">
        <v>1125</v>
      </c>
      <c r="B1" s="100"/>
    </row>
    <row r="4" spans="1:11" ht="15" thickBot="1">
      <c r="D4" s="326"/>
      <c r="E4" s="326"/>
      <c r="F4" s="326"/>
      <c r="G4" s="326"/>
      <c r="H4" s="326"/>
      <c r="I4" s="326"/>
    </row>
    <row r="5" spans="1:11" ht="16" thickBot="1">
      <c r="D5" s="1304">
        <v>2014</v>
      </c>
      <c r="E5" s="1304"/>
      <c r="F5" s="1304">
        <v>2015</v>
      </c>
      <c r="G5" s="1304"/>
      <c r="H5" s="1304">
        <v>2016</v>
      </c>
      <c r="I5" s="1304"/>
      <c r="J5" s="1285">
        <v>2017</v>
      </c>
      <c r="K5" s="1285"/>
    </row>
    <row r="6" spans="1:11" ht="46" thickBot="1">
      <c r="A6" s="443" t="s">
        <v>396</v>
      </c>
      <c r="B6" s="592" t="s">
        <v>397</v>
      </c>
      <c r="C6" s="592" t="s">
        <v>398</v>
      </c>
      <c r="D6" s="442" t="s">
        <v>1126</v>
      </c>
      <c r="E6" s="442" t="s">
        <v>399</v>
      </c>
      <c r="F6" s="1015" t="s">
        <v>1126</v>
      </c>
      <c r="G6" s="442" t="s">
        <v>399</v>
      </c>
      <c r="H6" s="1015" t="s">
        <v>1126</v>
      </c>
      <c r="I6" s="442" t="s">
        <v>399</v>
      </c>
      <c r="J6" s="1015" t="s">
        <v>1126</v>
      </c>
      <c r="K6" s="856" t="s">
        <v>399</v>
      </c>
    </row>
    <row r="7" spans="1:11" ht="15">
      <c r="A7" s="427" t="s">
        <v>400</v>
      </c>
      <c r="B7" s="425" t="s">
        <v>401</v>
      </c>
      <c r="C7" s="425" t="s">
        <v>402</v>
      </c>
      <c r="D7" s="752">
        <v>23</v>
      </c>
      <c r="E7" s="426">
        <v>3972</v>
      </c>
      <c r="F7" s="752">
        <v>22.8</v>
      </c>
      <c r="G7" s="426">
        <v>3847</v>
      </c>
      <c r="H7" s="752">
        <v>22.2</v>
      </c>
      <c r="I7" s="426">
        <v>3570</v>
      </c>
      <c r="J7" s="752">
        <v>22.1</v>
      </c>
      <c r="K7" s="426">
        <v>3471</v>
      </c>
    </row>
    <row r="8" spans="1:11" ht="15">
      <c r="A8" s="358" t="s">
        <v>403</v>
      </c>
      <c r="B8" s="359" t="s">
        <v>404</v>
      </c>
      <c r="C8" s="359" t="s">
        <v>402</v>
      </c>
      <c r="D8" s="422">
        <v>16.600000000000001</v>
      </c>
      <c r="E8" s="361">
        <v>2641</v>
      </c>
      <c r="F8" s="422">
        <v>16.7</v>
      </c>
      <c r="G8" s="361">
        <v>2619</v>
      </c>
      <c r="H8" s="422">
        <v>16</v>
      </c>
      <c r="I8" s="361">
        <v>2360</v>
      </c>
      <c r="J8" s="422">
        <v>14.9</v>
      </c>
      <c r="K8" s="361">
        <v>2162</v>
      </c>
    </row>
    <row r="9" spans="1:11" ht="15">
      <c r="A9" s="358" t="s">
        <v>405</v>
      </c>
      <c r="B9" s="359" t="s">
        <v>406</v>
      </c>
      <c r="C9" s="359" t="s">
        <v>402</v>
      </c>
      <c r="D9" s="422">
        <v>10.1</v>
      </c>
      <c r="E9" s="360">
        <v>988</v>
      </c>
      <c r="F9" s="422">
        <v>10</v>
      </c>
      <c r="G9" s="360">
        <v>997</v>
      </c>
      <c r="H9" s="422">
        <v>9.6999999999999993</v>
      </c>
      <c r="I9" s="360">
        <v>889</v>
      </c>
      <c r="J9" s="422">
        <v>9.1999999999999993</v>
      </c>
      <c r="K9" s="360">
        <v>836</v>
      </c>
    </row>
    <row r="10" spans="1:11" ht="15">
      <c r="A10" s="358" t="s">
        <v>405</v>
      </c>
      <c r="B10" s="359" t="s">
        <v>407</v>
      </c>
      <c r="C10" s="359" t="s">
        <v>402</v>
      </c>
      <c r="D10" s="422">
        <v>16.8</v>
      </c>
      <c r="E10" s="361">
        <v>2857</v>
      </c>
      <c r="F10" s="422">
        <v>15.8</v>
      </c>
      <c r="G10" s="361">
        <v>2620</v>
      </c>
      <c r="H10" s="422">
        <v>14.7</v>
      </c>
      <c r="I10" s="361">
        <v>2373</v>
      </c>
      <c r="J10" s="422">
        <v>15.3</v>
      </c>
      <c r="K10" s="361">
        <v>2396</v>
      </c>
    </row>
    <row r="11" spans="1:11" ht="15">
      <c r="A11" s="358" t="s">
        <v>408</v>
      </c>
      <c r="B11" s="359" t="s">
        <v>409</v>
      </c>
      <c r="C11" s="359" t="s">
        <v>402</v>
      </c>
      <c r="D11" s="422">
        <v>6.9</v>
      </c>
      <c r="E11" s="360">
        <v>494</v>
      </c>
      <c r="F11" s="292">
        <v>6.4</v>
      </c>
      <c r="G11" s="362">
        <v>471</v>
      </c>
      <c r="H11" s="422">
        <v>5.4</v>
      </c>
      <c r="I11" s="360">
        <v>369</v>
      </c>
      <c r="J11" s="422">
        <v>5</v>
      </c>
      <c r="K11" s="360">
        <v>342</v>
      </c>
    </row>
    <row r="12" spans="1:11" ht="15">
      <c r="A12" s="358" t="s">
        <v>410</v>
      </c>
      <c r="B12" s="359" t="s">
        <v>411</v>
      </c>
      <c r="C12" s="359" t="s">
        <v>402</v>
      </c>
      <c r="D12" s="422">
        <v>19.2</v>
      </c>
      <c r="E12" s="361">
        <v>3098</v>
      </c>
      <c r="F12" s="422">
        <v>19</v>
      </c>
      <c r="G12" s="361">
        <v>3018</v>
      </c>
      <c r="H12" s="422">
        <v>19.399999999999999</v>
      </c>
      <c r="I12" s="361">
        <v>2892</v>
      </c>
      <c r="J12" s="422">
        <v>19.399999999999999</v>
      </c>
      <c r="K12" s="361">
        <v>2848</v>
      </c>
    </row>
    <row r="13" spans="1:11" ht="15">
      <c r="A13" s="358" t="s">
        <v>412</v>
      </c>
      <c r="B13" s="359" t="s">
        <v>413</v>
      </c>
      <c r="C13" s="359" t="s">
        <v>402</v>
      </c>
      <c r="D13" s="422">
        <v>16</v>
      </c>
      <c r="E13" s="361">
        <v>2061</v>
      </c>
      <c r="F13" s="422">
        <v>14.5</v>
      </c>
      <c r="G13" s="361">
        <v>1841</v>
      </c>
      <c r="H13" s="422">
        <v>13.3</v>
      </c>
      <c r="I13" s="361">
        <v>1558</v>
      </c>
      <c r="J13" s="422">
        <v>12.6</v>
      </c>
      <c r="K13" s="361">
        <v>1461</v>
      </c>
    </row>
    <row r="14" spans="1:11" ht="15">
      <c r="A14" s="358" t="s">
        <v>414</v>
      </c>
      <c r="B14" s="359" t="s">
        <v>415</v>
      </c>
      <c r="C14" s="359" t="s">
        <v>402</v>
      </c>
      <c r="D14" s="422">
        <v>3.8</v>
      </c>
      <c r="E14" s="360">
        <v>655</v>
      </c>
      <c r="F14" s="422">
        <v>3.3</v>
      </c>
      <c r="G14" s="360">
        <v>556</v>
      </c>
      <c r="H14" s="422">
        <v>3.3</v>
      </c>
      <c r="I14" s="360">
        <v>532</v>
      </c>
      <c r="J14" s="422">
        <v>3.5</v>
      </c>
      <c r="K14" s="360">
        <v>555</v>
      </c>
    </row>
    <row r="15" spans="1:11" ht="15">
      <c r="A15" s="358"/>
      <c r="B15" s="359"/>
      <c r="C15" s="359"/>
      <c r="D15" s="422"/>
      <c r="E15" s="360"/>
      <c r="F15" s="422"/>
      <c r="G15" s="360"/>
      <c r="H15" s="422"/>
      <c r="I15" s="360"/>
      <c r="J15" s="422"/>
      <c r="K15" s="360"/>
    </row>
    <row r="16" spans="1:11" ht="15">
      <c r="A16" s="358" t="s">
        <v>400</v>
      </c>
      <c r="B16" s="359" t="s">
        <v>401</v>
      </c>
      <c r="C16" s="359" t="s">
        <v>416</v>
      </c>
      <c r="D16" s="422">
        <v>23.8</v>
      </c>
      <c r="E16" s="361">
        <v>5302</v>
      </c>
      <c r="F16" s="422">
        <v>24.7</v>
      </c>
      <c r="G16" s="361">
        <v>5424</v>
      </c>
      <c r="H16" s="422">
        <v>24</v>
      </c>
      <c r="I16" s="361">
        <v>5061</v>
      </c>
      <c r="J16" s="422">
        <v>24.3</v>
      </c>
      <c r="K16" s="361">
        <v>5030</v>
      </c>
    </row>
    <row r="17" spans="1:11" ht="15">
      <c r="A17" s="358" t="s">
        <v>403</v>
      </c>
      <c r="B17" s="359" t="s">
        <v>404</v>
      </c>
      <c r="C17" s="359" t="s">
        <v>416</v>
      </c>
      <c r="D17" s="422">
        <v>8.5</v>
      </c>
      <c r="E17" s="361">
        <v>2025</v>
      </c>
      <c r="F17" s="422">
        <v>8.4</v>
      </c>
      <c r="G17" s="361">
        <v>1959</v>
      </c>
      <c r="H17" s="422">
        <v>8.1</v>
      </c>
      <c r="I17" s="361">
        <v>1852</v>
      </c>
      <c r="J17" s="422">
        <v>7.8</v>
      </c>
      <c r="K17" s="361">
        <v>1773</v>
      </c>
    </row>
    <row r="18" spans="1:11" ht="15">
      <c r="A18" s="358" t="s">
        <v>405</v>
      </c>
      <c r="B18" s="359" t="s">
        <v>406</v>
      </c>
      <c r="C18" s="359" t="s">
        <v>416</v>
      </c>
      <c r="D18" s="422">
        <v>10.6</v>
      </c>
      <c r="E18" s="361">
        <v>1781</v>
      </c>
      <c r="F18" s="422">
        <v>10.4</v>
      </c>
      <c r="G18" s="361">
        <v>1741</v>
      </c>
      <c r="H18" s="422">
        <v>10</v>
      </c>
      <c r="I18" s="361">
        <v>1566</v>
      </c>
      <c r="J18" s="422">
        <v>10.3</v>
      </c>
      <c r="K18" s="361">
        <v>1624</v>
      </c>
    </row>
    <row r="19" spans="1:11" ht="15">
      <c r="A19" s="358" t="s">
        <v>405</v>
      </c>
      <c r="B19" s="359" t="s">
        <v>407</v>
      </c>
      <c r="C19" s="359" t="s">
        <v>416</v>
      </c>
      <c r="D19" s="422">
        <v>12.5</v>
      </c>
      <c r="E19" s="361">
        <v>2487</v>
      </c>
      <c r="F19" s="422">
        <v>12.3</v>
      </c>
      <c r="G19" s="361">
        <v>2414</v>
      </c>
      <c r="H19" s="422">
        <v>11.4</v>
      </c>
      <c r="I19" s="361">
        <v>2135</v>
      </c>
      <c r="J19" s="422">
        <v>11.7</v>
      </c>
      <c r="K19" s="361">
        <v>2153</v>
      </c>
    </row>
    <row r="20" spans="1:11" ht="15">
      <c r="A20" s="358" t="s">
        <v>408</v>
      </c>
      <c r="B20" s="359" t="s">
        <v>409</v>
      </c>
      <c r="C20" s="359" t="s">
        <v>416</v>
      </c>
      <c r="D20" s="422">
        <v>4.5</v>
      </c>
      <c r="E20" s="360">
        <v>762</v>
      </c>
      <c r="F20" s="422">
        <v>4.4000000000000004</v>
      </c>
      <c r="G20" s="360">
        <v>726</v>
      </c>
      <c r="H20" s="422">
        <v>3.6</v>
      </c>
      <c r="I20" s="360">
        <v>556</v>
      </c>
      <c r="J20" s="422">
        <v>3.9</v>
      </c>
      <c r="K20" s="360">
        <v>619</v>
      </c>
    </row>
    <row r="21" spans="1:11" ht="15">
      <c r="A21" s="358" t="s">
        <v>410</v>
      </c>
      <c r="B21" s="359" t="s">
        <v>411</v>
      </c>
      <c r="C21" s="359" t="s">
        <v>416</v>
      </c>
      <c r="D21" s="422">
        <v>19.399999999999999</v>
      </c>
      <c r="E21" s="361">
        <v>4351</v>
      </c>
      <c r="F21" s="422">
        <v>18.2</v>
      </c>
      <c r="G21" s="361">
        <v>4054</v>
      </c>
      <c r="H21" s="422">
        <v>18.5</v>
      </c>
      <c r="I21" s="361">
        <v>3953</v>
      </c>
      <c r="J21" s="422">
        <v>18.5</v>
      </c>
      <c r="K21" s="361">
        <v>3871</v>
      </c>
    </row>
    <row r="22" spans="1:11" ht="15">
      <c r="A22" s="358" t="s">
        <v>412</v>
      </c>
      <c r="B22" s="359" t="s">
        <v>413</v>
      </c>
      <c r="C22" s="359" t="s">
        <v>416</v>
      </c>
      <c r="D22" s="422">
        <v>7</v>
      </c>
      <c r="E22" s="360">
        <v>962</v>
      </c>
      <c r="F22" s="422">
        <v>6</v>
      </c>
      <c r="G22" s="360">
        <v>843</v>
      </c>
      <c r="H22" s="422">
        <v>5</v>
      </c>
      <c r="I22" s="360">
        <v>692</v>
      </c>
      <c r="J22" s="422">
        <v>5.3</v>
      </c>
      <c r="K22" s="360">
        <v>710</v>
      </c>
    </row>
    <row r="23" spans="1:11" ht="16" thickBot="1">
      <c r="A23" s="754" t="s">
        <v>414</v>
      </c>
      <c r="B23" s="755" t="s">
        <v>415</v>
      </c>
      <c r="C23" s="755" t="s">
        <v>416</v>
      </c>
      <c r="D23" s="756">
        <v>5.7</v>
      </c>
      <c r="E23" s="757">
        <v>1291</v>
      </c>
      <c r="F23" s="756">
        <v>5.0999999999999996</v>
      </c>
      <c r="G23" s="757">
        <v>1119</v>
      </c>
      <c r="H23" s="756">
        <v>5.4</v>
      </c>
      <c r="I23" s="757">
        <v>1150</v>
      </c>
      <c r="J23" s="756">
        <v>5.0999999999999996</v>
      </c>
      <c r="K23" s="757">
        <v>1056</v>
      </c>
    </row>
    <row r="24" spans="1:11">
      <c r="A24" s="1153" t="s">
        <v>1217</v>
      </c>
      <c r="B24" s="3"/>
      <c r="C24" s="3"/>
      <c r="D24" s="3"/>
      <c r="E24" s="3"/>
      <c r="F24" s="3"/>
      <c r="G24" s="3"/>
      <c r="H24" s="3"/>
      <c r="I24" s="3"/>
      <c r="J24" s="134"/>
    </row>
  </sheetData>
  <mergeCells count="4">
    <mergeCell ref="H5:I5"/>
    <mergeCell ref="F5:G5"/>
    <mergeCell ref="D5:E5"/>
    <mergeCell ref="J5:K5"/>
  </mergeCells>
  <pageMargins left="0.7" right="0.7" top="0.75" bottom="0.75" header="0.3" footer="0.3"/>
  <drawing r:id="rId1"/>
  <extLst>
    <ext xmlns:mx="http://schemas.microsoft.com/office/mac/excel/2008/main" uri="{64002731-A6B0-56B0-2670-7721B7C09600}">
      <mx:PLV Mode="0" OnePage="0" WScale="0"/>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M25"/>
  <sheetViews>
    <sheetView showGridLines="0" workbookViewId="0"/>
  </sheetViews>
  <sheetFormatPr baseColWidth="10" defaultColWidth="8.6640625" defaultRowHeight="14" x14ac:dyDescent="0"/>
  <cols>
    <col min="1" max="1" width="18" customWidth="1"/>
    <col min="2" max="2" width="26.6640625" customWidth="1"/>
    <col min="3" max="8" width="17.5" customWidth="1"/>
    <col min="9" max="9" width="13" customWidth="1"/>
    <col min="10" max="10" width="14" customWidth="1"/>
  </cols>
  <sheetData>
    <row r="1" spans="1:10" ht="20">
      <c r="A1" s="100" t="s">
        <v>1127</v>
      </c>
      <c r="B1" s="99"/>
      <c r="C1" s="99"/>
      <c r="D1" s="99"/>
      <c r="E1" s="99"/>
    </row>
    <row r="3" spans="1:10">
      <c r="D3" s="3"/>
    </row>
    <row r="4" spans="1:10" ht="15" thickBot="1">
      <c r="A4" s="93"/>
      <c r="B4" s="93"/>
      <c r="C4" s="93"/>
      <c r="D4" s="93"/>
      <c r="E4" s="93"/>
      <c r="F4" s="93"/>
      <c r="G4" s="93"/>
      <c r="H4" s="93"/>
    </row>
    <row r="5" spans="1:10" ht="16" thickBot="1">
      <c r="C5" s="1305">
        <v>2014</v>
      </c>
      <c r="D5" s="1305"/>
      <c r="E5" s="1305">
        <v>2015</v>
      </c>
      <c r="F5" s="1305"/>
      <c r="G5" s="1305">
        <v>2016</v>
      </c>
      <c r="H5" s="1305"/>
      <c r="I5" s="1305">
        <v>2017</v>
      </c>
      <c r="J5" s="1305"/>
    </row>
    <row r="6" spans="1:10" ht="31" thickBot="1">
      <c r="A6" s="1072" t="s">
        <v>396</v>
      </c>
      <c r="B6" s="1072" t="s">
        <v>417</v>
      </c>
      <c r="C6" s="529" t="s">
        <v>1128</v>
      </c>
      <c r="D6" s="529" t="s">
        <v>399</v>
      </c>
      <c r="E6" s="529" t="s">
        <v>1128</v>
      </c>
      <c r="F6" s="529" t="s">
        <v>399</v>
      </c>
      <c r="G6" s="529" t="s">
        <v>1128</v>
      </c>
      <c r="H6" s="529" t="s">
        <v>399</v>
      </c>
      <c r="I6" s="529" t="s">
        <v>1128</v>
      </c>
      <c r="J6" s="529" t="s">
        <v>399</v>
      </c>
    </row>
    <row r="7" spans="1:10" ht="15">
      <c r="A7" s="334" t="s">
        <v>418</v>
      </c>
      <c r="B7" s="334" t="s">
        <v>1214</v>
      </c>
      <c r="C7" s="753">
        <v>0.34</v>
      </c>
      <c r="D7" s="538">
        <v>35.655999999999999</v>
      </c>
      <c r="E7" s="329">
        <v>0.4</v>
      </c>
      <c r="F7" s="329">
        <v>40.981999999999999</v>
      </c>
      <c r="G7" s="329">
        <v>0.55999999999999994</v>
      </c>
      <c r="H7" s="329">
        <v>55.854999999999997</v>
      </c>
      <c r="I7" s="329">
        <v>0.59</v>
      </c>
      <c r="J7" s="329">
        <v>64.97</v>
      </c>
    </row>
    <row r="8" spans="1:10" ht="15">
      <c r="A8" s="410" t="s">
        <v>1215</v>
      </c>
      <c r="B8" s="410" t="s">
        <v>1129</v>
      </c>
      <c r="C8" s="362">
        <v>0.56999999999999995</v>
      </c>
      <c r="D8" s="295">
        <v>58.991999999999997</v>
      </c>
      <c r="E8" s="362">
        <v>0.52</v>
      </c>
      <c r="F8" s="324">
        <v>53.869</v>
      </c>
      <c r="G8" s="362">
        <v>0.51</v>
      </c>
      <c r="H8" s="324">
        <v>51.222000000000001</v>
      </c>
      <c r="I8" s="362">
        <v>0.53</v>
      </c>
      <c r="J8" s="324">
        <v>57.52</v>
      </c>
    </row>
    <row r="9" spans="1:10" ht="16" thickBot="1">
      <c r="A9" s="414" t="s">
        <v>419</v>
      </c>
      <c r="B9" s="414" t="s">
        <v>420</v>
      </c>
      <c r="C9" s="423">
        <v>0.27</v>
      </c>
      <c r="D9" s="424">
        <v>28.420999999999999</v>
      </c>
      <c r="E9" s="423">
        <v>0.31</v>
      </c>
      <c r="F9" s="325">
        <v>32.398000000000003</v>
      </c>
      <c r="G9" s="423">
        <v>0.28000000000000003</v>
      </c>
      <c r="H9" s="325">
        <v>28.402999999999999</v>
      </c>
      <c r="I9" s="325">
        <v>0.3</v>
      </c>
      <c r="J9" s="325">
        <v>32.659999999999997</v>
      </c>
    </row>
    <row r="10" spans="1:10" ht="37.75" customHeight="1">
      <c r="A10" s="1306" t="s">
        <v>1213</v>
      </c>
      <c r="B10" s="1306"/>
      <c r="C10" s="1306"/>
      <c r="D10" s="1306"/>
      <c r="E10" s="1306"/>
      <c r="F10" s="1306"/>
      <c r="G10" s="1306"/>
      <c r="H10" s="1306"/>
    </row>
    <row r="11" spans="1:10">
      <c r="A11" s="1302" t="s">
        <v>1216</v>
      </c>
      <c r="B11" s="1302"/>
      <c r="C11" s="1151"/>
      <c r="D11" s="1152"/>
      <c r="E11" s="1151"/>
      <c r="F11" s="1151"/>
      <c r="G11" s="1151"/>
      <c r="H11" s="1151"/>
    </row>
    <row r="12" spans="1:10">
      <c r="A12" s="11"/>
      <c r="B12" s="11"/>
      <c r="C12" s="11"/>
      <c r="D12" s="11"/>
      <c r="E12" s="11"/>
      <c r="F12" s="11"/>
      <c r="G12" s="11"/>
      <c r="H12" s="11"/>
    </row>
    <row r="25" spans="13:13">
      <c r="M25" s="3"/>
    </row>
  </sheetData>
  <mergeCells count="6">
    <mergeCell ref="I5:J5"/>
    <mergeCell ref="A11:B11"/>
    <mergeCell ref="C5:D5"/>
    <mergeCell ref="E5:F5"/>
    <mergeCell ref="G5:H5"/>
    <mergeCell ref="A10:H10"/>
  </mergeCells>
  <pageMargins left="0.7" right="0.7" top="0.75" bottom="0.75" header="0.3" footer="0.3"/>
  <drawing r:id="rId1"/>
  <extLst>
    <ext xmlns:mx="http://schemas.microsoft.com/office/mac/excel/2008/main" uri="{64002731-A6B0-56B0-2670-7721B7C09600}">
      <mx:PLV Mode="0" OnePage="0" WScale="0"/>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23"/>
  <sheetViews>
    <sheetView showGridLines="0" workbookViewId="0"/>
  </sheetViews>
  <sheetFormatPr baseColWidth="10" defaultColWidth="8.6640625" defaultRowHeight="14" x14ac:dyDescent="0"/>
  <cols>
    <col min="1" max="1" width="33.33203125" customWidth="1"/>
    <col min="6" max="6" width="9.1640625" customWidth="1"/>
    <col min="8" max="9" width="22.33203125" customWidth="1"/>
  </cols>
  <sheetData>
    <row r="1" spans="1:10" ht="18">
      <c r="A1" s="87" t="s">
        <v>760</v>
      </c>
      <c r="B1" s="88"/>
      <c r="C1" s="88"/>
      <c r="D1" s="19"/>
      <c r="E1" s="19"/>
      <c r="F1" s="19"/>
      <c r="G1" s="19"/>
    </row>
    <row r="2" spans="1:10" ht="18">
      <c r="A2" s="87"/>
      <c r="B2" s="88"/>
      <c r="C2" s="88"/>
      <c r="D2" s="19"/>
      <c r="E2" s="19"/>
      <c r="F2" s="19"/>
      <c r="G2" s="19"/>
    </row>
    <row r="3" spans="1:10" ht="18">
      <c r="A3" s="87"/>
      <c r="B3" s="88"/>
      <c r="C3" s="88"/>
      <c r="D3" s="19"/>
      <c r="E3" s="19"/>
      <c r="F3" s="19"/>
      <c r="G3" s="19"/>
    </row>
    <row r="4" spans="1:10" ht="16" thickBot="1">
      <c r="A4" s="89"/>
      <c r="B4" s="89"/>
      <c r="C4" s="89"/>
      <c r="D4" s="89"/>
      <c r="E4" s="89"/>
      <c r="F4" s="89"/>
      <c r="G4" s="89"/>
    </row>
    <row r="5" spans="1:10" ht="16" thickBot="1">
      <c r="A5" s="431"/>
      <c r="B5" s="561">
        <v>2012</v>
      </c>
      <c r="C5" s="561">
        <v>2013</v>
      </c>
      <c r="D5" s="561">
        <v>2014</v>
      </c>
      <c r="E5" s="561">
        <v>2015</v>
      </c>
      <c r="F5" s="561">
        <v>2016</v>
      </c>
      <c r="G5" s="561">
        <v>2017</v>
      </c>
    </row>
    <row r="6" spans="1:10" ht="15">
      <c r="A6" s="758" t="s">
        <v>388</v>
      </c>
      <c r="B6" s="555">
        <v>100.35</v>
      </c>
      <c r="C6" s="555">
        <v>112.860310749585</v>
      </c>
      <c r="D6" s="555">
        <v>95.586755444885</v>
      </c>
      <c r="E6" s="575">
        <v>96.727779856858106</v>
      </c>
      <c r="F6" s="555">
        <v>112.80097293241499</v>
      </c>
      <c r="G6" s="555">
        <v>101.25195426881898</v>
      </c>
    </row>
    <row r="7" spans="1:10" ht="15">
      <c r="A7" s="406" t="s">
        <v>148</v>
      </c>
      <c r="B7" s="399">
        <v>493.01</v>
      </c>
      <c r="C7" s="399">
        <v>460.16594937000002</v>
      </c>
      <c r="D7" s="399">
        <v>450.92551914000001</v>
      </c>
      <c r="E7" s="428">
        <v>481.94229639000002</v>
      </c>
      <c r="F7" s="399">
        <v>479.62362949999999</v>
      </c>
      <c r="G7" s="399">
        <v>486.67741410432876</v>
      </c>
    </row>
    <row r="8" spans="1:10" ht="16" thickBot="1">
      <c r="A8" s="407" t="s">
        <v>392</v>
      </c>
      <c r="B8" s="429">
        <v>40.450000000000003</v>
      </c>
      <c r="C8" s="429">
        <v>54.773599079999997</v>
      </c>
      <c r="D8" s="429">
        <v>44.822715079999995</v>
      </c>
      <c r="E8" s="430">
        <v>40.234096360000002</v>
      </c>
      <c r="F8" s="429">
        <v>37.686003329999998</v>
      </c>
      <c r="G8" s="429">
        <v>37.686003329999998</v>
      </c>
    </row>
    <row r="9" spans="1:10" ht="16" thickBot="1">
      <c r="A9" s="562" t="s">
        <v>3</v>
      </c>
      <c r="B9" s="557">
        <f>SUM(B6:B8)</f>
        <v>633.81000000000006</v>
      </c>
      <c r="C9" s="557">
        <f t="shared" ref="C9:G9" si="0">SUM(C6:C8)</f>
        <v>627.79985919958494</v>
      </c>
      <c r="D9" s="557">
        <f t="shared" si="0"/>
        <v>591.33498966488503</v>
      </c>
      <c r="E9" s="557">
        <f t="shared" si="0"/>
        <v>618.90417260685808</v>
      </c>
      <c r="F9" s="557">
        <f t="shared" si="0"/>
        <v>630.11060576241493</v>
      </c>
      <c r="G9" s="557">
        <f t="shared" si="0"/>
        <v>625.61537170314773</v>
      </c>
      <c r="J9" s="19"/>
    </row>
    <row r="10" spans="1:10" ht="15">
      <c r="A10" s="135"/>
      <c r="B10" s="138"/>
      <c r="C10" s="138"/>
      <c r="D10" s="138"/>
      <c r="E10" s="139"/>
      <c r="F10" s="138"/>
      <c r="G10" s="138"/>
    </row>
    <row r="11" spans="1:10" ht="44.5" customHeight="1">
      <c r="A11" s="1295" t="s">
        <v>1218</v>
      </c>
      <c r="B11" s="1295"/>
      <c r="C11" s="1295"/>
      <c r="D11" s="1295"/>
      <c r="E11" s="1295"/>
      <c r="F11" s="1295"/>
      <c r="G11" s="1295"/>
    </row>
    <row r="20" spans="8:9">
      <c r="H20" s="140"/>
    </row>
    <row r="23" spans="8:9">
      <c r="I23" s="136"/>
    </row>
  </sheetData>
  <mergeCells count="1">
    <mergeCell ref="A11:G11"/>
  </mergeCells>
  <pageMargins left="0.7" right="0.7" top="0.75" bottom="0.75" header="0.3" footer="0.3"/>
  <pageSetup paperSize="9" orientation="portrait"/>
  <ignoredErrors>
    <ignoredError sqref="B9:G9" formulaRange="1"/>
  </ignoredErrors>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C27"/>
  <sheetViews>
    <sheetView showGridLines="0" workbookViewId="0"/>
  </sheetViews>
  <sheetFormatPr baseColWidth="10" defaultColWidth="8.6640625" defaultRowHeight="15" x14ac:dyDescent="0"/>
  <cols>
    <col min="1" max="1" width="72.5" style="24" customWidth="1"/>
    <col min="2" max="2" width="8.5" style="26" customWidth="1"/>
    <col min="3" max="16384" width="8.6640625" style="24"/>
  </cols>
  <sheetData>
    <row r="1" spans="1:3" ht="18">
      <c r="A1" s="23" t="s">
        <v>995</v>
      </c>
    </row>
    <row r="2" spans="1:3" ht="18">
      <c r="A2" s="23"/>
    </row>
    <row r="3" spans="1:3" ht="18">
      <c r="A3" s="23"/>
    </row>
    <row r="4" spans="1:3" ht="16" thickBot="1">
      <c r="A4" s="181"/>
      <c r="B4" s="194"/>
    </row>
    <row r="5" spans="1:3" s="83" customFormat="1" ht="18" customHeight="1" thickBot="1">
      <c r="A5" s="195" t="s">
        <v>514</v>
      </c>
      <c r="B5" s="195"/>
    </row>
    <row r="6" spans="1:3" s="83" customFormat="1" ht="18" customHeight="1">
      <c r="A6" s="228" t="s">
        <v>508</v>
      </c>
      <c r="B6" s="227">
        <v>0.40600000000000003</v>
      </c>
      <c r="C6" s="664"/>
    </row>
    <row r="7" spans="1:3" s="83" customFormat="1" ht="18" customHeight="1">
      <c r="A7" s="188" t="s">
        <v>511</v>
      </c>
      <c r="B7" s="283">
        <v>0.13200000000000001</v>
      </c>
    </row>
    <row r="8" spans="1:3" s="83" customFormat="1" ht="18" customHeight="1">
      <c r="A8" s="188" t="s">
        <v>509</v>
      </c>
      <c r="B8" s="283">
        <v>0.11</v>
      </c>
    </row>
    <row r="9" spans="1:3" s="83" customFormat="1" ht="18" customHeight="1">
      <c r="A9" s="188" t="s">
        <v>513</v>
      </c>
      <c r="B9" s="283">
        <v>3.2000000000000001E-2</v>
      </c>
    </row>
    <row r="10" spans="1:3" s="83" customFormat="1" ht="18" customHeight="1">
      <c r="A10" s="657" t="s">
        <v>512</v>
      </c>
      <c r="B10" s="283">
        <v>6.0000000000000001E-3</v>
      </c>
    </row>
    <row r="11" spans="1:3" s="83" customFormat="1" ht="18" customHeight="1">
      <c r="A11" s="188" t="s">
        <v>510</v>
      </c>
      <c r="B11" s="283">
        <v>0.255</v>
      </c>
    </row>
    <row r="12" spans="1:3" s="83" customFormat="1" ht="18" customHeight="1">
      <c r="A12" s="188" t="s">
        <v>566</v>
      </c>
      <c r="B12" s="283">
        <v>4.2000000000000003E-2</v>
      </c>
    </row>
    <row r="13" spans="1:3" s="83" customFormat="1" ht="18" customHeight="1">
      <c r="A13" s="188" t="s">
        <v>1015</v>
      </c>
      <c r="B13" s="283">
        <v>3.0000000000000001E-3</v>
      </c>
    </row>
    <row r="14" spans="1:3" s="83" customFormat="1" ht="18" customHeight="1">
      <c r="A14" s="188" t="s">
        <v>1018</v>
      </c>
      <c r="B14" s="283">
        <v>3.0000000000000001E-3</v>
      </c>
    </row>
    <row r="15" spans="1:3" s="83" customFormat="1" ht="18" customHeight="1">
      <c r="A15" s="188" t="s">
        <v>1016</v>
      </c>
      <c r="B15" s="283">
        <v>6.0000000000000001E-3</v>
      </c>
    </row>
    <row r="16" spans="1:3" s="83" customFormat="1" ht="18" customHeight="1" thickBot="1">
      <c r="A16" s="188" t="s">
        <v>1017</v>
      </c>
      <c r="B16" s="283">
        <v>3.0000000000000001E-3</v>
      </c>
    </row>
    <row r="17" spans="1:2" s="83" customFormat="1" ht="18" customHeight="1" thickBot="1">
      <c r="A17" s="198" t="s">
        <v>294</v>
      </c>
      <c r="B17" s="209">
        <v>44</v>
      </c>
    </row>
    <row r="18" spans="1:2" s="83" customFormat="1" ht="18" customHeight="1" thickBot="1">
      <c r="A18" s="198" t="s">
        <v>515</v>
      </c>
      <c r="B18" s="209">
        <v>10</v>
      </c>
    </row>
    <row r="19" spans="1:2" s="83" customFormat="1" ht="18" customHeight="1">
      <c r="A19" s="637" t="s">
        <v>295</v>
      </c>
      <c r="B19" s="658">
        <v>251</v>
      </c>
    </row>
    <row r="20" spans="1:2" s="83" customFormat="1" ht="18" customHeight="1">
      <c r="A20" s="659" t="s">
        <v>296</v>
      </c>
      <c r="B20" s="660">
        <v>0.30299999999999999</v>
      </c>
    </row>
    <row r="21" spans="1:2" s="83" customFormat="1" ht="18" customHeight="1" thickBot="1">
      <c r="A21" s="661" t="s">
        <v>297</v>
      </c>
      <c r="B21" s="662">
        <v>0.69699999999999995</v>
      </c>
    </row>
    <row r="22" spans="1:2" s="83" customFormat="1" ht="18" customHeight="1">
      <c r="A22" s="228" t="s">
        <v>298</v>
      </c>
      <c r="B22" s="227">
        <v>1.2E-2</v>
      </c>
    </row>
    <row r="23" spans="1:2" s="83" customFormat="1" ht="18" customHeight="1">
      <c r="A23" s="188" t="s">
        <v>299</v>
      </c>
      <c r="B23" s="283">
        <v>0.29899999999999999</v>
      </c>
    </row>
    <row r="24" spans="1:2" s="83" customFormat="1" ht="18" customHeight="1">
      <c r="A24" s="188" t="s">
        <v>300</v>
      </c>
      <c r="B24" s="283">
        <v>2.9000000000000001E-2</v>
      </c>
    </row>
    <row r="25" spans="1:2" s="83" customFormat="1" ht="18" customHeight="1" thickBot="1">
      <c r="A25" s="189" t="s">
        <v>301</v>
      </c>
      <c r="B25" s="284">
        <v>0.65600000000000003</v>
      </c>
    </row>
    <row r="26" spans="1:2">
      <c r="B26" s="102"/>
    </row>
    <row r="27" spans="1:2">
      <c r="B27" s="663"/>
    </row>
  </sheetData>
  <pageMargins left="0.7" right="0.7" top="0.75" bottom="0.75" header="0.3" footer="0.3"/>
  <drawing r:id="rId1"/>
  <extLst>
    <ext xmlns:mx="http://schemas.microsoft.com/office/mac/excel/2008/main" uri="{64002731-A6B0-56B0-2670-7721B7C09600}">
      <mx:PLV Mode="0" OnePage="0" WScale="0"/>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8"/>
  <sheetViews>
    <sheetView showGridLines="0" workbookViewId="0">
      <selection activeCell="A8" sqref="A8"/>
    </sheetView>
  </sheetViews>
  <sheetFormatPr baseColWidth="10" defaultColWidth="8.6640625" defaultRowHeight="15" x14ac:dyDescent="0"/>
  <cols>
    <col min="1" max="1" width="38.33203125" style="24" customWidth="1"/>
    <col min="2" max="2" width="19" style="24" customWidth="1"/>
    <col min="3" max="3" width="24.1640625" style="24" customWidth="1"/>
    <col min="4" max="4" width="26.1640625" style="24" customWidth="1"/>
    <col min="5" max="16384" width="8.6640625" style="24"/>
  </cols>
  <sheetData>
    <row r="1" spans="1:4" ht="18">
      <c r="A1" s="16" t="s">
        <v>761</v>
      </c>
      <c r="B1" s="48"/>
      <c r="C1" s="48"/>
      <c r="D1" s="48"/>
    </row>
    <row r="3" spans="1:4">
      <c r="A3" s="28"/>
      <c r="B3" s="28"/>
      <c r="C3" s="28"/>
    </row>
    <row r="4" spans="1:4" ht="16" thickBot="1">
      <c r="A4" s="28"/>
      <c r="B4" s="28"/>
      <c r="C4" s="28"/>
    </row>
    <row r="5" spans="1:4" ht="16" thickBot="1">
      <c r="A5" s="141"/>
      <c r="B5" s="577">
        <v>2017</v>
      </c>
      <c r="C5" s="577" t="s">
        <v>1203</v>
      </c>
    </row>
    <row r="6" spans="1:4">
      <c r="A6" s="760" t="s">
        <v>576</v>
      </c>
      <c r="B6" s="576">
        <v>23.623647684115138</v>
      </c>
      <c r="C6" s="576">
        <v>-1.3856585378838666</v>
      </c>
      <c r="D6" s="742"/>
    </row>
    <row r="7" spans="1:4">
      <c r="A7" s="432" t="s">
        <v>320</v>
      </c>
      <c r="B7" s="433">
        <v>11.13813907901608</v>
      </c>
      <c r="C7" s="433">
        <v>2.3464061255657089</v>
      </c>
      <c r="D7" s="742"/>
    </row>
    <row r="8" spans="1:4">
      <c r="A8" s="432" t="s">
        <v>762</v>
      </c>
      <c r="B8" s="433">
        <v>10.910115557772279</v>
      </c>
      <c r="C8" s="433">
        <v>0.8559629343061772</v>
      </c>
      <c r="D8" s="742"/>
    </row>
    <row r="9" spans="1:4">
      <c r="A9" s="893" t="s">
        <v>764</v>
      </c>
      <c r="B9" s="433">
        <v>8.91783465743754</v>
      </c>
      <c r="C9" s="433">
        <v>-0.35507956835967569</v>
      </c>
      <c r="D9" s="742"/>
    </row>
    <row r="10" spans="1:4">
      <c r="A10" s="432" t="s">
        <v>153</v>
      </c>
      <c r="B10" s="433">
        <v>7.7215043275697299</v>
      </c>
      <c r="C10" s="433">
        <v>0.81863606885005691</v>
      </c>
      <c r="D10" s="742"/>
    </row>
    <row r="11" spans="1:4">
      <c r="A11" s="432" t="s">
        <v>763</v>
      </c>
      <c r="B11" s="433">
        <v>3.2200295758651416</v>
      </c>
      <c r="C11" s="433">
        <v>6.3450109005706204E-2</v>
      </c>
      <c r="D11" s="742"/>
    </row>
    <row r="12" spans="1:4" ht="16" thickBot="1">
      <c r="A12" s="579" t="s">
        <v>8</v>
      </c>
      <c r="B12" s="470">
        <v>34.46872911822409</v>
      </c>
      <c r="C12" s="580">
        <v>-2.3437171314841123</v>
      </c>
      <c r="D12" s="742"/>
    </row>
    <row r="13" spans="1:4" ht="16" thickBot="1">
      <c r="A13" s="578" t="s">
        <v>3</v>
      </c>
      <c r="B13" s="1138">
        <v>100</v>
      </c>
      <c r="C13" s="761"/>
    </row>
    <row r="14" spans="1:4" ht="16" thickBot="1">
      <c r="A14" s="581" t="s">
        <v>152</v>
      </c>
      <c r="B14" s="997">
        <v>992</v>
      </c>
      <c r="C14" s="759"/>
    </row>
    <row r="16" spans="1:4">
      <c r="A16" s="1307" t="s">
        <v>1133</v>
      </c>
      <c r="B16" s="1307"/>
      <c r="C16" s="1307"/>
    </row>
    <row r="17" spans="1:3">
      <c r="A17" s="1307"/>
      <c r="B17" s="1307"/>
      <c r="C17" s="1307"/>
    </row>
    <row r="18" spans="1:3">
      <c r="A18" s="1307"/>
      <c r="B18" s="1307"/>
      <c r="C18" s="1307"/>
    </row>
  </sheetData>
  <mergeCells count="1">
    <mergeCell ref="A16:C18"/>
  </mergeCells>
  <pageMargins left="0.7" right="0.7" top="0.75" bottom="0.75" header="0.3" footer="0.3"/>
  <drawing r:id="rId1"/>
  <extLst>
    <ext xmlns:mx="http://schemas.microsoft.com/office/mac/excel/2008/main" uri="{64002731-A6B0-56B0-2670-7721B7C09600}">
      <mx:PLV Mode="0" OnePage="0" WScale="0"/>
    </ext>
  </extLs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3"/>
  <sheetViews>
    <sheetView showGridLines="0" workbookViewId="0">
      <selection sqref="A1:E1"/>
    </sheetView>
  </sheetViews>
  <sheetFormatPr baseColWidth="10" defaultColWidth="8.6640625" defaultRowHeight="15" x14ac:dyDescent="0"/>
  <cols>
    <col min="1" max="1" width="38.33203125" style="24" customWidth="1"/>
    <col min="2" max="20" width="15.33203125" style="24" customWidth="1"/>
    <col min="21" max="16384" width="8.6640625" style="24"/>
  </cols>
  <sheetData>
    <row r="1" spans="1:5" ht="44.5" customHeight="1">
      <c r="A1" s="1308" t="s">
        <v>765</v>
      </c>
      <c r="B1" s="1308"/>
      <c r="C1" s="1308"/>
      <c r="D1" s="1308"/>
      <c r="E1" s="1308"/>
    </row>
    <row r="3" spans="1:5">
      <c r="A3" s="28"/>
      <c r="B3" s="28"/>
      <c r="C3" s="28"/>
    </row>
  </sheetData>
  <mergeCells count="1">
    <mergeCell ref="A1:E1"/>
  </mergeCells>
  <pageMargins left="0.7" right="0.7" top="0.75" bottom="0.75" header="0.3" footer="0.3"/>
  <drawing r:id="rId1"/>
  <extLst>
    <ext xmlns:mx="http://schemas.microsoft.com/office/mac/excel/2008/main" uri="{64002731-A6B0-56B0-2670-7721B7C09600}">
      <mx:PLV Mode="0" OnePage="0" WScale="0"/>
    </ext>
  </extLs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0"/>
  <sheetViews>
    <sheetView showGridLines="0" workbookViewId="0"/>
  </sheetViews>
  <sheetFormatPr baseColWidth="10" defaultColWidth="8.6640625" defaultRowHeight="14" x14ac:dyDescent="0"/>
  <cols>
    <col min="1" max="1" width="9.6640625" customWidth="1"/>
    <col min="2" max="2" width="14.1640625" customWidth="1"/>
    <col min="3" max="3" width="13.33203125" customWidth="1"/>
    <col min="4" max="4" width="13.5" style="134" customWidth="1"/>
    <col min="5" max="5" width="12.33203125" customWidth="1"/>
    <col min="6" max="6" width="13.33203125" customWidth="1"/>
  </cols>
  <sheetData>
    <row r="1" spans="1:6" ht="18">
      <c r="A1" s="87" t="s">
        <v>766</v>
      </c>
      <c r="B1" s="88"/>
      <c r="C1" s="88"/>
      <c r="D1" s="161"/>
      <c r="E1" s="88"/>
      <c r="F1" s="19"/>
    </row>
    <row r="2" spans="1:6" ht="18">
      <c r="A2" s="87"/>
      <c r="B2" s="88"/>
      <c r="C2" s="88"/>
      <c r="D2" s="161"/>
      <c r="E2" s="88"/>
      <c r="F2" s="19"/>
    </row>
    <row r="3" spans="1:6" ht="15">
      <c r="A3" s="19"/>
      <c r="B3" s="19"/>
      <c r="C3" s="19"/>
      <c r="D3" s="89"/>
      <c r="E3" s="19"/>
      <c r="F3" s="19"/>
    </row>
    <row r="4" spans="1:6" ht="16" thickBot="1">
      <c r="A4" s="19"/>
      <c r="B4" s="632"/>
      <c r="C4" s="632"/>
      <c r="D4" s="89"/>
      <c r="E4" s="632"/>
      <c r="F4" s="632"/>
    </row>
    <row r="5" spans="1:6" ht="46.5" customHeight="1" thickBot="1">
      <c r="A5" s="894"/>
      <c r="B5" s="633"/>
      <c r="C5" s="633" t="s">
        <v>767</v>
      </c>
      <c r="D5" s="633" t="s">
        <v>768</v>
      </c>
      <c r="E5" s="633" t="s">
        <v>769</v>
      </c>
      <c r="F5" s="633" t="s">
        <v>770</v>
      </c>
    </row>
    <row r="6" spans="1:6" ht="15">
      <c r="A6" s="220" t="s">
        <v>26</v>
      </c>
      <c r="B6" s="634"/>
      <c r="C6" s="634">
        <v>63.47</v>
      </c>
      <c r="D6" s="634">
        <v>67.489999999999995</v>
      </c>
      <c r="E6" s="634">
        <v>52.91</v>
      </c>
      <c r="F6" s="634">
        <v>19.62</v>
      </c>
    </row>
    <row r="7" spans="1:6" ht="15">
      <c r="A7" s="220" t="s">
        <v>146</v>
      </c>
      <c r="B7" s="634"/>
      <c r="C7" s="634">
        <v>51.96</v>
      </c>
      <c r="D7" s="634">
        <v>57.35</v>
      </c>
      <c r="E7" s="634">
        <v>54.53</v>
      </c>
      <c r="F7" s="634">
        <v>44.39</v>
      </c>
    </row>
    <row r="8" spans="1:6" ht="16" thickBot="1">
      <c r="A8" s="895" t="s">
        <v>723</v>
      </c>
      <c r="B8" s="635"/>
      <c r="C8" s="635">
        <v>91.41</v>
      </c>
      <c r="D8" s="635">
        <v>90.88</v>
      </c>
      <c r="E8" s="635">
        <v>90.74</v>
      </c>
      <c r="F8" s="635">
        <v>92.31</v>
      </c>
    </row>
    <row r="9" spans="1:6">
      <c r="A9" s="134"/>
      <c r="D9"/>
    </row>
    <row r="10" spans="1:6">
      <c r="A10" s="1155" t="s">
        <v>1134</v>
      </c>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1"/>
  <sheetViews>
    <sheetView showGridLines="0" workbookViewId="0"/>
  </sheetViews>
  <sheetFormatPr baseColWidth="10" defaultColWidth="8.6640625" defaultRowHeight="14" x14ac:dyDescent="0"/>
  <cols>
    <col min="1" max="1" width="30.6640625" customWidth="1"/>
    <col min="2" max="2" width="11.6640625" customWidth="1"/>
    <col min="4" max="5" width="14" customWidth="1"/>
    <col min="6" max="6" width="13.6640625" customWidth="1"/>
    <col min="7" max="7" width="17.1640625" customWidth="1"/>
  </cols>
  <sheetData>
    <row r="1" spans="1:6" ht="18">
      <c r="A1" s="100" t="s">
        <v>771</v>
      </c>
    </row>
    <row r="4" spans="1:6" ht="16" thickBot="1">
      <c r="A4" s="152"/>
      <c r="B4" s="151"/>
      <c r="C4" s="151"/>
      <c r="D4" s="152"/>
      <c r="E4" s="152"/>
      <c r="F4" s="151"/>
    </row>
    <row r="5" spans="1:6" ht="31" thickBot="1">
      <c r="A5" s="172"/>
      <c r="B5" s="587">
        <v>2016</v>
      </c>
      <c r="C5" s="587">
        <v>2017</v>
      </c>
      <c r="D5" s="587" t="s">
        <v>443</v>
      </c>
      <c r="E5" s="587" t="s">
        <v>772</v>
      </c>
      <c r="F5" s="556" t="s">
        <v>773</v>
      </c>
    </row>
    <row r="6" spans="1:6" ht="15">
      <c r="A6" s="765" t="s">
        <v>324</v>
      </c>
      <c r="B6" s="762">
        <v>1059.65644438</v>
      </c>
      <c r="C6" s="586">
        <v>942.87102268441458</v>
      </c>
      <c r="D6" s="559">
        <v>0.56518055577250759</v>
      </c>
      <c r="E6" s="559">
        <v>0.55192925336413567</v>
      </c>
      <c r="F6" s="559">
        <v>-0.1102106463986222</v>
      </c>
    </row>
    <row r="7" spans="1:6" ht="15">
      <c r="A7" s="434" t="s">
        <v>148</v>
      </c>
      <c r="B7" s="763">
        <v>776.07222025999999</v>
      </c>
      <c r="C7" s="435">
        <v>726.27729159364901</v>
      </c>
      <c r="D7" s="400">
        <v>0.41392748667969054</v>
      </c>
      <c r="E7" s="400">
        <v>0.42514158738631408</v>
      </c>
      <c r="F7" s="400">
        <v>-6.4162751051272865E-2</v>
      </c>
    </row>
    <row r="8" spans="1:6" ht="16" thickBot="1">
      <c r="A8" s="583" t="s">
        <v>13</v>
      </c>
      <c r="B8" s="764">
        <v>39.170309779999997</v>
      </c>
      <c r="C8" s="584">
        <v>39.170309779999997</v>
      </c>
      <c r="D8" s="585">
        <v>2.0891957547801918E-2</v>
      </c>
      <c r="E8" s="401">
        <v>2.2929159249550305E-2</v>
      </c>
      <c r="F8" s="401">
        <v>0</v>
      </c>
    </row>
    <row r="9" spans="1:6" ht="16" thickBot="1">
      <c r="A9" s="582" t="s">
        <v>546</v>
      </c>
      <c r="B9" s="1156">
        <v>1874.8989744200001</v>
      </c>
      <c r="C9" s="1156">
        <v>1708.3186240580635</v>
      </c>
      <c r="D9" s="1157"/>
      <c r="E9" s="1158"/>
      <c r="F9" s="1159">
        <f>(C9-B9)/B9</f>
        <v>-8.8847640664728708E-2</v>
      </c>
    </row>
    <row r="10" spans="1:6" ht="15">
      <c r="A10" s="151"/>
      <c r="B10" s="151"/>
      <c r="C10" s="151"/>
      <c r="D10" s="151"/>
      <c r="E10" s="151"/>
      <c r="F10" s="151"/>
    </row>
    <row r="11" spans="1:6" ht="15">
      <c r="A11" s="151"/>
      <c r="B11" s="151"/>
      <c r="C11" s="151"/>
      <c r="D11" s="151"/>
      <c r="E11" s="151"/>
      <c r="F11" s="151"/>
    </row>
  </sheetData>
  <pageMargins left="0.7" right="0.7" top="0.75" bottom="0.75" header="0.3" footer="0.3"/>
  <drawing r:id="rId1"/>
  <extLst>
    <ext xmlns:mx="http://schemas.microsoft.com/office/mac/excel/2008/main" uri="{64002731-A6B0-56B0-2670-7721B7C09600}">
      <mx:PLV Mode="0" OnePage="0" WScale="0"/>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1"/>
  <sheetViews>
    <sheetView showGridLines="0" workbookViewId="0"/>
  </sheetViews>
  <sheetFormatPr baseColWidth="10" defaultColWidth="8.6640625" defaultRowHeight="15" x14ac:dyDescent="0"/>
  <cols>
    <col min="1" max="2" width="20" style="24" customWidth="1"/>
    <col min="3" max="8" width="12.5" style="24" customWidth="1"/>
    <col min="9" max="16384" width="8.6640625" style="24"/>
  </cols>
  <sheetData>
    <row r="1" spans="1:5" ht="18">
      <c r="A1" s="29" t="s">
        <v>774</v>
      </c>
      <c r="B1" s="48"/>
      <c r="C1" s="48"/>
      <c r="D1" s="48"/>
    </row>
    <row r="4" spans="1:5" ht="16" thickBot="1">
      <c r="A4" s="766"/>
      <c r="B4" s="767"/>
      <c r="E4" s="28"/>
    </row>
    <row r="5" spans="1:5">
      <c r="A5" s="588">
        <v>2012</v>
      </c>
      <c r="B5" s="589">
        <v>1527.4304910000001</v>
      </c>
      <c r="E5" s="28"/>
    </row>
    <row r="6" spans="1:5">
      <c r="A6" s="436">
        <v>2013</v>
      </c>
      <c r="B6" s="437">
        <v>1323.369506</v>
      </c>
      <c r="E6" s="28"/>
    </row>
    <row r="7" spans="1:5">
      <c r="A7" s="588">
        <v>2014</v>
      </c>
      <c r="B7" s="437">
        <v>1196.2893919999999</v>
      </c>
      <c r="E7" s="28"/>
    </row>
    <row r="8" spans="1:5">
      <c r="A8" s="436">
        <v>2015</v>
      </c>
      <c r="B8" s="437">
        <v>1095.2483050000001</v>
      </c>
      <c r="E8" s="28"/>
    </row>
    <row r="9" spans="1:5">
      <c r="A9" s="588">
        <v>2016</v>
      </c>
      <c r="B9" s="437">
        <v>967.71998499999995</v>
      </c>
      <c r="E9" s="28"/>
    </row>
    <row r="10" spans="1:5" ht="16" thickBot="1">
      <c r="A10" s="438">
        <v>2017</v>
      </c>
      <c r="B10" s="439">
        <v>879.97758764000014</v>
      </c>
      <c r="E10" s="28"/>
    </row>
    <row r="11" spans="1:5">
      <c r="E11" s="28"/>
    </row>
  </sheetData>
  <pageMargins left="0.7" right="0.7" top="0.75" bottom="0.75" header="0.3" footer="0.3"/>
  <drawing r:id="rId1"/>
  <extLst>
    <ext xmlns:mx="http://schemas.microsoft.com/office/mac/excel/2008/main" uri="{64002731-A6B0-56B0-2670-7721B7C09600}">
      <mx:PLV Mode="0" OnePage="0" WScale="0"/>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5"/>
  <sheetViews>
    <sheetView showGridLines="0" workbookViewId="0"/>
  </sheetViews>
  <sheetFormatPr baseColWidth="10" defaultColWidth="8.6640625" defaultRowHeight="15" x14ac:dyDescent="0"/>
  <cols>
    <col min="1" max="2" width="20" style="24" customWidth="1"/>
    <col min="3" max="8" width="12.5" style="24" customWidth="1"/>
    <col min="9" max="16384" width="8.6640625" style="24"/>
  </cols>
  <sheetData>
    <row r="1" spans="1:5" ht="18">
      <c r="A1" s="29" t="s">
        <v>775</v>
      </c>
      <c r="B1" s="48"/>
      <c r="C1" s="48"/>
      <c r="D1" s="48"/>
    </row>
    <row r="4" spans="1:5" ht="16" thickBot="1">
      <c r="A4" s="766"/>
      <c r="B4" s="767"/>
      <c r="E4" s="28"/>
    </row>
    <row r="5" spans="1:5">
      <c r="A5" s="588">
        <v>2008</v>
      </c>
      <c r="B5" s="589">
        <v>3593.8382929999998</v>
      </c>
      <c r="E5" s="28"/>
    </row>
    <row r="6" spans="1:5">
      <c r="A6" s="436">
        <v>2009</v>
      </c>
      <c r="B6" s="437">
        <v>3325</v>
      </c>
      <c r="E6" s="28"/>
    </row>
    <row r="7" spans="1:5">
      <c r="A7" s="588">
        <v>2010</v>
      </c>
      <c r="B7" s="437">
        <v>2992.0489640000001</v>
      </c>
      <c r="E7" s="28"/>
    </row>
    <row r="8" spans="1:5">
      <c r="A8" s="436">
        <v>2011</v>
      </c>
      <c r="B8" s="437">
        <v>2855.1518700000001</v>
      </c>
      <c r="E8" s="28"/>
    </row>
    <row r="9" spans="1:5">
      <c r="A9" s="588">
        <v>2012</v>
      </c>
      <c r="B9" s="437">
        <v>2468.7769539999999</v>
      </c>
      <c r="E9" s="28"/>
    </row>
    <row r="10" spans="1:5">
      <c r="A10" s="436">
        <v>2013</v>
      </c>
      <c r="B10" s="437">
        <v>2130.657952</v>
      </c>
      <c r="E10" s="28"/>
    </row>
    <row r="11" spans="1:5">
      <c r="A11" s="588">
        <v>2014</v>
      </c>
      <c r="B11" s="437">
        <v>1915.5880360000001</v>
      </c>
      <c r="E11" s="28"/>
    </row>
    <row r="12" spans="1:5">
      <c r="A12" s="436">
        <v>2015</v>
      </c>
      <c r="B12" s="437">
        <v>1759.882973</v>
      </c>
      <c r="E12" s="28"/>
    </row>
    <row r="13" spans="1:5">
      <c r="A13" s="588">
        <v>2016</v>
      </c>
      <c r="B13" s="437">
        <v>1621.76668</v>
      </c>
      <c r="E13" s="28"/>
    </row>
    <row r="14" spans="1:5" ht="16" thickBot="1">
      <c r="A14" s="438">
        <v>2017</v>
      </c>
      <c r="B14" s="439">
        <v>1487.10356</v>
      </c>
      <c r="E14" s="28"/>
    </row>
    <row r="15" spans="1:5">
      <c r="E15" s="28"/>
    </row>
  </sheetData>
  <pageMargins left="0.7" right="0.7" top="0.75" bottom="0.75" header="0.3" footer="0.3"/>
  <drawing r:id="rId1"/>
  <extLst>
    <ext xmlns:mx="http://schemas.microsoft.com/office/mac/excel/2008/main" uri="{64002731-A6B0-56B0-2670-7721B7C09600}">
      <mx:PLV Mode="0" OnePage="0" WScale="0"/>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7"/>
  <sheetViews>
    <sheetView showGridLines="0" workbookViewId="0"/>
  </sheetViews>
  <sheetFormatPr baseColWidth="10" defaultColWidth="8.6640625" defaultRowHeight="15" x14ac:dyDescent="0"/>
  <cols>
    <col min="1" max="1" width="34.6640625" style="24" customWidth="1"/>
    <col min="2" max="5" width="12.5" style="24" customWidth="1"/>
    <col min="6" max="6" width="15.1640625" style="24" customWidth="1"/>
    <col min="7" max="7" width="14" style="24" customWidth="1"/>
    <col min="8" max="8" width="20.1640625" style="24" customWidth="1"/>
    <col min="9" max="16384" width="8.6640625" style="24"/>
  </cols>
  <sheetData>
    <row r="1" spans="1:10" ht="18">
      <c r="A1" s="29" t="s">
        <v>1000</v>
      </c>
      <c r="B1" s="48"/>
      <c r="C1" s="48"/>
      <c r="D1" s="48"/>
    </row>
    <row r="2" spans="1:10" ht="18">
      <c r="A2" s="29"/>
      <c r="B2" s="48"/>
      <c r="C2" s="48"/>
      <c r="D2" s="48"/>
    </row>
    <row r="3" spans="1:10" ht="18">
      <c r="A3" s="29"/>
      <c r="B3" s="48"/>
      <c r="C3" s="48"/>
      <c r="D3" s="48"/>
    </row>
    <row r="4" spans="1:10" ht="16" thickBot="1">
      <c r="A4" s="28"/>
    </row>
    <row r="5" spans="1:10" ht="16" thickBot="1">
      <c r="A5" s="243" t="s">
        <v>31</v>
      </c>
      <c r="B5" s="523">
        <v>2012</v>
      </c>
      <c r="C5" s="523">
        <v>2013</v>
      </c>
      <c r="D5" s="523">
        <v>2014</v>
      </c>
      <c r="E5" s="523">
        <v>2015</v>
      </c>
      <c r="F5" s="523">
        <v>2016</v>
      </c>
      <c r="G5" s="523">
        <v>2017</v>
      </c>
    </row>
    <row r="6" spans="1:10" ht="15.75" customHeight="1" thickBot="1">
      <c r="A6" s="240" t="s">
        <v>1135</v>
      </c>
      <c r="B6" s="373">
        <v>1168.1543830799999</v>
      </c>
      <c r="C6" s="373">
        <v>1119.5675932900001</v>
      </c>
      <c r="D6" s="373">
        <v>1065.6957427</v>
      </c>
      <c r="E6" s="373">
        <v>1006.2947615699999</v>
      </c>
      <c r="F6" s="555">
        <v>951</v>
      </c>
      <c r="G6" s="555">
        <v>859</v>
      </c>
    </row>
    <row r="7" spans="1:10">
      <c r="A7" s="768"/>
      <c r="B7" s="769"/>
      <c r="C7" s="769"/>
      <c r="D7" s="769"/>
      <c r="E7" s="769"/>
      <c r="F7" s="769"/>
      <c r="G7" s="769"/>
    </row>
    <row r="8" spans="1:10" ht="16" thickBot="1">
      <c r="A8" s="28"/>
      <c r="B8" s="770"/>
      <c r="C8" s="770"/>
      <c r="D8" s="770"/>
      <c r="E8" s="770"/>
      <c r="F8" s="770"/>
      <c r="G8" s="770"/>
      <c r="I8" s="19"/>
      <c r="J8" s="19"/>
    </row>
    <row r="9" spans="1:10" ht="16" thickBot="1">
      <c r="A9" s="243" t="s">
        <v>547</v>
      </c>
      <c r="B9" s="453">
        <v>2012</v>
      </c>
      <c r="C9" s="453">
        <v>2013</v>
      </c>
      <c r="D9" s="453">
        <v>2014</v>
      </c>
      <c r="E9" s="453">
        <v>2015</v>
      </c>
      <c r="F9" s="453">
        <v>2016</v>
      </c>
      <c r="G9" s="453">
        <v>2017</v>
      </c>
    </row>
    <row r="10" spans="1:10">
      <c r="A10" s="395" t="s">
        <v>1136</v>
      </c>
      <c r="B10" s="771">
        <v>105.9</v>
      </c>
      <c r="C10" s="771">
        <v>107.2</v>
      </c>
      <c r="D10" s="771">
        <v>107.4</v>
      </c>
      <c r="E10" s="771">
        <v>107.5</v>
      </c>
      <c r="F10" s="771">
        <v>107.375</v>
      </c>
      <c r="G10" s="771">
        <v>108.74999999999999</v>
      </c>
    </row>
    <row r="11" spans="1:10" ht="16" thickBot="1">
      <c r="A11" s="440" t="s">
        <v>1137</v>
      </c>
      <c r="B11" s="441">
        <v>107.96666666666668</v>
      </c>
      <c r="C11" s="441">
        <v>114.825</v>
      </c>
      <c r="D11" s="441">
        <v>122.39166666666667</v>
      </c>
      <c r="E11" s="441">
        <v>127.05833333333334</v>
      </c>
      <c r="F11" s="441">
        <v>130.15</v>
      </c>
      <c r="G11" s="441">
        <v>132.99166666666667</v>
      </c>
    </row>
    <row r="17" spans="2:7">
      <c r="B17" s="84"/>
      <c r="G17" s="84"/>
    </row>
  </sheetData>
  <pageMargins left="0.7" right="0.7" top="0.75" bottom="0.75" header="0.3" footer="0.3"/>
  <drawing r:id="rId1"/>
  <extLst>
    <ext xmlns:mx="http://schemas.microsoft.com/office/mac/excel/2008/main" uri="{64002731-A6B0-56B0-2670-7721B7C09600}">
      <mx:PLV Mode="0" OnePage="0" WScale="0"/>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17"/>
  <sheetViews>
    <sheetView showGridLines="0" workbookViewId="0"/>
  </sheetViews>
  <sheetFormatPr baseColWidth="10" defaultColWidth="8.6640625" defaultRowHeight="15" x14ac:dyDescent="0"/>
  <cols>
    <col min="1" max="1" width="34.6640625" style="24" customWidth="1"/>
    <col min="2" max="5" width="12.5" style="24" customWidth="1"/>
    <col min="6" max="6" width="15.1640625" style="24" customWidth="1"/>
    <col min="7" max="8" width="14" style="24" customWidth="1"/>
    <col min="9" max="9" width="20.1640625" style="24" customWidth="1"/>
    <col min="10" max="16384" width="8.6640625" style="24"/>
  </cols>
  <sheetData>
    <row r="1" spans="1:4" ht="18">
      <c r="A1" s="29" t="s">
        <v>1139</v>
      </c>
      <c r="B1" s="48"/>
      <c r="C1" s="48"/>
      <c r="D1" s="48"/>
    </row>
    <row r="2" spans="1:4" ht="18">
      <c r="A2" s="29"/>
      <c r="B2" s="48"/>
      <c r="C2" s="48"/>
      <c r="D2" s="48"/>
    </row>
    <row r="3" spans="1:4" ht="18">
      <c r="A3" s="29"/>
      <c r="B3" s="48"/>
      <c r="C3" s="48"/>
      <c r="D3" s="48"/>
    </row>
    <row r="4" spans="1:4" ht="16" thickBot="1">
      <c r="A4" s="28"/>
    </row>
    <row r="5" spans="1:4" ht="38.25" customHeight="1" thickBot="1">
      <c r="A5" s="250"/>
      <c r="B5" s="857" t="s">
        <v>1219</v>
      </c>
    </row>
    <row r="6" spans="1:4" ht="15.75" customHeight="1">
      <c r="A6" s="240" t="s">
        <v>453</v>
      </c>
      <c r="B6" s="244">
        <v>-45.628871443811761</v>
      </c>
    </row>
    <row r="7" spans="1:4" ht="15.75" customHeight="1">
      <c r="A7" s="245" t="s">
        <v>427</v>
      </c>
      <c r="B7" s="622">
        <v>-40.775348239491258</v>
      </c>
    </row>
    <row r="8" spans="1:4">
      <c r="A8" s="245" t="s">
        <v>431</v>
      </c>
      <c r="B8" s="622">
        <v>-32.424177464832724</v>
      </c>
    </row>
    <row r="9" spans="1:4">
      <c r="A9" s="245" t="s">
        <v>423</v>
      </c>
      <c r="B9" s="622">
        <v>-32.040564684533798</v>
      </c>
    </row>
    <row r="10" spans="1:4" ht="16" thickBot="1">
      <c r="A10" s="245" t="s">
        <v>426</v>
      </c>
      <c r="B10" s="622">
        <v>-26.789974220399287</v>
      </c>
    </row>
    <row r="11" spans="1:4">
      <c r="A11" s="768"/>
      <c r="B11" s="769"/>
    </row>
    <row r="12" spans="1:4">
      <c r="A12" s="1155" t="s">
        <v>1138</v>
      </c>
    </row>
    <row r="17" spans="2:8">
      <c r="B17" s="84"/>
      <c r="G17" s="84"/>
      <c r="H17" s="84"/>
    </row>
  </sheetData>
  <pageMargins left="0.7" right="0.7" top="0.75" bottom="0.75" header="0.3" footer="0.3"/>
  <drawing r:id="rId1"/>
  <extLst>
    <ext xmlns:mx="http://schemas.microsoft.com/office/mac/excel/2008/main" uri="{64002731-A6B0-56B0-2670-7721B7C09600}">
      <mx:PLV Mode="0" OnePage="0" WScale="0"/>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24"/>
  <sheetViews>
    <sheetView showGridLines="0" workbookViewId="0"/>
  </sheetViews>
  <sheetFormatPr baseColWidth="10" defaultColWidth="8.6640625" defaultRowHeight="14" x14ac:dyDescent="0"/>
  <cols>
    <col min="1" max="1" width="26.1640625" bestFit="1" customWidth="1"/>
    <col min="2" max="2" width="29.5" customWidth="1"/>
    <col min="3" max="3" width="16.33203125" customWidth="1"/>
    <col min="4" max="4" width="18.6640625" customWidth="1"/>
  </cols>
  <sheetData>
    <row r="1" spans="1:4" ht="18">
      <c r="A1" s="100" t="s">
        <v>776</v>
      </c>
    </row>
    <row r="4" spans="1:4" ht="15" thickBot="1"/>
    <row r="5" spans="1:4" ht="31" thickBot="1">
      <c r="A5" s="1071" t="s">
        <v>777</v>
      </c>
      <c r="B5" s="1071" t="s">
        <v>781</v>
      </c>
      <c r="C5" s="856" t="s">
        <v>782</v>
      </c>
      <c r="D5" s="856" t="s">
        <v>421</v>
      </c>
    </row>
    <row r="6" spans="1:4" ht="16" thickBot="1">
      <c r="A6" s="896" t="s">
        <v>788</v>
      </c>
      <c r="B6" s="448"/>
      <c r="C6" s="897">
        <v>291743483</v>
      </c>
      <c r="D6" s="1023">
        <v>19.62</v>
      </c>
    </row>
    <row r="7" spans="1:4" ht="16" thickBot="1">
      <c r="A7" s="896" t="s">
        <v>778</v>
      </c>
      <c r="B7" s="896" t="s">
        <v>422</v>
      </c>
      <c r="C7" s="897">
        <v>104959034</v>
      </c>
      <c r="D7" s="1023">
        <v>7.06</v>
      </c>
    </row>
    <row r="8" spans="1:4" ht="15">
      <c r="A8" s="1309" t="s">
        <v>779</v>
      </c>
      <c r="B8" s="427" t="s">
        <v>439</v>
      </c>
      <c r="C8" s="446">
        <v>77074080</v>
      </c>
      <c r="D8" s="329">
        <v>5.18</v>
      </c>
    </row>
    <row r="9" spans="1:4" ht="15">
      <c r="A9" s="1310"/>
      <c r="B9" s="358" t="s">
        <v>424</v>
      </c>
      <c r="C9" s="291">
        <v>19068662</v>
      </c>
      <c r="D9" s="324">
        <v>1.28</v>
      </c>
    </row>
    <row r="10" spans="1:4" ht="15">
      <c r="A10" s="1310"/>
      <c r="B10" s="358" t="s">
        <v>440</v>
      </c>
      <c r="C10" s="291">
        <v>18195981</v>
      </c>
      <c r="D10" s="324">
        <v>1.22</v>
      </c>
    </row>
    <row r="11" spans="1:4" ht="15">
      <c r="A11" s="1310"/>
      <c r="B11" s="358" t="s">
        <v>425</v>
      </c>
      <c r="C11" s="291">
        <v>17159091</v>
      </c>
      <c r="D11" s="324">
        <v>1.1499999999999999</v>
      </c>
    </row>
    <row r="12" spans="1:4" ht="15">
      <c r="A12" s="1310"/>
      <c r="B12" s="358" t="s">
        <v>428</v>
      </c>
      <c r="C12" s="291">
        <v>9608873</v>
      </c>
      <c r="D12" s="324">
        <v>0.65</v>
      </c>
    </row>
    <row r="13" spans="1:4" ht="15">
      <c r="A13" s="1310"/>
      <c r="B13" s="358" t="s">
        <v>429</v>
      </c>
      <c r="C13" s="291">
        <v>8776241</v>
      </c>
      <c r="D13" s="324">
        <v>0.59</v>
      </c>
    </row>
    <row r="14" spans="1:4" ht="15">
      <c r="A14" s="1310"/>
      <c r="B14" s="358" t="s">
        <v>430</v>
      </c>
      <c r="C14" s="291">
        <v>8328706</v>
      </c>
      <c r="D14" s="324">
        <v>0.55999999999999994</v>
      </c>
    </row>
    <row r="15" spans="1:4" ht="15">
      <c r="A15" s="1310"/>
      <c r="B15" s="358" t="s">
        <v>434</v>
      </c>
      <c r="C15" s="291">
        <v>5417543</v>
      </c>
      <c r="D15" s="324">
        <v>0.36</v>
      </c>
    </row>
    <row r="16" spans="1:4" ht="15">
      <c r="A16" s="1310"/>
      <c r="B16" s="358" t="s">
        <v>432</v>
      </c>
      <c r="C16" s="291">
        <v>5392298</v>
      </c>
      <c r="D16" s="324">
        <v>0.36</v>
      </c>
    </row>
    <row r="17" spans="1:4" ht="15">
      <c r="A17" s="1310"/>
      <c r="B17" s="358" t="s">
        <v>433</v>
      </c>
      <c r="C17" s="291">
        <v>4219827</v>
      </c>
      <c r="D17" s="324">
        <v>0.27999999999999997</v>
      </c>
    </row>
    <row r="18" spans="1:4" ht="15">
      <c r="A18" s="1310"/>
      <c r="B18" s="358" t="s">
        <v>435</v>
      </c>
      <c r="C18" s="291">
        <v>4127263</v>
      </c>
      <c r="D18" s="324">
        <v>0.27999999999999997</v>
      </c>
    </row>
    <row r="19" spans="1:4" ht="15">
      <c r="A19" s="1310"/>
      <c r="B19" s="358" t="s">
        <v>436</v>
      </c>
      <c r="C19" s="291">
        <v>3801543</v>
      </c>
      <c r="D19" s="324">
        <v>0.26</v>
      </c>
    </row>
    <row r="20" spans="1:4" ht="15">
      <c r="A20" s="1310"/>
      <c r="B20" s="358" t="s">
        <v>437</v>
      </c>
      <c r="C20" s="291">
        <v>3296691</v>
      </c>
      <c r="D20" s="324">
        <v>0.22</v>
      </c>
    </row>
    <row r="21" spans="1:4" ht="16" thickBot="1">
      <c r="A21" s="1311"/>
      <c r="B21" s="445" t="s">
        <v>780</v>
      </c>
      <c r="C21" s="447">
        <v>2317650</v>
      </c>
      <c r="D21" s="325">
        <v>0.16</v>
      </c>
    </row>
    <row r="24" spans="1:4">
      <c r="D24" s="772"/>
    </row>
  </sheetData>
  <mergeCells count="1">
    <mergeCell ref="A8:A21"/>
  </mergeCells>
  <pageMargins left="0.7" right="0.7" top="0.75" bottom="0.75" header="0.3" footer="0.3"/>
  <drawing r:id="rId1"/>
  <extLst>
    <ext xmlns:mx="http://schemas.microsoft.com/office/mac/excel/2008/main" uri="{64002731-A6B0-56B0-2670-7721B7C09600}">
      <mx:PLV Mode="0" OnePage="0" WScale="0"/>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6"/>
  <sheetViews>
    <sheetView showGridLines="0" workbookViewId="0"/>
  </sheetViews>
  <sheetFormatPr baseColWidth="10" defaultColWidth="8.6640625" defaultRowHeight="15" x14ac:dyDescent="0"/>
  <cols>
    <col min="1" max="1" width="31.1640625" style="24" customWidth="1"/>
    <col min="2" max="2" width="8.6640625" style="24"/>
    <col min="3" max="3" width="24.6640625" style="24" customWidth="1"/>
    <col min="4" max="4" width="16.33203125" style="24" bestFit="1" customWidth="1"/>
    <col min="5" max="5" width="16.33203125" style="24" customWidth="1"/>
    <col min="6" max="16384" width="8.6640625" style="24"/>
  </cols>
  <sheetData>
    <row r="1" spans="1:5" ht="18">
      <c r="A1" s="29" t="s">
        <v>1001</v>
      </c>
      <c r="B1" s="48"/>
      <c r="C1" s="48"/>
      <c r="D1" s="48"/>
      <c r="E1" s="48"/>
    </row>
    <row r="2" spans="1:5" ht="18">
      <c r="A2" s="29"/>
      <c r="B2" s="48"/>
      <c r="C2" s="48"/>
      <c r="D2" s="48"/>
      <c r="E2" s="48"/>
    </row>
    <row r="4" spans="1:5" ht="16" thickBot="1">
      <c r="A4" s="28"/>
    </row>
    <row r="5" spans="1:5" ht="23.5" customHeight="1" thickBot="1">
      <c r="A5" s="173"/>
      <c r="B5" s="616">
        <v>2017</v>
      </c>
      <c r="C5" s="616" t="s">
        <v>1124</v>
      </c>
    </row>
    <row r="6" spans="1:5">
      <c r="A6" s="774" t="s">
        <v>762</v>
      </c>
      <c r="B6" s="615">
        <v>19.6182358006056</v>
      </c>
      <c r="C6" s="1054">
        <v>-0.2655891032332427</v>
      </c>
    </row>
    <row r="7" spans="1:5">
      <c r="A7" s="898" t="s">
        <v>438</v>
      </c>
      <c r="B7" s="615">
        <v>16.259444433042713</v>
      </c>
      <c r="C7" s="1054">
        <v>-8.3144502130132025E-2</v>
      </c>
    </row>
    <row r="8" spans="1:5">
      <c r="A8" s="449" t="s">
        <v>154</v>
      </c>
      <c r="B8" s="450">
        <v>9.0193018568256278</v>
      </c>
      <c r="C8" s="1055">
        <v>0.31104482197274841</v>
      </c>
    </row>
    <row r="9" spans="1:5">
      <c r="A9" s="24" t="s">
        <v>783</v>
      </c>
      <c r="B9" s="450">
        <v>8.1247345679140182</v>
      </c>
      <c r="C9" s="1055">
        <v>0.41365845923480915</v>
      </c>
    </row>
    <row r="10" spans="1:5">
      <c r="A10" s="449" t="s">
        <v>155</v>
      </c>
      <c r="B10" s="450">
        <v>7.4276157337690734</v>
      </c>
      <c r="C10" s="1055">
        <v>0.41295934682197011</v>
      </c>
    </row>
    <row r="11" spans="1:5">
      <c r="A11" s="449" t="s">
        <v>156</v>
      </c>
      <c r="B11" s="450">
        <v>3.1402486185965426</v>
      </c>
      <c r="C11" s="1055">
        <v>-0.91457842964445391</v>
      </c>
    </row>
    <row r="12" spans="1:5" ht="16" thickBot="1">
      <c r="A12" s="613" t="s">
        <v>8</v>
      </c>
      <c r="B12" s="614">
        <v>36.410418989246452</v>
      </c>
      <c r="C12" s="1056">
        <v>0.12564940697830451</v>
      </c>
    </row>
    <row r="13" spans="1:5" ht="16" thickBot="1">
      <c r="A13" s="582" t="s">
        <v>3</v>
      </c>
      <c r="B13" s="1139">
        <v>100</v>
      </c>
      <c r="C13" s="773"/>
    </row>
    <row r="15" spans="1:5">
      <c r="A15" s="28"/>
      <c r="B15" s="101"/>
      <c r="C15" s="101"/>
    </row>
    <row r="16" spans="1:5">
      <c r="A16" s="28"/>
      <c r="B16" s="92"/>
      <c r="C16" s="102"/>
    </row>
  </sheetData>
  <pageMargins left="0.7" right="0.7" top="0.75" bottom="0.75" header="0.3" footer="0.3"/>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E31"/>
  <sheetViews>
    <sheetView showGridLines="0" workbookViewId="0"/>
  </sheetViews>
  <sheetFormatPr baseColWidth="10" defaultColWidth="8.6640625" defaultRowHeight="15" x14ac:dyDescent="0"/>
  <cols>
    <col min="1" max="1" width="71.6640625" style="24" bestFit="1" customWidth="1"/>
    <col min="2" max="5" width="15" style="24" customWidth="1"/>
    <col min="6" max="16384" width="8.6640625" style="24"/>
  </cols>
  <sheetData>
    <row r="1" spans="1:4" ht="18">
      <c r="A1" s="23" t="s">
        <v>1055</v>
      </c>
    </row>
    <row r="4" spans="1:4" ht="16" thickBot="1">
      <c r="A4" s="181"/>
    </row>
    <row r="5" spans="1:4" ht="16" thickBot="1">
      <c r="A5" s="157" t="s">
        <v>1056</v>
      </c>
      <c r="B5" s="208"/>
    </row>
    <row r="6" spans="1:4">
      <c r="A6" s="665" t="s">
        <v>177</v>
      </c>
      <c r="B6" s="666">
        <v>44</v>
      </c>
    </row>
    <row r="7" spans="1:4">
      <c r="A7" s="815" t="s">
        <v>176</v>
      </c>
      <c r="B7" s="816">
        <v>20</v>
      </c>
    </row>
    <row r="8" spans="1:4" ht="16" thickBot="1">
      <c r="A8" s="815" t="s">
        <v>178</v>
      </c>
      <c r="B8" s="816">
        <v>27</v>
      </c>
    </row>
    <row r="9" spans="1:4" ht="16" thickBot="1">
      <c r="A9" s="817" t="s">
        <v>800</v>
      </c>
      <c r="B9" s="208">
        <v>91</v>
      </c>
    </row>
    <row r="12" spans="1:4">
      <c r="A12" s="667" t="s">
        <v>567</v>
      </c>
      <c r="B12" s="668">
        <v>40</v>
      </c>
    </row>
    <row r="13" spans="1:4">
      <c r="A13" s="669" t="s">
        <v>568</v>
      </c>
      <c r="B13" s="668">
        <v>33</v>
      </c>
    </row>
    <row r="14" spans="1:4">
      <c r="A14" s="669" t="s">
        <v>569</v>
      </c>
      <c r="B14" s="668">
        <v>15</v>
      </c>
    </row>
    <row r="15" spans="1:4" ht="16" thickBot="1">
      <c r="A15" s="669" t="s">
        <v>168</v>
      </c>
      <c r="B15" s="668">
        <v>3</v>
      </c>
    </row>
    <row r="16" spans="1:4" ht="16" thickBot="1">
      <c r="A16" s="817" t="s">
        <v>800</v>
      </c>
      <c r="B16" s="208">
        <v>91</v>
      </c>
      <c r="D16" s="638"/>
    </row>
    <row r="17" spans="1:5">
      <c r="A17" s="639"/>
      <c r="B17" s="639"/>
    </row>
    <row r="18" spans="1:5">
      <c r="A18" s="656"/>
      <c r="B18" s="656"/>
      <c r="C18" s="656"/>
      <c r="D18" s="656"/>
      <c r="E18" s="656"/>
    </row>
    <row r="19" spans="1:5">
      <c r="A19" s="638"/>
      <c r="B19" s="638"/>
      <c r="C19" s="638"/>
      <c r="D19" s="638"/>
      <c r="E19" s="638"/>
    </row>
    <row r="20" spans="1:5">
      <c r="A20" s="670"/>
      <c r="B20" s="636"/>
      <c r="C20" s="636"/>
      <c r="D20" s="636"/>
      <c r="E20" s="636"/>
    </row>
    <row r="21" spans="1:5">
      <c r="A21" s="196"/>
      <c r="B21" s="636"/>
      <c r="C21" s="636"/>
      <c r="D21" s="636"/>
      <c r="E21" s="636"/>
    </row>
    <row r="22" spans="1:5">
      <c r="A22" s="196"/>
      <c r="B22" s="636"/>
      <c r="C22" s="636"/>
      <c r="D22" s="636"/>
      <c r="E22" s="636"/>
    </row>
    <row r="23" spans="1:5">
      <c r="A23" s="636"/>
      <c r="B23" s="636"/>
      <c r="C23" s="636"/>
      <c r="D23" s="636"/>
      <c r="E23" s="636"/>
    </row>
    <row r="24" spans="1:5">
      <c r="A24" s="636"/>
      <c r="B24" s="636"/>
      <c r="C24" s="636"/>
      <c r="D24" s="636"/>
      <c r="E24" s="636"/>
    </row>
    <row r="25" spans="1:5">
      <c r="A25" s="636"/>
      <c r="B25" s="636"/>
      <c r="C25" s="636"/>
      <c r="D25" s="636"/>
      <c r="E25" s="636"/>
    </row>
    <row r="26" spans="1:5">
      <c r="A26" s="636"/>
      <c r="B26" s="636"/>
      <c r="C26" s="636"/>
      <c r="D26" s="636"/>
      <c r="E26" s="636"/>
    </row>
    <row r="27" spans="1:5">
      <c r="A27" s="670"/>
      <c r="B27" s="670"/>
      <c r="C27" s="670"/>
      <c r="D27" s="670"/>
      <c r="E27" s="670"/>
    </row>
    <row r="28" spans="1:5">
      <c r="A28" s="656"/>
      <c r="B28" s="656"/>
      <c r="C28" s="656"/>
      <c r="D28" s="656"/>
      <c r="E28" s="656"/>
    </row>
    <row r="29" spans="1:5">
      <c r="A29" s="656"/>
      <c r="B29" s="656"/>
      <c r="C29" s="656"/>
      <c r="D29" s="656"/>
      <c r="E29" s="656"/>
    </row>
    <row r="30" spans="1:5">
      <c r="A30" s="639"/>
      <c r="B30" s="639"/>
      <c r="C30" s="639"/>
      <c r="D30" s="639"/>
      <c r="E30" s="639"/>
    </row>
    <row r="31" spans="1:5">
      <c r="A31" s="28"/>
      <c r="B31" s="102"/>
      <c r="C31" s="102"/>
      <c r="D31" s="102"/>
      <c r="E31" s="102"/>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8"/>
  <sheetViews>
    <sheetView showGridLines="0" workbookViewId="0"/>
  </sheetViews>
  <sheetFormatPr baseColWidth="10" defaultColWidth="8.6640625" defaultRowHeight="14" x14ac:dyDescent="0"/>
  <cols>
    <col min="1" max="1" width="31.1640625" style="93" customWidth="1"/>
    <col min="2" max="2" width="18" style="93" customWidth="1"/>
    <col min="3" max="3" width="27.6640625" style="93" customWidth="1"/>
    <col min="4" max="4" width="11.6640625" style="93" customWidth="1"/>
    <col min="5" max="16384" width="8.6640625" style="93"/>
  </cols>
  <sheetData>
    <row r="1" spans="1:6" ht="18">
      <c r="A1" s="775" t="s">
        <v>784</v>
      </c>
    </row>
    <row r="2" spans="1:6" ht="18">
      <c r="A2" s="775"/>
    </row>
    <row r="4" spans="1:6" ht="15" thickBot="1">
      <c r="A4" s="640"/>
      <c r="C4" s="640"/>
    </row>
    <row r="5" spans="1:6" ht="16" thickBot="1">
      <c r="A5" s="173"/>
      <c r="B5" s="616">
        <v>2017</v>
      </c>
      <c r="C5" s="616" t="s">
        <v>1124</v>
      </c>
    </row>
    <row r="6" spans="1:6" ht="16.5" customHeight="1">
      <c r="A6" s="774" t="s">
        <v>762</v>
      </c>
      <c r="B6" s="617">
        <v>21.920369931368974</v>
      </c>
      <c r="C6" s="776">
        <v>1.4810638018988271</v>
      </c>
    </row>
    <row r="7" spans="1:6" ht="16.5" customHeight="1">
      <c r="A7" s="449" t="s">
        <v>438</v>
      </c>
      <c r="B7" s="618">
        <v>19.102482312392585</v>
      </c>
      <c r="C7" s="777">
        <v>0.30456323469785573</v>
      </c>
    </row>
    <row r="8" spans="1:6" ht="16.5" customHeight="1">
      <c r="A8" s="158" t="s">
        <v>155</v>
      </c>
      <c r="B8" s="618">
        <v>7.496962112124522</v>
      </c>
      <c r="C8" s="777">
        <v>0.35487062735936981</v>
      </c>
    </row>
    <row r="9" spans="1:6" ht="16.5" customHeight="1">
      <c r="A9" s="449" t="s">
        <v>441</v>
      </c>
      <c r="B9" s="618">
        <v>7.2216621807318555</v>
      </c>
      <c r="C9" s="777">
        <v>0.20032386885167774</v>
      </c>
    </row>
    <row r="10" spans="1:6" ht="16.5" customHeight="1">
      <c r="A10" s="449" t="s">
        <v>442</v>
      </c>
      <c r="B10" s="618">
        <v>5.5961457455111532</v>
      </c>
      <c r="C10" s="777">
        <v>-0.20197172551840303</v>
      </c>
    </row>
    <row r="11" spans="1:6" ht="16.5" customHeight="1">
      <c r="A11" s="158" t="s">
        <v>783</v>
      </c>
      <c r="B11" s="618">
        <v>4.2421681041857253</v>
      </c>
      <c r="C11" s="777">
        <v>-1.7743523570510789E-2</v>
      </c>
    </row>
    <row r="12" spans="1:6" ht="16.5" customHeight="1" thickBot="1">
      <c r="A12" s="613" t="s">
        <v>8</v>
      </c>
      <c r="B12" s="619">
        <v>34.420209613685188</v>
      </c>
      <c r="C12" s="778">
        <v>-2.1211062837188095</v>
      </c>
    </row>
    <row r="13" spans="1:6" ht="16" thickBot="1">
      <c r="A13" s="582" t="s">
        <v>3</v>
      </c>
      <c r="B13" s="1140">
        <v>100</v>
      </c>
      <c r="C13" s="172"/>
    </row>
    <row r="14" spans="1:6" ht="16" thickBot="1">
      <c r="A14" s="620" t="s">
        <v>152</v>
      </c>
      <c r="B14" s="621">
        <v>1037</v>
      </c>
      <c r="C14" s="172"/>
    </row>
    <row r="15" spans="1:6" ht="15">
      <c r="A15" s="779"/>
      <c r="F15" s="640"/>
    </row>
    <row r="16" spans="1:6" ht="15">
      <c r="A16" s="779"/>
    </row>
    <row r="17" spans="1:1" ht="15">
      <c r="A17" s="779"/>
    </row>
    <row r="18" spans="1:1" ht="15">
      <c r="A18" s="779"/>
    </row>
  </sheetData>
  <pageMargins left="0.7" right="0.7" top="0.75" bottom="0.75" header="0.3" footer="0.3"/>
  <drawing r:id="rId1"/>
  <extLst>
    <ext xmlns:mx="http://schemas.microsoft.com/office/mac/excel/2008/main" uri="{64002731-A6B0-56B0-2670-7721B7C09600}">
      <mx:PLV Mode="0" OnePage="0" WScale="0"/>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2"/>
  <sheetViews>
    <sheetView showGridLines="0" workbookViewId="0"/>
  </sheetViews>
  <sheetFormatPr baseColWidth="10" defaultColWidth="8.6640625" defaultRowHeight="14" x14ac:dyDescent="0"/>
  <cols>
    <col min="1" max="1" width="31.1640625" style="93" customWidth="1"/>
    <col min="2" max="3" width="18" style="93" customWidth="1"/>
    <col min="4" max="4" width="11.6640625" style="93" customWidth="1"/>
    <col min="5" max="16384" width="8.6640625" style="93"/>
  </cols>
  <sheetData>
    <row r="1" spans="1:6" ht="18">
      <c r="A1" s="775" t="s">
        <v>785</v>
      </c>
    </row>
    <row r="2" spans="1:6" ht="18">
      <c r="A2" s="775"/>
    </row>
    <row r="5" spans="1:6" ht="16.5" customHeight="1"/>
    <row r="6" spans="1:6" ht="16.5" customHeight="1"/>
    <row r="7" spans="1:6" ht="16.5" customHeight="1"/>
    <row r="8" spans="1:6" ht="16.5" customHeight="1"/>
    <row r="9" spans="1:6">
      <c r="F9" s="854"/>
    </row>
    <row r="11" spans="1:6" ht="15">
      <c r="A11" s="779"/>
    </row>
    <row r="12" spans="1:6" ht="15">
      <c r="A12" s="779"/>
    </row>
  </sheetData>
  <pageMargins left="0.7" right="0.7" top="0.75" bottom="0.75" header="0.3" footer="0.3"/>
  <drawing r:id="rId1"/>
  <extLst>
    <ext xmlns:mx="http://schemas.microsoft.com/office/mac/excel/2008/main" uri="{64002731-A6B0-56B0-2670-7721B7C09600}">
      <mx:PLV Mode="0" OnePage="0" WScale="0"/>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26"/>
  <sheetViews>
    <sheetView showGridLines="0" workbookViewId="0"/>
  </sheetViews>
  <sheetFormatPr baseColWidth="10" defaultColWidth="8.6640625" defaultRowHeight="14" x14ac:dyDescent="0"/>
  <cols>
    <col min="1" max="2" width="21.6640625" customWidth="1"/>
    <col min="3" max="3" width="26.33203125" customWidth="1"/>
    <col min="4" max="4" width="9.1640625" customWidth="1"/>
  </cols>
  <sheetData>
    <row r="1" spans="1:9" ht="18">
      <c r="A1" s="100" t="s">
        <v>1140</v>
      </c>
      <c r="C1" s="100"/>
      <c r="D1" s="100"/>
      <c r="E1" s="100"/>
      <c r="F1" s="100"/>
      <c r="G1" s="100"/>
      <c r="H1" s="100"/>
      <c r="I1" s="100"/>
    </row>
    <row r="4" spans="1:9" ht="15" thickBot="1"/>
    <row r="5" spans="1:9" ht="17" thickBot="1">
      <c r="A5" s="388" t="s">
        <v>1141</v>
      </c>
      <c r="B5" s="780"/>
      <c r="C5" s="780"/>
      <c r="D5" s="154"/>
      <c r="E5" s="153"/>
    </row>
    <row r="6" spans="1:9" ht="25.25" customHeight="1" thickBot="1">
      <c r="A6" s="174"/>
      <c r="B6" s="1057">
        <v>2017</v>
      </c>
      <c r="C6" s="616" t="s">
        <v>1124</v>
      </c>
      <c r="D6" s="153"/>
      <c r="E6" s="153"/>
    </row>
    <row r="7" spans="1:9" ht="16">
      <c r="A7" s="704" t="s">
        <v>481</v>
      </c>
      <c r="B7" s="452">
        <v>31.7</v>
      </c>
      <c r="C7" s="321">
        <v>-0.90000000000000213</v>
      </c>
      <c r="D7" s="153"/>
      <c r="E7" s="153"/>
    </row>
    <row r="8" spans="1:9" ht="16">
      <c r="A8" s="314" t="s">
        <v>482</v>
      </c>
      <c r="B8" s="451">
        <v>17.2</v>
      </c>
      <c r="C8" s="316">
        <v>3.1999999999999975</v>
      </c>
      <c r="D8" s="153"/>
      <c r="E8" s="153"/>
    </row>
    <row r="9" spans="1:9" ht="16">
      <c r="A9" s="314" t="s">
        <v>483</v>
      </c>
      <c r="B9" s="451">
        <v>7.8</v>
      </c>
      <c r="C9" s="316">
        <v>1.5999999999999996</v>
      </c>
      <c r="D9" s="153"/>
      <c r="E9" s="153"/>
    </row>
    <row r="10" spans="1:9" ht="16">
      <c r="A10" s="393" t="s">
        <v>484</v>
      </c>
      <c r="B10" s="451">
        <v>4</v>
      </c>
      <c r="C10" s="316">
        <v>-0.2</v>
      </c>
      <c r="D10" s="154"/>
      <c r="E10" s="154"/>
    </row>
    <row r="11" spans="1:9" ht="16">
      <c r="A11" s="314" t="s">
        <v>485</v>
      </c>
      <c r="B11" s="451">
        <v>2.6</v>
      </c>
      <c r="C11" s="316">
        <v>0.40000000000000036</v>
      </c>
      <c r="D11" s="153"/>
      <c r="E11" s="153"/>
    </row>
    <row r="12" spans="1:9" ht="16">
      <c r="A12" s="314" t="s">
        <v>486</v>
      </c>
      <c r="B12" s="451">
        <v>2.4</v>
      </c>
      <c r="C12" s="316">
        <v>0.5</v>
      </c>
      <c r="D12" s="153"/>
      <c r="E12" s="153"/>
    </row>
    <row r="13" spans="1:9" ht="16">
      <c r="A13" s="869" t="s">
        <v>786</v>
      </c>
      <c r="B13" s="899">
        <v>2</v>
      </c>
      <c r="C13" s="900">
        <v>1.2999999999999998</v>
      </c>
      <c r="D13" s="153"/>
      <c r="E13" s="153"/>
    </row>
    <row r="14" spans="1:9" ht="17" thickBot="1">
      <c r="A14" s="315" t="s">
        <v>8</v>
      </c>
      <c r="B14" s="318">
        <v>32.299999999999997</v>
      </c>
      <c r="C14" s="318">
        <v>-5.8999999999999915</v>
      </c>
      <c r="D14" s="153"/>
      <c r="E14" s="153"/>
    </row>
    <row r="15" spans="1:9" ht="17" thickBot="1">
      <c r="A15" s="383" t="s">
        <v>3</v>
      </c>
      <c r="B15" s="1141">
        <v>100</v>
      </c>
      <c r="C15" s="782"/>
      <c r="D15" s="153"/>
      <c r="E15" s="153"/>
    </row>
    <row r="16" spans="1:9" ht="16">
      <c r="A16" s="127"/>
      <c r="B16" s="127"/>
      <c r="C16" s="127"/>
      <c r="D16" s="153"/>
      <c r="E16" s="153"/>
    </row>
    <row r="17" spans="1:7" ht="17" thickBot="1">
      <c r="A17" s="127"/>
      <c r="B17" s="127"/>
      <c r="C17" s="127"/>
      <c r="D17" s="153"/>
      <c r="E17" s="153"/>
    </row>
    <row r="18" spans="1:7" ht="17" thickBot="1">
      <c r="A18" s="388" t="s">
        <v>487</v>
      </c>
      <c r="B18" s="781"/>
      <c r="C18" s="781"/>
      <c r="D18" s="154"/>
      <c r="E18" s="153"/>
    </row>
    <row r="19" spans="1:7" ht="17" thickBot="1">
      <c r="A19" s="28"/>
      <c r="B19" s="790">
        <v>2017</v>
      </c>
      <c r="C19" s="616" t="s">
        <v>1124</v>
      </c>
      <c r="D19" s="153"/>
      <c r="E19" s="153"/>
    </row>
    <row r="20" spans="1:7" ht="16">
      <c r="A20" s="395" t="s">
        <v>481</v>
      </c>
      <c r="B20" s="1058">
        <v>34.700000000000003</v>
      </c>
      <c r="C20" s="1060">
        <v>-0.69999999999999574</v>
      </c>
      <c r="D20" s="153"/>
      <c r="E20" s="153"/>
      <c r="F20" s="1050"/>
      <c r="G20" s="1050"/>
    </row>
    <row r="21" spans="1:7" ht="16">
      <c r="A21" s="245" t="s">
        <v>482</v>
      </c>
      <c r="B21" s="1059">
        <v>24.4</v>
      </c>
      <c r="C21" s="1061">
        <v>3.1999999999999993</v>
      </c>
      <c r="D21" s="153"/>
      <c r="E21" s="153"/>
      <c r="F21" s="1050"/>
      <c r="G21" s="1050"/>
    </row>
    <row r="22" spans="1:7" ht="16">
      <c r="A22" s="454" t="s">
        <v>483</v>
      </c>
      <c r="B22" s="1059">
        <v>11.8</v>
      </c>
      <c r="C22" s="1061">
        <v>1.5</v>
      </c>
      <c r="D22" s="153"/>
      <c r="E22" s="153"/>
    </row>
    <row r="23" spans="1:7" ht="17" thickBot="1">
      <c r="A23" s="440" t="s">
        <v>8</v>
      </c>
      <c r="B23" s="580">
        <v>29.099999999999994</v>
      </c>
      <c r="C23" s="1062">
        <v>-4.0000000000000142</v>
      </c>
      <c r="D23" s="153"/>
      <c r="E23" s="153"/>
    </row>
    <row r="24" spans="1:7" ht="17" thickBot="1">
      <c r="A24" s="383" t="s">
        <v>3</v>
      </c>
      <c r="B24" s="1141">
        <v>100</v>
      </c>
      <c r="C24" s="782"/>
      <c r="D24" s="153"/>
      <c r="E24" s="153"/>
    </row>
    <row r="25" spans="1:7" ht="15">
      <c r="A25" s="114"/>
      <c r="B25" s="114"/>
      <c r="C25" s="114"/>
      <c r="D25" s="112"/>
      <c r="E25" s="112"/>
    </row>
    <row r="26" spans="1:7" ht="15">
      <c r="A26" s="901" t="s">
        <v>787</v>
      </c>
      <c r="B26" s="112"/>
      <c r="C26" s="112"/>
      <c r="D26" s="112"/>
      <c r="E26" s="112"/>
    </row>
  </sheetData>
  <pageMargins left="0.7" right="0.7" top="0.75" bottom="0.75" header="0.3" footer="0.3"/>
  <drawing r:id="rId1"/>
  <extLst>
    <ext xmlns:mx="http://schemas.microsoft.com/office/mac/excel/2008/main" uri="{64002731-A6B0-56B0-2670-7721B7C09600}">
      <mx:PLV Mode="0" OnePage="0" WScale="0"/>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10"/>
  <sheetViews>
    <sheetView showGridLines="0" workbookViewId="0"/>
  </sheetViews>
  <sheetFormatPr baseColWidth="10" defaultColWidth="8.6640625" defaultRowHeight="14" x14ac:dyDescent="0"/>
  <cols>
    <col min="1" max="1" width="20.33203125" customWidth="1"/>
    <col min="2" max="7" width="12.6640625" customWidth="1"/>
  </cols>
  <sheetData>
    <row r="1" spans="1:7" ht="18">
      <c r="A1" s="100" t="s">
        <v>991</v>
      </c>
      <c r="B1" s="100"/>
      <c r="C1" s="100"/>
      <c r="D1" s="100"/>
      <c r="E1" s="100"/>
    </row>
    <row r="4" spans="1:7" ht="15" thickBot="1">
      <c r="A4" s="134"/>
    </row>
    <row r="5" spans="1:7" ht="16" thickBot="1">
      <c r="A5" s="127"/>
      <c r="B5" s="382">
        <v>2012</v>
      </c>
      <c r="C5" s="382">
        <v>2013</v>
      </c>
      <c r="D5" s="382">
        <v>2014</v>
      </c>
      <c r="E5" s="382">
        <v>2015</v>
      </c>
      <c r="F5" s="382">
        <v>2016</v>
      </c>
      <c r="G5" s="382">
        <v>2017</v>
      </c>
    </row>
    <row r="6" spans="1:7" ht="15">
      <c r="A6" s="704" t="s">
        <v>1142</v>
      </c>
      <c r="B6" s="593">
        <v>686.48</v>
      </c>
      <c r="C6" s="593">
        <v>784.03826235901795</v>
      </c>
      <c r="D6" s="593">
        <v>890.93535948051692</v>
      </c>
      <c r="E6" s="593">
        <v>920.21308489235889</v>
      </c>
      <c r="F6" s="593">
        <v>1045.5118049208363</v>
      </c>
      <c r="G6" s="593">
        <v>1207.7305389685603</v>
      </c>
    </row>
    <row r="7" spans="1:7" ht="16" thickBot="1">
      <c r="A7" s="315" t="s">
        <v>488</v>
      </c>
      <c r="B7" s="595">
        <v>816.82</v>
      </c>
      <c r="C7" s="595">
        <v>698.70044397098195</v>
      </c>
      <c r="D7" s="595">
        <v>733.19510466948316</v>
      </c>
      <c r="E7" s="595">
        <v>739.60382074764118</v>
      </c>
      <c r="F7" s="595">
        <v>907.88280295916354</v>
      </c>
      <c r="G7" s="595">
        <v>995.18815169019979</v>
      </c>
    </row>
    <row r="8" spans="1:7" ht="16" thickBot="1">
      <c r="A8" s="383" t="s">
        <v>3</v>
      </c>
      <c r="B8" s="591">
        <v>1503.3000000000002</v>
      </c>
      <c r="C8" s="591">
        <v>1482.7387063299998</v>
      </c>
      <c r="D8" s="624">
        <v>1624.1304641500001</v>
      </c>
      <c r="E8" s="624">
        <v>1659.8169056400002</v>
      </c>
      <c r="F8" s="591">
        <v>1953.39460788</v>
      </c>
      <c r="G8" s="591">
        <v>2202.9186906587602</v>
      </c>
    </row>
    <row r="9" spans="1:7" ht="15">
      <c r="A9" s="151"/>
      <c r="B9" s="151"/>
      <c r="C9" s="151"/>
      <c r="D9" s="151"/>
      <c r="E9" s="151"/>
      <c r="F9" s="151"/>
      <c r="G9" s="151"/>
    </row>
    <row r="10" spans="1:7" ht="15">
      <c r="A10" s="151"/>
      <c r="B10" s="151"/>
      <c r="C10" s="151"/>
      <c r="D10" s="151"/>
      <c r="E10" s="151"/>
      <c r="F10" s="151"/>
      <c r="G10" s="151"/>
    </row>
  </sheetData>
  <pageMargins left="0.7" right="0.7" top="0.75" bottom="0.75" header="0.3" footer="0.3"/>
  <drawing r:id="rId1"/>
  <extLst>
    <ext xmlns:mx="http://schemas.microsoft.com/office/mac/excel/2008/main" uri="{64002731-A6B0-56B0-2670-7721B7C09600}">
      <mx:PLV Mode="0" OnePage="0" WScale="0"/>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
  <sheetViews>
    <sheetView showGridLines="0" workbookViewId="0"/>
  </sheetViews>
  <sheetFormatPr baseColWidth="10" defaultColWidth="8.6640625" defaultRowHeight="14" x14ac:dyDescent="0"/>
  <cols>
    <col min="1" max="1" width="20.33203125" customWidth="1"/>
    <col min="2" max="7" width="12.6640625" customWidth="1"/>
  </cols>
  <sheetData>
    <row r="1" spans="1:5" ht="18">
      <c r="A1" s="100" t="s">
        <v>1252</v>
      </c>
      <c r="B1" s="100"/>
      <c r="C1" s="100"/>
      <c r="D1" s="100"/>
      <c r="E1" s="100"/>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23"/>
  <sheetViews>
    <sheetView showGridLines="0" workbookViewId="0"/>
  </sheetViews>
  <sheetFormatPr baseColWidth="10" defaultColWidth="8.6640625" defaultRowHeight="14" x14ac:dyDescent="0"/>
  <cols>
    <col min="1" max="1" width="11.6640625" customWidth="1"/>
    <col min="2" max="2" width="17.5" customWidth="1"/>
    <col min="3" max="3" width="25.33203125" customWidth="1"/>
    <col min="4" max="4" width="14.5" customWidth="1"/>
    <col min="5" max="5" width="13.83203125" customWidth="1"/>
    <col min="6" max="6" width="13.33203125" bestFit="1" customWidth="1"/>
  </cols>
  <sheetData>
    <row r="1" spans="1:7" ht="18">
      <c r="A1" s="100" t="s">
        <v>1143</v>
      </c>
    </row>
    <row r="2" spans="1:7" ht="16.5" customHeight="1">
      <c r="A2" s="100"/>
    </row>
    <row r="3" spans="1:7" ht="16.5" customHeight="1">
      <c r="A3" s="100"/>
    </row>
    <row r="4" spans="1:7" ht="16.5" customHeight="1" thickBot="1">
      <c r="A4" s="326"/>
      <c r="B4" s="326"/>
      <c r="C4" s="326"/>
      <c r="D4" s="326"/>
      <c r="E4" s="326"/>
      <c r="F4" s="326"/>
    </row>
    <row r="5" spans="1:7" ht="35.25" customHeight="1" thickBot="1">
      <c r="A5" s="783" t="s">
        <v>1144</v>
      </c>
      <c r="B5" s="783" t="s">
        <v>1145</v>
      </c>
      <c r="C5" s="1017" t="s">
        <v>534</v>
      </c>
      <c r="D5" s="783" t="s">
        <v>537</v>
      </c>
      <c r="E5" s="783" t="s">
        <v>1146</v>
      </c>
      <c r="F5" s="783" t="s">
        <v>1023</v>
      </c>
      <c r="G5" s="902" t="s">
        <v>1147</v>
      </c>
    </row>
    <row r="6" spans="1:7" ht="15">
      <c r="A6" s="604">
        <v>1</v>
      </c>
      <c r="B6" s="605">
        <v>0</v>
      </c>
      <c r="C6" s="605" t="s">
        <v>535</v>
      </c>
      <c r="D6" s="611">
        <v>1453372</v>
      </c>
      <c r="E6" s="1005">
        <v>802026.8</v>
      </c>
      <c r="F6" s="1005">
        <v>1095971</v>
      </c>
      <c r="G6" s="904">
        <v>0.68</v>
      </c>
    </row>
    <row r="7" spans="1:7" ht="15">
      <c r="A7" s="604">
        <v>2</v>
      </c>
      <c r="B7" s="605">
        <v>0</v>
      </c>
      <c r="C7" s="605" t="s">
        <v>482</v>
      </c>
      <c r="D7" s="611">
        <v>1004172</v>
      </c>
      <c r="E7" s="1005">
        <v>479693.3</v>
      </c>
      <c r="F7" s="1005">
        <v>799179.9</v>
      </c>
      <c r="G7" s="904">
        <v>0.47</v>
      </c>
    </row>
    <row r="8" spans="1:7" ht="15">
      <c r="A8" s="604">
        <v>3</v>
      </c>
      <c r="B8" s="605">
        <v>0</v>
      </c>
      <c r="C8" s="605" t="s">
        <v>538</v>
      </c>
      <c r="D8" s="611">
        <v>771817</v>
      </c>
      <c r="E8" s="1005">
        <v>671113.6</v>
      </c>
      <c r="F8" s="1005">
        <v>260073.2</v>
      </c>
      <c r="G8" s="904">
        <v>0.36099999999999999</v>
      </c>
    </row>
    <row r="9" spans="1:7" ht="15">
      <c r="A9" s="604">
        <v>4</v>
      </c>
      <c r="B9" s="605">
        <v>0</v>
      </c>
      <c r="C9" s="605" t="s">
        <v>789</v>
      </c>
      <c r="D9" s="611">
        <v>713924</v>
      </c>
      <c r="E9" s="1005">
        <v>573778.6</v>
      </c>
      <c r="F9" s="1005">
        <v>517739.2</v>
      </c>
      <c r="G9" s="904">
        <v>0.33400000000000002</v>
      </c>
    </row>
    <row r="10" spans="1:7" ht="15">
      <c r="A10" s="604">
        <v>5</v>
      </c>
      <c r="B10" s="605">
        <v>0</v>
      </c>
      <c r="C10" s="605" t="s">
        <v>790</v>
      </c>
      <c r="D10" s="611">
        <v>655664</v>
      </c>
      <c r="E10" s="1005">
        <v>295799.5</v>
      </c>
      <c r="F10" s="1005">
        <v>560805.6</v>
      </c>
      <c r="G10" s="904">
        <v>0.307</v>
      </c>
    </row>
    <row r="11" spans="1:7" ht="15">
      <c r="A11" s="604">
        <v>6</v>
      </c>
      <c r="B11" s="605">
        <v>0</v>
      </c>
      <c r="C11" s="605" t="s">
        <v>786</v>
      </c>
      <c r="D11" s="611">
        <v>644590</v>
      </c>
      <c r="E11" s="1005">
        <v>432526.7</v>
      </c>
      <c r="F11" s="1005">
        <v>429348.5</v>
      </c>
      <c r="G11" s="904">
        <v>0.30199999999999999</v>
      </c>
    </row>
    <row r="12" spans="1:7" ht="15">
      <c r="A12" s="604">
        <v>7</v>
      </c>
      <c r="B12" s="605" t="s">
        <v>798</v>
      </c>
      <c r="C12" s="605" t="s">
        <v>792</v>
      </c>
      <c r="D12" s="611">
        <v>603469</v>
      </c>
      <c r="E12" s="1005">
        <v>571230.6</v>
      </c>
      <c r="F12" s="1005">
        <v>116973.7</v>
      </c>
      <c r="G12" s="904">
        <v>0.28199999999999997</v>
      </c>
    </row>
    <row r="13" spans="1:7" ht="15">
      <c r="A13" s="604">
        <v>8</v>
      </c>
      <c r="B13" s="605">
        <v>0</v>
      </c>
      <c r="C13" s="605" t="s">
        <v>791</v>
      </c>
      <c r="D13" s="611">
        <v>600290</v>
      </c>
      <c r="E13" s="1005">
        <v>284363.09999999998</v>
      </c>
      <c r="F13" s="1005">
        <v>448797</v>
      </c>
      <c r="G13" s="904">
        <v>0.28100000000000003</v>
      </c>
    </row>
    <row r="14" spans="1:7" ht="15">
      <c r="A14" s="604">
        <v>9</v>
      </c>
      <c r="B14" s="605" t="s">
        <v>175</v>
      </c>
      <c r="C14" s="605" t="s">
        <v>1220</v>
      </c>
      <c r="D14" s="611">
        <v>539413</v>
      </c>
      <c r="E14" s="1005">
        <v>411023.6</v>
      </c>
      <c r="F14" s="1005">
        <v>283056.59999999998</v>
      </c>
      <c r="G14" s="904">
        <v>0.252</v>
      </c>
    </row>
    <row r="15" spans="1:7" ht="15">
      <c r="A15" s="604">
        <v>10</v>
      </c>
      <c r="B15" s="605" t="s">
        <v>175</v>
      </c>
      <c r="C15" s="903" t="s">
        <v>793</v>
      </c>
      <c r="D15" s="611">
        <v>483657</v>
      </c>
      <c r="E15" s="1005">
        <v>393135.1</v>
      </c>
      <c r="F15" s="1005">
        <v>195278.3</v>
      </c>
      <c r="G15" s="904">
        <v>0.22600000000000001</v>
      </c>
    </row>
    <row r="16" spans="1:7" ht="15">
      <c r="A16" s="604">
        <v>11</v>
      </c>
      <c r="B16" s="605">
        <v>0</v>
      </c>
      <c r="C16" s="605" t="s">
        <v>794</v>
      </c>
      <c r="D16" s="611">
        <v>411994</v>
      </c>
      <c r="E16" s="1005">
        <v>198886.39999999999</v>
      </c>
      <c r="F16" s="1005">
        <v>268511.2</v>
      </c>
      <c r="G16" s="904">
        <v>0.193</v>
      </c>
    </row>
    <row r="17" spans="1:7" ht="15">
      <c r="A17" s="604">
        <v>12</v>
      </c>
      <c r="B17" s="605" t="s">
        <v>798</v>
      </c>
      <c r="C17" s="605" t="s">
        <v>795</v>
      </c>
      <c r="D17" s="611">
        <v>333842</v>
      </c>
      <c r="E17" s="1005">
        <v>99848.3</v>
      </c>
      <c r="F17" s="1005">
        <v>266693.2</v>
      </c>
      <c r="G17" s="904">
        <v>0.156</v>
      </c>
    </row>
    <row r="18" spans="1:7" ht="15">
      <c r="A18" s="604">
        <v>13</v>
      </c>
      <c r="B18" s="605" t="s">
        <v>798</v>
      </c>
      <c r="C18" s="605" t="s">
        <v>796</v>
      </c>
      <c r="D18" s="611">
        <v>325927</v>
      </c>
      <c r="E18" s="1005">
        <v>27478.1</v>
      </c>
      <c r="F18" s="1005">
        <v>95545.7</v>
      </c>
      <c r="G18" s="904">
        <v>0.153</v>
      </c>
    </row>
    <row r="19" spans="1:7" ht="15">
      <c r="A19" s="604">
        <v>14</v>
      </c>
      <c r="B19" s="605" t="s">
        <v>798</v>
      </c>
      <c r="C19" s="605" t="s">
        <v>797</v>
      </c>
      <c r="D19" s="611">
        <v>322675</v>
      </c>
      <c r="E19" s="1005">
        <v>168618.9</v>
      </c>
      <c r="F19" s="1005">
        <v>195733.7</v>
      </c>
      <c r="G19" s="904">
        <v>0.151</v>
      </c>
    </row>
    <row r="20" spans="1:7" ht="16" thickBot="1">
      <c r="A20" s="606">
        <v>15</v>
      </c>
      <c r="B20" s="607" t="s">
        <v>175</v>
      </c>
      <c r="C20" s="607" t="s">
        <v>539</v>
      </c>
      <c r="D20" s="612">
        <v>309316</v>
      </c>
      <c r="E20" s="1006">
        <v>198427.6</v>
      </c>
      <c r="F20" s="1006">
        <v>156414</v>
      </c>
      <c r="G20" s="905">
        <v>0.14499999999999999</v>
      </c>
    </row>
    <row r="21" spans="1:7" ht="16" thickBot="1">
      <c r="A21" s="1312" t="s">
        <v>540</v>
      </c>
      <c r="B21" s="1312"/>
      <c r="C21" s="608"/>
      <c r="D21" s="609">
        <v>2137087</v>
      </c>
      <c r="E21" s="1160">
        <v>1433573.4</v>
      </c>
      <c r="F21" s="1160">
        <v>1739515.3</v>
      </c>
      <c r="G21" s="610">
        <v>1</v>
      </c>
    </row>
    <row r="23" spans="1:7">
      <c r="A23" s="1161" t="s">
        <v>799</v>
      </c>
    </row>
  </sheetData>
  <mergeCells count="1">
    <mergeCell ref="A21:B21"/>
  </mergeCells>
  <pageMargins left="0.7" right="0.7" top="0.75" bottom="0.75" header="0.3" footer="0.3"/>
  <drawing r:id="rId1"/>
  <extLst>
    <ext xmlns:mx="http://schemas.microsoft.com/office/mac/excel/2008/main" uri="{64002731-A6B0-56B0-2670-7721B7C09600}">
      <mx:PLV Mode="0" OnePage="0" WScale="0"/>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28"/>
  <sheetViews>
    <sheetView showGridLines="0" workbookViewId="0">
      <selection sqref="A1:G1"/>
    </sheetView>
  </sheetViews>
  <sheetFormatPr baseColWidth="10" defaultColWidth="8.6640625" defaultRowHeight="14" x14ac:dyDescent="0"/>
  <cols>
    <col min="1" max="1" width="21.5" customWidth="1"/>
    <col min="2" max="2" width="15.1640625" customWidth="1"/>
    <col min="3" max="3" width="27.6640625" customWidth="1"/>
    <col min="4" max="4" width="13.6640625" bestFit="1" customWidth="1"/>
    <col min="5" max="6" width="12.5" customWidth="1"/>
    <col min="7" max="7" width="22.33203125" customWidth="1"/>
    <col min="8" max="11" width="18" customWidth="1"/>
  </cols>
  <sheetData>
    <row r="1" spans="1:7" ht="42.5" customHeight="1">
      <c r="A1" s="1313" t="s">
        <v>1148</v>
      </c>
      <c r="B1" s="1313"/>
      <c r="C1" s="1313"/>
      <c r="D1" s="1313"/>
      <c r="E1" s="1313"/>
      <c r="F1" s="1313"/>
      <c r="G1" s="1313"/>
    </row>
    <row r="2" spans="1:7" ht="18">
      <c r="A2" s="100"/>
    </row>
    <row r="3" spans="1:7" ht="18">
      <c r="A3" s="100"/>
    </row>
    <row r="11" spans="1:7">
      <c r="G11" s="1161" t="s">
        <v>1149</v>
      </c>
    </row>
    <row r="18" spans="2:4">
      <c r="B18" s="147"/>
      <c r="C18" s="147"/>
      <c r="D18" s="147"/>
    </row>
    <row r="19" spans="2:4">
      <c r="B19" s="147"/>
      <c r="C19" s="147"/>
      <c r="D19" s="147"/>
    </row>
    <row r="20" spans="2:4">
      <c r="B20" s="147"/>
      <c r="C20" s="147"/>
      <c r="D20" s="147"/>
    </row>
    <row r="21" spans="2:4">
      <c r="B21" s="147"/>
      <c r="C21" s="147"/>
      <c r="D21" s="147"/>
    </row>
    <row r="22" spans="2:4">
      <c r="B22" s="147"/>
      <c r="C22" s="147"/>
      <c r="D22" s="147"/>
    </row>
    <row r="23" spans="2:4">
      <c r="B23" s="147"/>
      <c r="C23" s="147"/>
      <c r="D23" s="147"/>
    </row>
    <row r="24" spans="2:4">
      <c r="B24" s="147"/>
      <c r="C24" s="147"/>
      <c r="D24" s="147"/>
    </row>
    <row r="25" spans="2:4">
      <c r="B25" s="147"/>
      <c r="C25" s="147"/>
      <c r="D25" s="147"/>
    </row>
    <row r="26" spans="2:4">
      <c r="B26" s="147"/>
      <c r="C26" s="147"/>
      <c r="D26" s="147"/>
    </row>
    <row r="27" spans="2:4">
      <c r="B27" s="147"/>
      <c r="C27" s="147"/>
      <c r="D27" s="147"/>
    </row>
    <row r="28" spans="2:4">
      <c r="B28" s="147"/>
      <c r="C28" s="147"/>
      <c r="D28" s="147"/>
    </row>
  </sheetData>
  <mergeCells count="1">
    <mergeCell ref="A1:G1"/>
  </mergeCells>
  <pageMargins left="0.7" right="0.7" top="0.75" bottom="0.75" header="0.3" footer="0.3"/>
  <drawing r:id="rId1"/>
  <extLst>
    <ext xmlns:mx="http://schemas.microsoft.com/office/mac/excel/2008/main" uri="{64002731-A6B0-56B0-2670-7721B7C09600}">
      <mx:PLV Mode="0" OnePage="0" WScale="0"/>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5"/>
  <sheetViews>
    <sheetView showGridLines="0" workbookViewId="0"/>
  </sheetViews>
  <sheetFormatPr baseColWidth="10" defaultColWidth="8.6640625" defaultRowHeight="14" x14ac:dyDescent="0"/>
  <cols>
    <col min="1" max="1" width="22.5" customWidth="1"/>
    <col min="2" max="4" width="12.5" customWidth="1"/>
    <col min="5" max="5" width="11.5" customWidth="1"/>
    <col min="6" max="6" width="14.5" customWidth="1"/>
    <col min="7" max="9" width="12.5" customWidth="1"/>
  </cols>
  <sheetData>
    <row r="1" spans="1:9" ht="18">
      <c r="A1" s="906" t="s">
        <v>1150</v>
      </c>
    </row>
    <row r="2" spans="1:9" ht="18">
      <c r="A2" s="144"/>
    </row>
    <row r="4" spans="1:9" ht="15" thickBot="1"/>
    <row r="5" spans="1:9" ht="21" customHeight="1" thickBot="1">
      <c r="A5" s="784"/>
      <c r="B5" s="910">
        <v>41671</v>
      </c>
      <c r="C5" s="910">
        <v>42036</v>
      </c>
      <c r="D5" s="910">
        <v>42401</v>
      </c>
      <c r="E5" s="910">
        <v>42767</v>
      </c>
      <c r="F5" s="910">
        <v>42887</v>
      </c>
      <c r="G5" s="910">
        <v>42979</v>
      </c>
      <c r="H5" s="910">
        <v>43070</v>
      </c>
      <c r="I5" s="910">
        <v>43132</v>
      </c>
    </row>
    <row r="6" spans="1:9" ht="15">
      <c r="A6" s="911" t="s">
        <v>482</v>
      </c>
      <c r="B6" s="458">
        <v>24.56</v>
      </c>
      <c r="C6" s="458">
        <v>23.643999999999998</v>
      </c>
      <c r="D6" s="459">
        <v>22.843</v>
      </c>
      <c r="E6" s="458">
        <v>25.001999999999999</v>
      </c>
      <c r="F6" s="458">
        <v>24.678000000000001</v>
      </c>
      <c r="G6" s="458">
        <v>26.407</v>
      </c>
      <c r="H6" s="458">
        <v>26.826000000000001</v>
      </c>
      <c r="I6" s="458">
        <v>27.663</v>
      </c>
    </row>
    <row r="7" spans="1:9" ht="15">
      <c r="A7" s="456" t="s">
        <v>801</v>
      </c>
      <c r="B7" s="460">
        <v>5.5430000000000001</v>
      </c>
      <c r="C7" s="460">
        <v>7.069</v>
      </c>
      <c r="D7" s="461">
        <v>8.298</v>
      </c>
      <c r="E7" s="460">
        <v>12.430999999999999</v>
      </c>
      <c r="F7" s="460">
        <v>13.125999999999999</v>
      </c>
      <c r="G7" s="460">
        <v>14.571</v>
      </c>
      <c r="H7" s="460">
        <v>14.518000000000001</v>
      </c>
      <c r="I7" s="460">
        <v>15.315</v>
      </c>
    </row>
    <row r="8" spans="1:9" ht="15">
      <c r="A8" s="456" t="s">
        <v>541</v>
      </c>
      <c r="B8" s="460">
        <v>5.0209999999999999</v>
      </c>
      <c r="C8" s="460">
        <v>5.77</v>
      </c>
      <c r="D8" s="461">
        <v>5.1189999999999998</v>
      </c>
      <c r="E8" s="460">
        <v>9.0790000000000006</v>
      </c>
      <c r="F8" s="460">
        <v>9.9770000000000003</v>
      </c>
      <c r="G8" s="460">
        <v>10.391999999999999</v>
      </c>
      <c r="H8" s="460">
        <v>9.8030000000000008</v>
      </c>
      <c r="I8" s="460">
        <v>11.183</v>
      </c>
    </row>
    <row r="9" spans="1:9" ht="15">
      <c r="A9" s="456" t="s">
        <v>795</v>
      </c>
      <c r="B9" s="460">
        <v>9.2789999999999999</v>
      </c>
      <c r="C9" s="460">
        <v>8.7379999999999995</v>
      </c>
      <c r="D9" s="461">
        <v>6.6139999999999999</v>
      </c>
      <c r="E9" s="460">
        <v>7.58</v>
      </c>
      <c r="F9" s="460">
        <v>6.984</v>
      </c>
      <c r="G9" s="460">
        <v>8.1790000000000003</v>
      </c>
      <c r="H9" s="460">
        <v>7.0979999999999999</v>
      </c>
      <c r="I9" s="460">
        <v>7.7460000000000004</v>
      </c>
    </row>
    <row r="10" spans="1:9" ht="15">
      <c r="A10" s="456" t="s">
        <v>802</v>
      </c>
      <c r="B10" s="460">
        <v>1.9330000000000001</v>
      </c>
      <c r="C10" s="460">
        <v>2.6349999999999998</v>
      </c>
      <c r="D10" s="461">
        <v>3.0030000000000001</v>
      </c>
      <c r="E10" s="460">
        <v>4.2990000000000004</v>
      </c>
      <c r="F10" s="460">
        <v>4.7519999999999998</v>
      </c>
      <c r="G10" s="460">
        <v>5.83</v>
      </c>
      <c r="H10" s="460">
        <v>6.0670000000000002</v>
      </c>
      <c r="I10" s="460">
        <v>6.4619999999999997</v>
      </c>
    </row>
    <row r="11" spans="1:9" ht="15">
      <c r="A11" s="456" t="s">
        <v>1222</v>
      </c>
      <c r="B11" s="460">
        <v>9.7420000000000009</v>
      </c>
      <c r="C11" s="460">
        <v>10.548999999999999</v>
      </c>
      <c r="D11" s="461">
        <v>7.5019999999999998</v>
      </c>
      <c r="E11" s="460">
        <v>6.95</v>
      </c>
      <c r="F11" s="460">
        <v>5.8979999999999997</v>
      </c>
      <c r="G11" s="460">
        <v>6.1</v>
      </c>
      <c r="H11" s="460">
        <v>5.0609999999999999</v>
      </c>
      <c r="I11" s="460">
        <v>5.468</v>
      </c>
    </row>
    <row r="12" spans="1:9" ht="15">
      <c r="A12" s="907" t="s">
        <v>803</v>
      </c>
      <c r="B12" s="908">
        <v>2.0539999999999998</v>
      </c>
      <c r="C12" s="908">
        <v>2.4860000000000002</v>
      </c>
      <c r="D12" s="909">
        <v>2.653</v>
      </c>
      <c r="E12" s="460">
        <v>2.6509999999999998</v>
      </c>
      <c r="F12" s="460">
        <v>2.0720000000000001</v>
      </c>
      <c r="G12" s="460">
        <v>2.0790000000000002</v>
      </c>
      <c r="H12" s="460">
        <v>1.9359999999999999</v>
      </c>
      <c r="I12" s="460">
        <v>1.8640000000000001</v>
      </c>
    </row>
    <row r="13" spans="1:9" ht="16" thickBot="1">
      <c r="A13" s="457" t="s">
        <v>804</v>
      </c>
      <c r="B13" s="462"/>
      <c r="C13" s="462"/>
      <c r="D13" s="463">
        <v>1.024</v>
      </c>
      <c r="E13" s="462">
        <v>1.958</v>
      </c>
      <c r="F13" s="462">
        <v>1.867</v>
      </c>
      <c r="G13" s="463">
        <v>1.6</v>
      </c>
      <c r="H13" s="462">
        <v>1.871</v>
      </c>
      <c r="I13" s="462">
        <v>1.7450000000000001</v>
      </c>
    </row>
    <row r="14" spans="1:9" ht="15">
      <c r="A14" s="175"/>
      <c r="B14" s="175"/>
      <c r="C14" s="175"/>
      <c r="D14" s="175"/>
      <c r="E14" s="175"/>
      <c r="F14" s="175"/>
      <c r="G14" s="175"/>
      <c r="H14" s="175"/>
      <c r="I14" s="175"/>
    </row>
    <row r="15" spans="1:9" ht="15">
      <c r="A15" s="1151" t="s">
        <v>1221</v>
      </c>
      <c r="B15" s="175"/>
      <c r="C15" s="175"/>
      <c r="D15" s="175"/>
      <c r="E15" s="175"/>
      <c r="F15" s="175"/>
      <c r="G15" s="175"/>
      <c r="H15" s="175"/>
      <c r="I15" s="175"/>
    </row>
  </sheetData>
  <pageMargins left="0.7" right="0.7" top="0.75" bottom="0.75" header="0.3" footer="0.3"/>
  <drawing r:id="rId1"/>
  <extLst>
    <ext xmlns:mx="http://schemas.microsoft.com/office/mac/excel/2008/main" uri="{64002731-A6B0-56B0-2670-7721B7C09600}">
      <mx:PLV Mode="0" OnePage="0" WScale="0"/>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5"/>
  <sheetViews>
    <sheetView showGridLines="0" workbookViewId="0"/>
  </sheetViews>
  <sheetFormatPr baseColWidth="10" defaultColWidth="8.6640625" defaultRowHeight="14" x14ac:dyDescent="0"/>
  <cols>
    <col min="1" max="1" width="22.5" customWidth="1"/>
    <col min="2" max="2" width="35.33203125" customWidth="1"/>
    <col min="3" max="4" width="12.5" customWidth="1"/>
    <col min="5" max="5" width="11.5" customWidth="1"/>
    <col min="6" max="6" width="14.5" customWidth="1"/>
    <col min="7" max="10" width="12.5" customWidth="1"/>
  </cols>
  <sheetData>
    <row r="1" spans="1:10" ht="18">
      <c r="A1" s="906" t="s">
        <v>805</v>
      </c>
    </row>
    <row r="2" spans="1:10" ht="18">
      <c r="A2" s="144"/>
    </row>
    <row r="4" spans="1:10" ht="15" thickBot="1"/>
    <row r="5" spans="1:10" ht="15">
      <c r="A5" s="1317" t="s">
        <v>1224</v>
      </c>
      <c r="B5" s="911" t="s">
        <v>1155</v>
      </c>
      <c r="C5" s="458">
        <v>5.3</v>
      </c>
    </row>
    <row r="6" spans="1:10" ht="15">
      <c r="A6" s="1315"/>
      <c r="B6" s="456" t="s">
        <v>1156</v>
      </c>
      <c r="C6" s="460">
        <v>6</v>
      </c>
    </row>
    <row r="7" spans="1:10" ht="15">
      <c r="A7" s="1315"/>
      <c r="B7" s="456" t="s">
        <v>1157</v>
      </c>
      <c r="C7" s="460">
        <v>7.8</v>
      </c>
    </row>
    <row r="8" spans="1:10" ht="15">
      <c r="A8" s="1318"/>
      <c r="B8" s="456" t="s">
        <v>1154</v>
      </c>
      <c r="C8" s="460">
        <v>8.6</v>
      </c>
    </row>
    <row r="9" spans="1:10" ht="15">
      <c r="A9" s="1318"/>
      <c r="B9" s="456" t="s">
        <v>1153</v>
      </c>
      <c r="C9" s="460">
        <v>9</v>
      </c>
    </row>
    <row r="10" spans="1:10" ht="15">
      <c r="A10" s="1318"/>
      <c r="B10" s="456" t="s">
        <v>1158</v>
      </c>
      <c r="C10" s="460">
        <v>9</v>
      </c>
    </row>
    <row r="11" spans="1:10" ht="15">
      <c r="A11" s="1318"/>
      <c r="B11" s="456" t="s">
        <v>1152</v>
      </c>
      <c r="C11" s="460">
        <v>15.4</v>
      </c>
    </row>
    <row r="12" spans="1:10" ht="15">
      <c r="A12" s="1319"/>
      <c r="B12" s="456" t="s">
        <v>1151</v>
      </c>
      <c r="C12" s="460">
        <v>17.100000000000001</v>
      </c>
    </row>
    <row r="13" spans="1:10" ht="15">
      <c r="A13" s="1314" t="s">
        <v>1223</v>
      </c>
      <c r="B13" s="456" t="s">
        <v>806</v>
      </c>
      <c r="C13" s="460">
        <v>16.399999999999999</v>
      </c>
      <c r="D13" s="175"/>
      <c r="E13" s="175"/>
      <c r="F13" s="175"/>
      <c r="G13" s="175"/>
      <c r="H13" s="175"/>
      <c r="I13" s="175"/>
      <c r="J13" s="175"/>
    </row>
    <row r="14" spans="1:10" ht="15">
      <c r="A14" s="1315"/>
      <c r="B14" s="456" t="s">
        <v>807</v>
      </c>
      <c r="C14" s="460">
        <v>36.5</v>
      </c>
      <c r="D14" s="175"/>
      <c r="E14" s="175"/>
      <c r="F14" s="175"/>
      <c r="G14" s="175"/>
      <c r="H14" s="175"/>
      <c r="I14" s="175"/>
      <c r="J14" s="175"/>
    </row>
    <row r="15" spans="1:10" ht="16" thickBot="1">
      <c r="A15" s="1316"/>
      <c r="B15" s="1063" t="s">
        <v>808</v>
      </c>
      <c r="C15" s="462">
        <v>36.5</v>
      </c>
    </row>
  </sheetData>
  <mergeCells count="2">
    <mergeCell ref="A13:A15"/>
    <mergeCell ref="A5:A12"/>
  </mergeCells>
  <pageMargins left="0.7" right="0.7" top="0.75" bottom="0.75" header="0.3" footer="0.3"/>
  <drawing r:id="rId1"/>
  <extLst>
    <ext xmlns:mx="http://schemas.microsoft.com/office/mac/excel/2008/main" uri="{64002731-A6B0-56B0-2670-7721B7C09600}">
      <mx:PLV Mode="0" OnePage="0" WScale="0"/>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2"/>
  <sheetViews>
    <sheetView showGridLines="0" workbookViewId="0"/>
  </sheetViews>
  <sheetFormatPr baseColWidth="10" defaultColWidth="8.6640625" defaultRowHeight="14" x14ac:dyDescent="0"/>
  <cols>
    <col min="1" max="1" width="34.6640625" customWidth="1"/>
    <col min="2" max="2" width="18.5" customWidth="1"/>
    <col min="3" max="9" width="17.33203125" style="61" customWidth="1"/>
  </cols>
  <sheetData>
    <row r="1" spans="1:9" ht="18">
      <c r="A1" s="906" t="s">
        <v>1159</v>
      </c>
    </row>
    <row r="2" spans="1:9" ht="18">
      <c r="A2" s="144"/>
    </row>
    <row r="5" spans="1:9" s="146" customFormat="1">
      <c r="A5"/>
      <c r="B5"/>
      <c r="C5"/>
      <c r="D5"/>
      <c r="E5"/>
      <c r="F5"/>
      <c r="G5"/>
      <c r="H5"/>
      <c r="I5"/>
    </row>
    <row r="6" spans="1:9">
      <c r="C6"/>
      <c r="D6"/>
      <c r="E6"/>
      <c r="F6"/>
      <c r="G6"/>
      <c r="H6"/>
      <c r="I6"/>
    </row>
    <row r="7" spans="1:9">
      <c r="C7"/>
      <c r="D7"/>
      <c r="E7"/>
      <c r="F7"/>
      <c r="G7"/>
      <c r="H7"/>
      <c r="I7"/>
    </row>
    <row r="8" spans="1:9">
      <c r="C8"/>
      <c r="D8"/>
      <c r="E8"/>
      <c r="F8"/>
      <c r="G8"/>
      <c r="H8"/>
      <c r="I8"/>
    </row>
    <row r="9" spans="1:9">
      <c r="C9"/>
      <c r="D9"/>
      <c r="E9"/>
      <c r="F9"/>
      <c r="G9"/>
      <c r="H9"/>
      <c r="I9"/>
    </row>
    <row r="12" spans="1:9">
      <c r="B12" s="61"/>
    </row>
  </sheetData>
  <pageMargins left="0.7" right="0.7" top="0.75" bottom="0.75" header="0.3" footer="0.3"/>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B11"/>
  <sheetViews>
    <sheetView showGridLines="0" workbookViewId="0"/>
  </sheetViews>
  <sheetFormatPr baseColWidth="10" defaultColWidth="8.6640625" defaultRowHeight="14" x14ac:dyDescent="0"/>
  <cols>
    <col min="1" max="1" width="51.33203125" customWidth="1"/>
  </cols>
  <sheetData>
    <row r="1" spans="1:2" ht="18">
      <c r="A1" s="186" t="s">
        <v>570</v>
      </c>
    </row>
    <row r="4" spans="1:2" ht="15" thickBot="1"/>
    <row r="5" spans="1:2" ht="15">
      <c r="A5" s="228" t="s">
        <v>516</v>
      </c>
      <c r="B5" s="1022">
        <v>94</v>
      </c>
    </row>
    <row r="6" spans="1:2" ht="15">
      <c r="A6" s="818" t="s">
        <v>571</v>
      </c>
      <c r="B6" s="819">
        <v>14</v>
      </c>
    </row>
    <row r="7" spans="1:2" ht="15">
      <c r="A7" s="818" t="s">
        <v>572</v>
      </c>
      <c r="B7" s="819">
        <v>80</v>
      </c>
    </row>
    <row r="8" spans="1:2" ht="16" thickBot="1">
      <c r="A8" s="189" t="s">
        <v>178</v>
      </c>
      <c r="B8" s="672">
        <v>20</v>
      </c>
    </row>
    <row r="9" spans="1:2" ht="16" thickBot="1">
      <c r="A9" s="210" t="s">
        <v>3</v>
      </c>
      <c r="B9" s="492">
        <v>114</v>
      </c>
    </row>
    <row r="11" spans="1:2" ht="15">
      <c r="A11" s="673"/>
    </row>
  </sheetData>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7"/>
  <sheetViews>
    <sheetView showGridLines="0" workbookViewId="0">
      <selection sqref="A1:F3"/>
    </sheetView>
  </sheetViews>
  <sheetFormatPr baseColWidth="10" defaultColWidth="8.6640625" defaultRowHeight="14" x14ac:dyDescent="0"/>
  <cols>
    <col min="1" max="1" width="34.6640625" customWidth="1"/>
    <col min="2" max="2" width="18.5" customWidth="1"/>
    <col min="3" max="9" width="17.33203125" style="61" customWidth="1"/>
  </cols>
  <sheetData>
    <row r="1" spans="1:9" ht="20.5" customHeight="1">
      <c r="A1" s="1320" t="s">
        <v>811</v>
      </c>
      <c r="B1" s="1320"/>
      <c r="C1" s="1320"/>
      <c r="D1" s="1320"/>
      <c r="E1" s="1320"/>
      <c r="F1" s="1320"/>
    </row>
    <row r="2" spans="1:9" ht="20.5" customHeight="1">
      <c r="A2" s="1320"/>
      <c r="B2" s="1320"/>
      <c r="C2" s="1320"/>
      <c r="D2" s="1320"/>
      <c r="E2" s="1320"/>
      <c r="F2" s="1320"/>
    </row>
    <row r="3" spans="1:9">
      <c r="A3" s="1320"/>
      <c r="B3" s="1320"/>
      <c r="C3" s="1320"/>
      <c r="D3" s="1320"/>
      <c r="E3" s="1320"/>
      <c r="F3" s="1320"/>
    </row>
    <row r="4" spans="1:9" ht="15" thickBot="1"/>
    <row r="5" spans="1:9" s="146" customFormat="1" ht="30">
      <c r="A5" s="912"/>
      <c r="B5" s="913" t="s">
        <v>809</v>
      </c>
      <c r="C5" s="913" t="s">
        <v>812</v>
      </c>
      <c r="D5" s="913" t="s">
        <v>813</v>
      </c>
      <c r="E5" s="913" t="s">
        <v>810</v>
      </c>
    </row>
    <row r="6" spans="1:9" ht="15">
      <c r="A6" s="456" t="s">
        <v>723</v>
      </c>
      <c r="B6" s="1064">
        <v>87.4727452923687</v>
      </c>
      <c r="C6" s="1064">
        <v>118.55302279484638</v>
      </c>
      <c r="D6" s="1064">
        <v>111.65510406342914</v>
      </c>
      <c r="E6" s="1064">
        <v>97.343904856293349</v>
      </c>
      <c r="F6"/>
      <c r="G6"/>
      <c r="H6"/>
      <c r="I6"/>
    </row>
    <row r="7" spans="1:9" ht="16" thickBot="1">
      <c r="A7" s="457" t="s">
        <v>26</v>
      </c>
      <c r="B7" s="1065">
        <v>88.283779805710921</v>
      </c>
      <c r="C7" s="1065">
        <v>100.38269060936121</v>
      </c>
      <c r="D7" s="1065">
        <v>124.28613482484545</v>
      </c>
      <c r="E7" s="1065">
        <v>154.31262879010893</v>
      </c>
      <c r="F7"/>
      <c r="G7"/>
      <c r="H7"/>
      <c r="I7"/>
    </row>
  </sheetData>
  <mergeCells count="1">
    <mergeCell ref="A1:F3"/>
  </mergeCells>
  <pageMargins left="0.7" right="0.7" top="0.75" bottom="0.75" header="0.3" footer="0.3"/>
  <drawing r:id="rId1"/>
  <extLst>
    <ext xmlns:mx="http://schemas.microsoft.com/office/mac/excel/2008/main" uri="{64002731-A6B0-56B0-2670-7721B7C09600}">
      <mx:PLV Mode="0" OnePage="0" WScale="0"/>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G1"/>
  <sheetViews>
    <sheetView showGridLines="0" workbookViewId="0"/>
  </sheetViews>
  <sheetFormatPr baseColWidth="10" defaultColWidth="8.6640625" defaultRowHeight="15" x14ac:dyDescent="0"/>
  <cols>
    <col min="1" max="16384" width="8.6640625" style="24"/>
  </cols>
  <sheetData>
    <row r="1" spans="1:7" ht="18">
      <c r="A1" s="55" t="s">
        <v>203</v>
      </c>
      <c r="B1" s="264"/>
      <c r="C1" s="264"/>
      <c r="D1" s="264"/>
      <c r="E1" s="264"/>
      <c r="F1" s="264"/>
      <c r="G1" s="265"/>
    </row>
  </sheetData>
  <pageMargins left="0.7" right="0.7" top="0.75" bottom="0.75" header="0.3" footer="0.3"/>
  <drawing r:id="rId1"/>
  <extLst>
    <ext xmlns:mx="http://schemas.microsoft.com/office/mac/excel/2008/main" uri="{64002731-A6B0-56B0-2670-7721B7C09600}">
      <mx:PLV Mode="0" OnePage="0" WScale="0"/>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E10"/>
  <sheetViews>
    <sheetView showGridLines="0" workbookViewId="0"/>
  </sheetViews>
  <sheetFormatPr baseColWidth="10" defaultColWidth="8.6640625" defaultRowHeight="15" x14ac:dyDescent="0"/>
  <cols>
    <col min="1" max="1" width="28.1640625" style="24" customWidth="1"/>
    <col min="2" max="16384" width="8.6640625" style="24"/>
  </cols>
  <sheetData>
    <row r="1" spans="1:5" ht="18">
      <c r="A1" s="55" t="s">
        <v>814</v>
      </c>
      <c r="B1" s="265"/>
      <c r="C1" s="265"/>
      <c r="D1" s="265"/>
      <c r="E1" s="265"/>
    </row>
    <row r="4" spans="1:5" ht="16" thickBot="1">
      <c r="A4" s="28"/>
      <c r="B4" s="28"/>
    </row>
    <row r="5" spans="1:5">
      <c r="A5" s="364" t="s">
        <v>204</v>
      </c>
      <c r="B5" s="365">
        <v>45</v>
      </c>
    </row>
    <row r="6" spans="1:5">
      <c r="A6" s="268" t="s">
        <v>205</v>
      </c>
      <c r="B6" s="269">
        <v>220</v>
      </c>
    </row>
    <row r="7" spans="1:5">
      <c r="A7" s="268" t="s">
        <v>206</v>
      </c>
      <c r="B7" s="269">
        <v>119</v>
      </c>
    </row>
    <row r="8" spans="1:5" ht="16" thickBot="1">
      <c r="A8" s="626" t="s">
        <v>207</v>
      </c>
      <c r="B8" s="627">
        <v>35</v>
      </c>
      <c r="E8" s="28"/>
    </row>
    <row r="9" spans="1:5" ht="16" thickBot="1">
      <c r="A9" s="277" t="s">
        <v>3</v>
      </c>
      <c r="B9" s="366">
        <v>419</v>
      </c>
    </row>
    <row r="10" spans="1:5">
      <c r="B10" s="26"/>
    </row>
  </sheetData>
  <pageMargins left="0.7" right="0.7" top="0.75" bottom="0.75" header="0.3" footer="0.3"/>
  <drawing r:id="rId1"/>
  <extLst>
    <ext xmlns:mx="http://schemas.microsoft.com/office/mac/excel/2008/main" uri="{64002731-A6B0-56B0-2670-7721B7C09600}">
      <mx:PLV Mode="0" OnePage="0" WScale="0"/>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F9"/>
  <sheetViews>
    <sheetView showGridLines="0" workbookViewId="0"/>
  </sheetViews>
  <sheetFormatPr baseColWidth="10" defaultColWidth="8.6640625" defaultRowHeight="15" x14ac:dyDescent="0"/>
  <cols>
    <col min="1" max="1" width="12" style="24" customWidth="1"/>
    <col min="2" max="2" width="15.6640625" style="24" customWidth="1"/>
    <col min="3" max="3" width="31.6640625" style="24" customWidth="1"/>
    <col min="4" max="4" width="23.5" style="24" customWidth="1"/>
    <col min="5" max="5" width="12.33203125" style="24" customWidth="1"/>
    <col min="6" max="16384" width="8.6640625" style="24"/>
  </cols>
  <sheetData>
    <row r="1" spans="1:6" ht="18">
      <c r="A1" s="55" t="s">
        <v>816</v>
      </c>
      <c r="B1" s="264"/>
      <c r="C1" s="264"/>
    </row>
    <row r="3" spans="1:6" ht="16" thickBot="1">
      <c r="B3" s="266"/>
      <c r="C3" s="266"/>
      <c r="D3" s="266"/>
      <c r="E3" s="266"/>
    </row>
    <row r="4" spans="1:6" s="27" customFormat="1" ht="46" thickBot="1">
      <c r="A4" s="149"/>
      <c r="B4" s="270" t="s">
        <v>208</v>
      </c>
      <c r="C4" s="270" t="s">
        <v>493</v>
      </c>
      <c r="D4" s="270" t="s">
        <v>209</v>
      </c>
      <c r="E4" s="270" t="s">
        <v>3</v>
      </c>
    </row>
    <row r="5" spans="1:6">
      <c r="A5" s="272" t="s">
        <v>204</v>
      </c>
      <c r="B5" s="273">
        <v>33</v>
      </c>
      <c r="C5" s="273">
        <v>2</v>
      </c>
      <c r="D5" s="273">
        <v>3</v>
      </c>
      <c r="E5" s="273">
        <v>38</v>
      </c>
    </row>
    <row r="6" spans="1:6">
      <c r="A6" s="274" t="s">
        <v>205</v>
      </c>
      <c r="B6" s="275">
        <v>165</v>
      </c>
      <c r="C6" s="275">
        <v>6</v>
      </c>
      <c r="D6" s="275">
        <v>25</v>
      </c>
      <c r="E6" s="275">
        <v>196</v>
      </c>
    </row>
    <row r="7" spans="1:6">
      <c r="A7" s="274" t="s">
        <v>206</v>
      </c>
      <c r="B7" s="275">
        <v>100</v>
      </c>
      <c r="C7" s="275"/>
      <c r="D7" s="275">
        <v>1</v>
      </c>
      <c r="E7" s="275">
        <v>101</v>
      </c>
    </row>
    <row r="8" spans="1:6" ht="16" thickBot="1">
      <c r="A8" s="629" t="s">
        <v>207</v>
      </c>
      <c r="B8" s="628">
        <v>26</v>
      </c>
      <c r="C8" s="628"/>
      <c r="D8" s="628"/>
      <c r="E8" s="628">
        <v>26</v>
      </c>
    </row>
    <row r="9" spans="1:6" ht="16" thickBot="1">
      <c r="A9" s="271" t="s">
        <v>3</v>
      </c>
      <c r="B9" s="267">
        <v>324</v>
      </c>
      <c r="C9" s="267">
        <f>SUM(C5:C8)</f>
        <v>8</v>
      </c>
      <c r="D9" s="267">
        <f>SUM(D5:D8)</f>
        <v>29</v>
      </c>
      <c r="E9" s="267">
        <f>SUM(E5:E8)</f>
        <v>361</v>
      </c>
      <c r="F9" s="28"/>
    </row>
  </sheetData>
  <pageMargins left="0.7" right="0.7" top="0.75" bottom="0.75" header="0.3" footer="0.3"/>
  <drawing r:id="rId1"/>
  <extLst>
    <ext xmlns:mx="http://schemas.microsoft.com/office/mac/excel/2008/main" uri="{64002731-A6B0-56B0-2670-7721B7C09600}">
      <mx:PLV Mode="0" OnePage="0" WScale="0"/>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I26"/>
  <sheetViews>
    <sheetView showGridLines="0" workbookViewId="0"/>
  </sheetViews>
  <sheetFormatPr baseColWidth="10" defaultColWidth="8.6640625" defaultRowHeight="15" x14ac:dyDescent="0"/>
  <cols>
    <col min="1" max="1" width="36.6640625" style="24" customWidth="1"/>
    <col min="2" max="2" width="13.1640625" style="24" bestFit="1" customWidth="1"/>
    <col min="3" max="9" width="8.6640625" style="24"/>
    <col min="10" max="10" width="14.6640625" style="24" customWidth="1"/>
    <col min="11" max="11" width="17" style="24" customWidth="1"/>
    <col min="12" max="16384" width="8.6640625" style="24"/>
  </cols>
  <sheetData>
    <row r="1" spans="1:9" ht="18">
      <c r="A1" s="55" t="s">
        <v>817</v>
      </c>
      <c r="B1" s="265"/>
      <c r="C1" s="265"/>
      <c r="D1" s="265"/>
      <c r="E1" s="265"/>
      <c r="F1" s="265"/>
      <c r="G1" s="265"/>
      <c r="H1" s="265"/>
      <c r="I1" s="265"/>
    </row>
    <row r="3" spans="1:9" ht="16" thickBot="1">
      <c r="A3" s="28"/>
      <c r="B3" s="28"/>
    </row>
    <row r="4" spans="1:9" ht="16" thickBot="1">
      <c r="A4" s="631" t="s">
        <v>382</v>
      </c>
      <c r="B4" s="631" t="s">
        <v>821</v>
      </c>
    </row>
    <row r="5" spans="1:9">
      <c r="A5" s="922" t="s">
        <v>264</v>
      </c>
      <c r="B5" s="923">
        <v>309</v>
      </c>
    </row>
    <row r="6" spans="1:9">
      <c r="A6" s="922" t="s">
        <v>380</v>
      </c>
      <c r="B6" s="923">
        <v>892</v>
      </c>
    </row>
    <row r="7" spans="1:9">
      <c r="A7" s="922" t="s">
        <v>246</v>
      </c>
      <c r="B7" s="923">
        <v>943</v>
      </c>
    </row>
    <row r="8" spans="1:9">
      <c r="A8" s="922" t="s">
        <v>271</v>
      </c>
      <c r="B8" s="923">
        <v>1019</v>
      </c>
    </row>
    <row r="9" spans="1:9">
      <c r="A9" s="922" t="s">
        <v>253</v>
      </c>
      <c r="B9" s="923">
        <v>1573</v>
      </c>
    </row>
    <row r="10" spans="1:9">
      <c r="A10" s="922" t="s">
        <v>217</v>
      </c>
      <c r="B10" s="923">
        <v>1626</v>
      </c>
    </row>
    <row r="11" spans="1:9">
      <c r="A11" s="922" t="s">
        <v>494</v>
      </c>
      <c r="B11" s="923">
        <v>2116</v>
      </c>
    </row>
    <row r="12" spans="1:9">
      <c r="A12" s="922" t="s">
        <v>237</v>
      </c>
      <c r="B12" s="923">
        <v>2212</v>
      </c>
    </row>
    <row r="13" spans="1:9">
      <c r="A13" s="922" t="s">
        <v>243</v>
      </c>
      <c r="B13" s="923">
        <v>2620</v>
      </c>
    </row>
    <row r="14" spans="1:9">
      <c r="A14" s="922" t="s">
        <v>261</v>
      </c>
      <c r="B14" s="923">
        <v>2928</v>
      </c>
    </row>
    <row r="15" spans="1:9">
      <c r="A15" s="922" t="s">
        <v>257</v>
      </c>
      <c r="B15" s="923">
        <v>4323</v>
      </c>
    </row>
    <row r="16" spans="1:9">
      <c r="A16" s="922" t="s">
        <v>268</v>
      </c>
      <c r="B16" s="923">
        <v>4719</v>
      </c>
    </row>
    <row r="17" spans="1:2">
      <c r="A17" s="922" t="s">
        <v>223</v>
      </c>
      <c r="B17" s="923">
        <v>5718</v>
      </c>
    </row>
    <row r="18" spans="1:2">
      <c r="A18" s="922" t="s">
        <v>248</v>
      </c>
      <c r="B18" s="923">
        <v>6340</v>
      </c>
    </row>
    <row r="19" spans="1:2">
      <c r="A19" s="922" t="s">
        <v>272</v>
      </c>
      <c r="B19" s="923">
        <v>6398</v>
      </c>
    </row>
    <row r="20" spans="1:2">
      <c r="A20" s="922" t="s">
        <v>240</v>
      </c>
      <c r="B20" s="923">
        <v>6565</v>
      </c>
    </row>
    <row r="21" spans="1:2">
      <c r="A21" s="922" t="s">
        <v>258</v>
      </c>
      <c r="B21" s="923">
        <v>6855</v>
      </c>
    </row>
    <row r="22" spans="1:2">
      <c r="A22" s="922" t="s">
        <v>381</v>
      </c>
      <c r="B22" s="923">
        <v>7005</v>
      </c>
    </row>
    <row r="23" spans="1:2">
      <c r="A23" s="922" t="s">
        <v>250</v>
      </c>
      <c r="B23" s="923">
        <v>8681</v>
      </c>
    </row>
    <row r="24" spans="1:2">
      <c r="A24" s="922" t="s">
        <v>233</v>
      </c>
      <c r="B24" s="923">
        <v>11101</v>
      </c>
    </row>
    <row r="25" spans="1:2" ht="16" thickBot="1">
      <c r="A25" s="630" t="s">
        <v>226</v>
      </c>
      <c r="B25" s="924">
        <v>14028</v>
      </c>
    </row>
    <row r="26" spans="1:2" ht="16" thickBot="1">
      <c r="A26" s="277" t="s">
        <v>2</v>
      </c>
      <c r="B26" s="925">
        <v>97971</v>
      </c>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E19"/>
  <sheetViews>
    <sheetView showGridLines="0" workbookViewId="0"/>
  </sheetViews>
  <sheetFormatPr baseColWidth="10" defaultColWidth="8.6640625" defaultRowHeight="15" x14ac:dyDescent="0"/>
  <cols>
    <col min="1" max="1" width="57.6640625" style="24" bestFit="1" customWidth="1"/>
    <col min="2" max="2" width="15.6640625" style="24" customWidth="1"/>
    <col min="3" max="16384" width="8.6640625" style="24"/>
  </cols>
  <sheetData>
    <row r="1" spans="1:5" ht="18">
      <c r="A1" s="55" t="s">
        <v>818</v>
      </c>
      <c r="B1" s="265"/>
      <c r="C1" s="265"/>
      <c r="D1" s="265"/>
    </row>
    <row r="4" spans="1:5" ht="16" thickBot="1">
      <c r="A4" s="28"/>
      <c r="B4" s="28"/>
    </row>
    <row r="5" spans="1:5" ht="27" customHeight="1" thickBot="1">
      <c r="A5" s="919" t="s">
        <v>1225</v>
      </c>
      <c r="B5" s="920">
        <v>2017</v>
      </c>
    </row>
    <row r="6" spans="1:5">
      <c r="A6" s="24" t="s">
        <v>1160</v>
      </c>
      <c r="B6" s="921">
        <v>97971</v>
      </c>
    </row>
    <row r="7" spans="1:5">
      <c r="A7" s="19" t="s">
        <v>992</v>
      </c>
      <c r="B7" s="921">
        <v>12603</v>
      </c>
    </row>
    <row r="8" spans="1:5">
      <c r="A8" s="24" t="s">
        <v>819</v>
      </c>
      <c r="B8" s="921">
        <v>7008</v>
      </c>
      <c r="D8" s="19"/>
      <c r="E8" s="19"/>
    </row>
    <row r="9" spans="1:5" ht="16" thickBot="1">
      <c r="A9" s="987" t="s">
        <v>820</v>
      </c>
      <c r="B9" s="988">
        <v>1037</v>
      </c>
    </row>
    <row r="16" spans="1:5">
      <c r="A16" s="19"/>
      <c r="B16" s="19"/>
      <c r="C16" s="19"/>
    </row>
    <row r="17" spans="1:3">
      <c r="A17" s="19"/>
      <c r="B17" s="19"/>
      <c r="C17" s="19"/>
    </row>
    <row r="18" spans="1:3">
      <c r="A18" s="19"/>
      <c r="B18" s="19"/>
      <c r="C18" s="998"/>
    </row>
    <row r="19" spans="1:3">
      <c r="A19" s="19"/>
      <c r="B19" s="19"/>
      <c r="C19" s="19"/>
    </row>
  </sheetData>
  <pageMargins left="0.7" right="0.7" top="0.75" bottom="0.75" header="0.3" footer="0.3"/>
  <drawing r:id="rId1"/>
  <extLst>
    <ext xmlns:mx="http://schemas.microsoft.com/office/mac/excel/2008/main" uri="{64002731-A6B0-56B0-2670-7721B7C09600}">
      <mx:PLV Mode="0" OnePage="0" WScale="0"/>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E7"/>
  <sheetViews>
    <sheetView showGridLines="0" workbookViewId="0"/>
  </sheetViews>
  <sheetFormatPr baseColWidth="10" defaultColWidth="8.6640625" defaultRowHeight="15" x14ac:dyDescent="0"/>
  <cols>
    <col min="1" max="1" width="32.1640625" style="24" customWidth="1"/>
    <col min="2" max="4" width="8.6640625" style="24"/>
    <col min="5" max="5" width="12.5" style="24" customWidth="1"/>
    <col min="6" max="16384" width="8.6640625" style="24"/>
  </cols>
  <sheetData>
    <row r="1" spans="1:5" ht="18">
      <c r="A1" s="55" t="s">
        <v>1029</v>
      </c>
    </row>
    <row r="4" spans="1:5" ht="16" thickBot="1">
      <c r="A4" s="38"/>
      <c r="B4" s="38"/>
      <c r="C4" s="38"/>
      <c r="D4" s="38"/>
      <c r="E4" s="38"/>
    </row>
    <row r="5" spans="1:5" s="927" customFormat="1" ht="31" thickBot="1">
      <c r="A5" s="926" t="s">
        <v>1226</v>
      </c>
      <c r="B5" s="926">
        <v>2017</v>
      </c>
    </row>
    <row r="6" spans="1:5">
      <c r="A6" s="280" t="s">
        <v>822</v>
      </c>
      <c r="B6" s="276">
        <v>219</v>
      </c>
      <c r="C6" s="56"/>
    </row>
    <row r="7" spans="1:5" ht="16" thickBot="1">
      <c r="A7" s="278" t="s">
        <v>295</v>
      </c>
      <c r="B7" s="279">
        <v>112</v>
      </c>
      <c r="C7" s="56"/>
    </row>
  </sheetData>
  <pageMargins left="0.7" right="0.7" top="0.75" bottom="0.75" header="0.3" footer="0.3"/>
  <drawing r:id="rId1"/>
  <extLst>
    <ext xmlns:mx="http://schemas.microsoft.com/office/mac/excel/2008/main" uri="{64002731-A6B0-56B0-2670-7721B7C09600}">
      <mx:PLV Mode="0" OnePage="0" WScale="0"/>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D27"/>
  <sheetViews>
    <sheetView showGridLines="0" workbookViewId="0"/>
  </sheetViews>
  <sheetFormatPr baseColWidth="10" defaultColWidth="31" defaultRowHeight="15" x14ac:dyDescent="0"/>
  <cols>
    <col min="1" max="1" width="27.5" style="24" customWidth="1"/>
    <col min="2" max="2" width="29.6640625" style="24" customWidth="1"/>
    <col min="3" max="3" width="47.1640625" style="24" customWidth="1"/>
    <col min="4" max="4" width="100.5" style="24" bestFit="1" customWidth="1"/>
    <col min="5" max="5" width="20.5" style="24" customWidth="1"/>
    <col min="6" max="6" width="82.1640625" style="24" customWidth="1"/>
    <col min="7" max="16384" width="31" style="24"/>
  </cols>
  <sheetData>
    <row r="1" spans="1:4" ht="18">
      <c r="A1" s="55" t="s">
        <v>1002</v>
      </c>
      <c r="B1" s="264"/>
      <c r="C1" s="264"/>
    </row>
    <row r="5" spans="1:4">
      <c r="A5" s="1162" t="s">
        <v>382</v>
      </c>
      <c r="B5" s="1162" t="s">
        <v>210</v>
      </c>
      <c r="C5" s="1162" t="s">
        <v>211</v>
      </c>
      <c r="D5" s="915" t="s">
        <v>212</v>
      </c>
    </row>
    <row r="6" spans="1:4">
      <c r="A6" s="916" t="s">
        <v>213</v>
      </c>
      <c r="B6" s="916" t="s">
        <v>214</v>
      </c>
      <c r="C6" s="916" t="s">
        <v>215</v>
      </c>
      <c r="D6" s="916" t="s">
        <v>216</v>
      </c>
    </row>
    <row r="7" spans="1:4">
      <c r="A7" s="916" t="s">
        <v>217</v>
      </c>
      <c r="B7" s="916" t="s">
        <v>218</v>
      </c>
      <c r="C7" s="916" t="s">
        <v>219</v>
      </c>
      <c r="D7" s="916" t="s">
        <v>220</v>
      </c>
    </row>
    <row r="8" spans="1:4">
      <c r="A8" s="1321" t="s">
        <v>1162</v>
      </c>
      <c r="B8" s="1321" t="s">
        <v>221</v>
      </c>
      <c r="C8" s="1321" t="s">
        <v>222</v>
      </c>
      <c r="D8" s="916" t="s">
        <v>823</v>
      </c>
    </row>
    <row r="9" spans="1:4">
      <c r="A9" s="1322"/>
      <c r="B9" s="1322"/>
      <c r="C9" s="1322"/>
      <c r="D9" s="916" t="s">
        <v>824</v>
      </c>
    </row>
    <row r="10" spans="1:4">
      <c r="A10" s="916" t="s">
        <v>223</v>
      </c>
      <c r="B10" s="916" t="s">
        <v>825</v>
      </c>
      <c r="C10" s="916" t="s">
        <v>224</v>
      </c>
      <c r="D10" s="917" t="s">
        <v>225</v>
      </c>
    </row>
    <row r="11" spans="1:4">
      <c r="A11" s="916" t="s">
        <v>226</v>
      </c>
      <c r="B11" s="916" t="s">
        <v>826</v>
      </c>
      <c r="C11" s="916" t="s">
        <v>227</v>
      </c>
      <c r="D11" s="917" t="s">
        <v>827</v>
      </c>
    </row>
    <row r="12" spans="1:4">
      <c r="A12" s="916" t="s">
        <v>272</v>
      </c>
      <c r="B12" s="916" t="s">
        <v>228</v>
      </c>
      <c r="C12" s="916" t="s">
        <v>229</v>
      </c>
      <c r="D12" s="917" t="s">
        <v>230</v>
      </c>
    </row>
    <row r="13" spans="1:4">
      <c r="A13" s="916" t="s">
        <v>494</v>
      </c>
      <c r="B13" s="916" t="s">
        <v>231</v>
      </c>
      <c r="C13" s="916" t="s">
        <v>828</v>
      </c>
      <c r="D13" s="917" t="s">
        <v>232</v>
      </c>
    </row>
    <row r="14" spans="1:4">
      <c r="A14" s="916" t="s">
        <v>233</v>
      </c>
      <c r="B14" s="916" t="s">
        <v>234</v>
      </c>
      <c r="C14" s="916" t="s">
        <v>235</v>
      </c>
      <c r="D14" s="917" t="s">
        <v>236</v>
      </c>
    </row>
    <row r="15" spans="1:4">
      <c r="A15" s="916" t="s">
        <v>237</v>
      </c>
      <c r="B15" s="916" t="s">
        <v>238</v>
      </c>
      <c r="C15" s="916" t="s">
        <v>239</v>
      </c>
      <c r="D15" s="917" t="s">
        <v>829</v>
      </c>
    </row>
    <row r="16" spans="1:4">
      <c r="A16" s="916" t="s">
        <v>240</v>
      </c>
      <c r="B16" s="916" t="s">
        <v>830</v>
      </c>
      <c r="C16" s="916" t="s">
        <v>241</v>
      </c>
      <c r="D16" s="917" t="s">
        <v>242</v>
      </c>
    </row>
    <row r="17" spans="1:4">
      <c r="A17" s="916" t="s">
        <v>243</v>
      </c>
      <c r="B17" s="916" t="s">
        <v>831</v>
      </c>
      <c r="C17" s="916" t="s">
        <v>244</v>
      </c>
      <c r="D17" s="917" t="s">
        <v>245</v>
      </c>
    </row>
    <row r="18" spans="1:4">
      <c r="A18" s="916" t="s">
        <v>246</v>
      </c>
      <c r="B18" s="916" t="s">
        <v>383</v>
      </c>
      <c r="C18" s="916" t="s">
        <v>247</v>
      </c>
      <c r="D18" s="917" t="s">
        <v>832</v>
      </c>
    </row>
    <row r="19" spans="1:4">
      <c r="A19" s="916" t="s">
        <v>248</v>
      </c>
      <c r="B19" s="916" t="s">
        <v>833</v>
      </c>
      <c r="C19" s="916" t="s">
        <v>249</v>
      </c>
      <c r="D19" s="917" t="s">
        <v>834</v>
      </c>
    </row>
    <row r="20" spans="1:4">
      <c r="A20" s="916" t="s">
        <v>250</v>
      </c>
      <c r="B20" s="916" t="s">
        <v>835</v>
      </c>
      <c r="C20" s="916" t="s">
        <v>251</v>
      </c>
      <c r="D20" s="917" t="s">
        <v>252</v>
      </c>
    </row>
    <row r="21" spans="1:4">
      <c r="A21" s="916" t="s">
        <v>253</v>
      </c>
      <c r="B21" s="916" t="s">
        <v>254</v>
      </c>
      <c r="C21" s="916" t="s">
        <v>255</v>
      </c>
      <c r="D21" s="917" t="s">
        <v>256</v>
      </c>
    </row>
    <row r="22" spans="1:4">
      <c r="A22" s="916" t="s">
        <v>257</v>
      </c>
      <c r="B22" s="916" t="s">
        <v>836</v>
      </c>
      <c r="C22" s="916" t="s">
        <v>837</v>
      </c>
      <c r="D22" s="917" t="s">
        <v>838</v>
      </c>
    </row>
    <row r="23" spans="1:4">
      <c r="A23" s="916" t="s">
        <v>258</v>
      </c>
      <c r="B23" s="916" t="s">
        <v>839</v>
      </c>
      <c r="C23" s="916" t="s">
        <v>840</v>
      </c>
      <c r="D23" s="917" t="s">
        <v>841</v>
      </c>
    </row>
    <row r="24" spans="1:4">
      <c r="A24" s="916" t="s">
        <v>1161</v>
      </c>
      <c r="B24" s="916" t="s">
        <v>259</v>
      </c>
      <c r="C24" s="916" t="s">
        <v>260</v>
      </c>
      <c r="D24" s="917" t="s">
        <v>842</v>
      </c>
    </row>
    <row r="25" spans="1:4">
      <c r="A25" s="916" t="s">
        <v>261</v>
      </c>
      <c r="B25" s="916" t="s">
        <v>843</v>
      </c>
      <c r="C25" s="916" t="s">
        <v>262</v>
      </c>
      <c r="D25" s="917" t="s">
        <v>263</v>
      </c>
    </row>
    <row r="26" spans="1:4">
      <c r="A26" s="916" t="s">
        <v>264</v>
      </c>
      <c r="B26" s="916" t="s">
        <v>265</v>
      </c>
      <c r="C26" s="916" t="s">
        <v>266</v>
      </c>
      <c r="D26" s="917" t="s">
        <v>267</v>
      </c>
    </row>
    <row r="27" spans="1:4">
      <c r="A27" s="928" t="s">
        <v>268</v>
      </c>
      <c r="B27" s="928" t="s">
        <v>384</v>
      </c>
      <c r="C27" s="928" t="s">
        <v>269</v>
      </c>
      <c r="D27" s="928" t="s">
        <v>270</v>
      </c>
    </row>
  </sheetData>
  <mergeCells count="3">
    <mergeCell ref="A8:A9"/>
    <mergeCell ref="B8:B9"/>
    <mergeCell ref="C8:C9"/>
  </mergeCells>
  <hyperlinks>
    <hyperlink ref="D9" r:id="rId1"/>
    <hyperlink ref="D8" r:id="rId2"/>
  </hyperlinks>
  <pageMargins left="0.7" right="0.7" top="0.75" bottom="0.75" header="0.3" footer="0.3"/>
  <drawing r:id="rId3"/>
  <extLst>
    <ext xmlns:mx="http://schemas.microsoft.com/office/mac/excel/2008/main" uri="{64002731-A6B0-56B0-2670-7721B7C09600}">
      <mx:PLV Mode="0" OnePage="0" WScale="0"/>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
  <sheetViews>
    <sheetView showGridLines="0" workbookViewId="0">
      <selection activeCell="Q41" sqref="Q41"/>
    </sheetView>
  </sheetViews>
  <sheetFormatPr baseColWidth="10" defaultColWidth="8.6640625" defaultRowHeight="14" x14ac:dyDescent="0"/>
  <cols>
    <col min="1" max="16384" width="8.6640625" style="21"/>
  </cols>
  <sheetData>
    <row r="1" spans="1:1" ht="18">
      <c r="A1" s="50" t="s">
        <v>844</v>
      </c>
    </row>
  </sheetData>
  <pageMargins left="0.7" right="0.7" top="0.75" bottom="0.75" header="0.3" footer="0.3"/>
  <drawing r:id="rId1"/>
  <extLst>
    <ext xmlns:mx="http://schemas.microsoft.com/office/mac/excel/2008/main" uri="{64002731-A6B0-56B0-2670-7721B7C09600}">
      <mx:PLV Mode="0" OnePage="0" WScale="0"/>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B39"/>
  <sheetViews>
    <sheetView showGridLines="0" workbookViewId="0"/>
  </sheetViews>
  <sheetFormatPr baseColWidth="10" defaultColWidth="8.6640625" defaultRowHeight="14" x14ac:dyDescent="0"/>
  <cols>
    <col min="1" max="1" width="60.33203125" bestFit="1" customWidth="1"/>
    <col min="2" max="2" width="60.5" customWidth="1"/>
  </cols>
  <sheetData>
    <row r="1" spans="1:2" ht="18">
      <c r="A1" s="50" t="s">
        <v>1003</v>
      </c>
    </row>
    <row r="4" spans="1:2" ht="15" thickBot="1"/>
    <row r="5" spans="1:2" ht="16" thickBot="1">
      <c r="A5" s="989" t="s">
        <v>334</v>
      </c>
      <c r="B5" s="989" t="s">
        <v>845</v>
      </c>
    </row>
    <row r="6" spans="1:2" ht="16" thickBot="1">
      <c r="A6" s="1325" t="s">
        <v>846</v>
      </c>
      <c r="B6" s="929" t="s">
        <v>847</v>
      </c>
    </row>
    <row r="7" spans="1:2" ht="16" thickBot="1">
      <c r="A7" s="1326"/>
      <c r="B7" s="930" t="s">
        <v>362</v>
      </c>
    </row>
    <row r="8" spans="1:2" ht="16" thickBot="1">
      <c r="A8" s="1326"/>
      <c r="B8" s="930" t="s">
        <v>848</v>
      </c>
    </row>
    <row r="9" spans="1:2" ht="16" thickBot="1">
      <c r="A9" s="1326"/>
      <c r="B9" s="930" t="s">
        <v>849</v>
      </c>
    </row>
    <row r="10" spans="1:2" ht="16" thickBot="1">
      <c r="A10" s="1326"/>
      <c r="B10" s="930" t="s">
        <v>850</v>
      </c>
    </row>
    <row r="11" spans="1:2" ht="16" thickBot="1">
      <c r="A11" s="1326"/>
      <c r="B11" s="930" t="s">
        <v>851</v>
      </c>
    </row>
    <row r="12" spans="1:2" ht="16" thickBot="1">
      <c r="A12" s="1326"/>
      <c r="B12" s="931" t="s">
        <v>852</v>
      </c>
    </row>
    <row r="13" spans="1:2" ht="16" thickBot="1">
      <c r="A13" s="1323" t="s">
        <v>353</v>
      </c>
      <c r="B13" s="929" t="s">
        <v>853</v>
      </c>
    </row>
    <row r="14" spans="1:2" ht="16" thickBot="1">
      <c r="A14" s="1324"/>
      <c r="B14" s="930" t="s">
        <v>854</v>
      </c>
    </row>
    <row r="15" spans="1:2" ht="16" thickBot="1">
      <c r="A15" s="1324"/>
      <c r="B15" s="930" t="s">
        <v>855</v>
      </c>
    </row>
    <row r="16" spans="1:2" ht="16" thickBot="1">
      <c r="A16" s="1324"/>
      <c r="B16" s="931" t="s">
        <v>1163</v>
      </c>
    </row>
    <row r="17" spans="1:2" ht="16" thickBot="1">
      <c r="A17" s="1323" t="s">
        <v>361</v>
      </c>
      <c r="B17" s="929" t="s">
        <v>1164</v>
      </c>
    </row>
    <row r="18" spans="1:2" ht="16" thickBot="1">
      <c r="A18" s="1324"/>
      <c r="B18" s="930" t="s">
        <v>856</v>
      </c>
    </row>
    <row r="19" spans="1:2" ht="16" thickBot="1">
      <c r="A19" s="1324"/>
      <c r="B19" s="930" t="s">
        <v>1165</v>
      </c>
    </row>
    <row r="20" spans="1:2" ht="16" thickBot="1">
      <c r="A20" s="1324"/>
      <c r="B20" s="930" t="s">
        <v>1166</v>
      </c>
    </row>
    <row r="21" spans="1:2" ht="16" thickBot="1">
      <c r="A21" s="1324"/>
      <c r="B21" s="930" t="s">
        <v>1167</v>
      </c>
    </row>
    <row r="22" spans="1:2" ht="16" thickBot="1">
      <c r="A22" s="1324"/>
      <c r="B22" s="930" t="s">
        <v>857</v>
      </c>
    </row>
    <row r="23" spans="1:2" ht="16" thickBot="1">
      <c r="A23" s="1324"/>
      <c r="B23" s="931" t="s">
        <v>858</v>
      </c>
    </row>
    <row r="24" spans="1:2" ht="16" thickBot="1">
      <c r="A24" s="1323" t="s">
        <v>366</v>
      </c>
      <c r="B24" s="932" t="s">
        <v>1168</v>
      </c>
    </row>
    <row r="25" spans="1:2" ht="16" thickBot="1">
      <c r="A25" s="1324"/>
      <c r="B25" s="933" t="s">
        <v>859</v>
      </c>
    </row>
    <row r="26" spans="1:2" ht="16" thickBot="1">
      <c r="A26" s="1324"/>
      <c r="B26" s="933" t="s">
        <v>860</v>
      </c>
    </row>
    <row r="27" spans="1:2" ht="31" thickBot="1">
      <c r="A27" s="1324"/>
      <c r="B27" s="930" t="s">
        <v>861</v>
      </c>
    </row>
    <row r="28" spans="1:2" ht="16" thickBot="1">
      <c r="A28" s="1324"/>
      <c r="B28" s="931" t="s">
        <v>821</v>
      </c>
    </row>
    <row r="29" spans="1:2" ht="16" thickBot="1">
      <c r="A29" s="1323" t="s">
        <v>385</v>
      </c>
      <c r="B29" s="929" t="s">
        <v>862</v>
      </c>
    </row>
    <row r="30" spans="1:2" ht="16" thickBot="1">
      <c r="A30" s="1324"/>
      <c r="B30" s="930" t="s">
        <v>863</v>
      </c>
    </row>
    <row r="31" spans="1:2" ht="16" thickBot="1">
      <c r="A31" s="1324"/>
      <c r="B31" s="931" t="s">
        <v>864</v>
      </c>
    </row>
    <row r="32" spans="1:2" ht="16" thickBot="1">
      <c r="A32" s="1323" t="s">
        <v>865</v>
      </c>
      <c r="B32" s="929" t="s">
        <v>866</v>
      </c>
    </row>
    <row r="33" spans="1:2" ht="16" thickBot="1">
      <c r="A33" s="1324"/>
      <c r="B33" s="930" t="s">
        <v>867</v>
      </c>
    </row>
    <row r="34" spans="1:2" ht="16" thickBot="1">
      <c r="A34" s="1324"/>
      <c r="B34" s="930" t="s">
        <v>868</v>
      </c>
    </row>
    <row r="35" spans="1:2" ht="16" thickBot="1">
      <c r="A35" s="1324"/>
      <c r="B35" s="930" t="s">
        <v>869</v>
      </c>
    </row>
    <row r="36" spans="1:2" ht="16" thickBot="1">
      <c r="A36" s="1324"/>
      <c r="B36" s="930" t="s">
        <v>870</v>
      </c>
    </row>
    <row r="37" spans="1:2" ht="16" thickBot="1">
      <c r="A37" s="1324"/>
      <c r="B37" s="931" t="s">
        <v>871</v>
      </c>
    </row>
    <row r="38" spans="1:2" ht="16" thickBot="1">
      <c r="A38" s="1323" t="s">
        <v>872</v>
      </c>
      <c r="B38" s="929" t="s">
        <v>873</v>
      </c>
    </row>
    <row r="39" spans="1:2" ht="16" thickBot="1">
      <c r="A39" s="1324"/>
      <c r="B39" s="931" t="s">
        <v>874</v>
      </c>
    </row>
  </sheetData>
  <mergeCells count="7">
    <mergeCell ref="A38:A39"/>
    <mergeCell ref="A32:A37"/>
    <mergeCell ref="A6:A12"/>
    <mergeCell ref="A13:A16"/>
    <mergeCell ref="A17:A23"/>
    <mergeCell ref="A24:A28"/>
    <mergeCell ref="A29:A31"/>
  </mergeCells>
  <pageMargins left="0.7" right="0.7" top="0.75" bottom="0.75" header="0.3" footer="0.3"/>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H15"/>
  <sheetViews>
    <sheetView showGridLines="0" workbookViewId="0"/>
  </sheetViews>
  <sheetFormatPr baseColWidth="10" defaultColWidth="8.6640625" defaultRowHeight="14" x14ac:dyDescent="0"/>
  <cols>
    <col min="1" max="1" width="21.1640625" customWidth="1"/>
    <col min="2" max="2" width="20.1640625" bestFit="1" customWidth="1"/>
    <col min="3" max="3" width="22.1640625" customWidth="1"/>
  </cols>
  <sheetData>
    <row r="1" spans="1:8" ht="18">
      <c r="A1" s="23" t="s">
        <v>573</v>
      </c>
    </row>
    <row r="3" spans="1:8" ht="15">
      <c r="A3" s="1272"/>
      <c r="B3" s="1273"/>
      <c r="C3" s="1273"/>
    </row>
    <row r="4" spans="1:8" s="146" customFormat="1" ht="12.75" customHeight="1" thickBot="1">
      <c r="A4" s="1081"/>
      <c r="B4" s="1081"/>
      <c r="C4" s="1081"/>
    </row>
    <row r="5" spans="1:8" ht="18" customHeight="1" thickBot="1">
      <c r="A5" s="822" t="s">
        <v>417</v>
      </c>
      <c r="B5" s="822" t="s">
        <v>574</v>
      </c>
      <c r="C5" s="822" t="s">
        <v>575</v>
      </c>
      <c r="G5" s="820"/>
      <c r="H5" s="820"/>
    </row>
    <row r="6" spans="1:8" ht="15">
      <c r="A6" s="211" t="s">
        <v>576</v>
      </c>
      <c r="B6" s="1018">
        <f>0.78210277811965*100</f>
        <v>78.210277811965</v>
      </c>
      <c r="C6" s="1018">
        <f>0.425780681830896*100</f>
        <v>42.578068183089599</v>
      </c>
      <c r="G6" s="820"/>
      <c r="H6" s="820"/>
    </row>
    <row r="7" spans="1:8" ht="15">
      <c r="A7" s="211" t="s">
        <v>302</v>
      </c>
      <c r="B7" s="1018">
        <f>0.769434382836445*100</f>
        <v>76.943438283644511</v>
      </c>
      <c r="C7" s="1018">
        <f>0.604346614655893*100</f>
        <v>60.434661465589301</v>
      </c>
      <c r="D7" s="134"/>
      <c r="G7" s="820"/>
      <c r="H7" s="820"/>
    </row>
    <row r="8" spans="1:8" ht="15">
      <c r="A8" s="211" t="s">
        <v>577</v>
      </c>
      <c r="B8" s="1018">
        <f>0.650915203586104*100</f>
        <v>65.091520358610396</v>
      </c>
      <c r="C8" s="1018">
        <f>0.607396339185656*100</f>
        <v>60.739633918565602</v>
      </c>
      <c r="D8" s="134"/>
      <c r="G8" s="820"/>
      <c r="H8" s="820"/>
    </row>
    <row r="9" spans="1:8" ht="15">
      <c r="A9" s="211" t="s">
        <v>578</v>
      </c>
      <c r="B9" s="1018">
        <f>0.627747945625315*100</f>
        <v>62.774794562531497</v>
      </c>
      <c r="C9" s="1018">
        <f>0.795737372060504*100</f>
        <v>79.573737206050396</v>
      </c>
      <c r="D9" s="134"/>
      <c r="G9" s="820"/>
      <c r="H9" s="820"/>
    </row>
    <row r="10" spans="1:8" ht="15">
      <c r="A10" s="211" t="s">
        <v>579</v>
      </c>
      <c r="B10" s="1018">
        <f>0.576456616403354*100</f>
        <v>57.645661640335398</v>
      </c>
      <c r="C10" s="1018">
        <f>0.471227552452586*100</f>
        <v>47.122755245258602</v>
      </c>
      <c r="D10" s="134"/>
      <c r="G10" s="820"/>
      <c r="H10" s="820"/>
    </row>
    <row r="11" spans="1:8" ht="15">
      <c r="A11" s="211" t="s">
        <v>580</v>
      </c>
      <c r="B11" s="1018">
        <f>0.566206124944709*100</f>
        <v>56.620612494470905</v>
      </c>
      <c r="C11" s="1018">
        <f>0.219889157755054*100</f>
        <v>21.988915775505401</v>
      </c>
      <c r="D11" s="134"/>
      <c r="G11" s="820"/>
      <c r="H11" s="820"/>
    </row>
    <row r="12" spans="1:8" ht="15">
      <c r="A12" s="211" t="s">
        <v>581</v>
      </c>
      <c r="B12" s="1018">
        <f>0.535190758178818*100</f>
        <v>53.519075817881799</v>
      </c>
      <c r="C12" s="1018">
        <f>0.329353137235867*100</f>
        <v>32.935313723586702</v>
      </c>
      <c r="G12" s="820"/>
      <c r="H12" s="820"/>
    </row>
    <row r="13" spans="1:8" ht="15">
      <c r="A13" s="211" t="s">
        <v>394</v>
      </c>
      <c r="B13" s="1018">
        <f>0.511956037427595*100</f>
        <v>51.195603742759502</v>
      </c>
      <c r="C13" s="1018">
        <f>0.332863013020447*100</f>
        <v>33.286301302044699</v>
      </c>
      <c r="D13" s="134"/>
      <c r="G13" s="820"/>
      <c r="H13" s="820"/>
    </row>
    <row r="14" spans="1:8" ht="16" thickBot="1">
      <c r="A14" s="211" t="s">
        <v>582</v>
      </c>
      <c r="B14" s="1018">
        <f>0.511162432640493*100</f>
        <v>51.116243264049302</v>
      </c>
      <c r="C14" s="1018">
        <f>0.338033634377914*100</f>
        <v>33.803363437791404</v>
      </c>
      <c r="D14" s="134"/>
      <c r="G14" s="820"/>
      <c r="H14" s="820"/>
    </row>
    <row r="15" spans="1:8" ht="16" thickBot="1">
      <c r="A15" s="821" t="s">
        <v>3</v>
      </c>
      <c r="B15" s="1019">
        <f>0.58903*100</f>
        <v>58.903000000000006</v>
      </c>
      <c r="C15" s="1019">
        <f>0.39957*100</f>
        <v>39.957000000000001</v>
      </c>
    </row>
  </sheetData>
  <mergeCells count="1">
    <mergeCell ref="A3:C3"/>
  </mergeCells>
  <pageMargins left="0.7" right="0.7" top="0.75" bottom="0.75" header="0.3" footer="0.3"/>
  <drawing r:id="rId1"/>
  <extLst>
    <ext xmlns:mx="http://schemas.microsoft.com/office/mac/excel/2008/main" uri="{64002731-A6B0-56B0-2670-7721B7C09600}">
      <mx:PLV Mode="0" OnePage="0" WScale="0"/>
    </ext>
  </extLs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H31"/>
  <sheetViews>
    <sheetView showGridLines="0" zoomScale="115" zoomScaleNormal="115" zoomScalePageLayoutView="115" workbookViewId="0"/>
  </sheetViews>
  <sheetFormatPr baseColWidth="10" defaultColWidth="8.6640625" defaultRowHeight="14" x14ac:dyDescent="0"/>
  <cols>
    <col min="1" max="1" width="13.33203125" customWidth="1"/>
    <col min="2" max="2" width="20.1640625" customWidth="1"/>
    <col min="3" max="3" width="25.1640625" customWidth="1"/>
    <col min="4" max="4" width="13.33203125" customWidth="1"/>
    <col min="5" max="8" width="8.5" customWidth="1"/>
    <col min="9" max="10" width="13.33203125" customWidth="1"/>
  </cols>
  <sheetData>
    <row r="1" spans="1:8" ht="18">
      <c r="A1" s="50" t="s">
        <v>875</v>
      </c>
    </row>
    <row r="4" spans="1:8" ht="15" thickBot="1"/>
    <row r="5" spans="1:8">
      <c r="A5" s="1328" t="s">
        <v>876</v>
      </c>
      <c r="B5" s="1328" t="s">
        <v>335</v>
      </c>
      <c r="C5" s="1328" t="s">
        <v>202</v>
      </c>
      <c r="D5" s="1328" t="s">
        <v>336</v>
      </c>
      <c r="E5" s="937" t="s">
        <v>337</v>
      </c>
      <c r="F5" s="937" t="s">
        <v>337</v>
      </c>
      <c r="G5" s="937" t="s">
        <v>352</v>
      </c>
      <c r="H5" s="937" t="s">
        <v>352</v>
      </c>
    </row>
    <row r="6" spans="1:8" ht="15" thickBot="1">
      <c r="A6" s="1329"/>
      <c r="B6" s="1329"/>
      <c r="C6" s="1329"/>
      <c r="D6" s="1329"/>
      <c r="E6" s="962">
        <v>2014</v>
      </c>
      <c r="F6" s="962">
        <v>2015</v>
      </c>
      <c r="G6" s="962">
        <v>2016</v>
      </c>
      <c r="H6" s="962">
        <v>2017</v>
      </c>
    </row>
    <row r="7" spans="1:8" ht="27.75" customHeight="1">
      <c r="A7" s="1330" t="s">
        <v>846</v>
      </c>
      <c r="B7" s="1333" t="s">
        <v>938</v>
      </c>
      <c r="C7" s="941" t="s">
        <v>338</v>
      </c>
      <c r="D7" s="1333" t="s">
        <v>339</v>
      </c>
      <c r="E7" s="963">
        <v>0.61</v>
      </c>
      <c r="F7" s="963">
        <v>0.57999999999999996</v>
      </c>
      <c r="G7" s="963">
        <v>0.56000000000000005</v>
      </c>
      <c r="H7" s="963">
        <v>0.54</v>
      </c>
    </row>
    <row r="8" spans="1:8" ht="25" thickBot="1">
      <c r="A8" s="1331"/>
      <c r="B8" s="1334"/>
      <c r="C8" s="942" t="s">
        <v>340</v>
      </c>
      <c r="D8" s="1334"/>
      <c r="E8" s="959">
        <v>0.48</v>
      </c>
      <c r="F8" s="959">
        <v>0.47</v>
      </c>
      <c r="G8" s="959">
        <v>0.46</v>
      </c>
      <c r="H8" s="959">
        <v>0.45</v>
      </c>
    </row>
    <row r="9" spans="1:8" ht="25.5" customHeight="1">
      <c r="A9" s="1331"/>
      <c r="B9" s="1333" t="s">
        <v>341</v>
      </c>
      <c r="C9" s="941" t="s">
        <v>877</v>
      </c>
      <c r="D9" s="1333" t="s">
        <v>339</v>
      </c>
      <c r="E9" s="947">
        <v>4065</v>
      </c>
      <c r="F9" s="947">
        <v>3807</v>
      </c>
      <c r="G9" s="947">
        <v>3567</v>
      </c>
      <c r="H9" s="947">
        <v>3351</v>
      </c>
    </row>
    <row r="10" spans="1:8" ht="25" thickBot="1">
      <c r="A10" s="1331"/>
      <c r="B10" s="1334"/>
      <c r="C10" s="942" t="s">
        <v>939</v>
      </c>
      <c r="D10" s="1334"/>
      <c r="E10" s="949">
        <v>2626</v>
      </c>
      <c r="F10" s="949">
        <v>2603</v>
      </c>
      <c r="G10" s="949">
        <v>2594</v>
      </c>
      <c r="H10" s="949">
        <v>2455</v>
      </c>
    </row>
    <row r="11" spans="1:8" ht="36">
      <c r="A11" s="1331"/>
      <c r="B11" s="1333" t="s">
        <v>342</v>
      </c>
      <c r="C11" s="941" t="s">
        <v>879</v>
      </c>
      <c r="D11" s="1333" t="s">
        <v>339</v>
      </c>
      <c r="E11" s="963">
        <v>0.01</v>
      </c>
      <c r="F11" s="963">
        <v>0.05</v>
      </c>
      <c r="G11" s="963">
        <v>0.05</v>
      </c>
      <c r="H11" s="963">
        <v>7.0000000000000007E-2</v>
      </c>
    </row>
    <row r="12" spans="1:8" ht="36">
      <c r="A12" s="1331"/>
      <c r="B12" s="1335"/>
      <c r="C12" s="944" t="s">
        <v>940</v>
      </c>
      <c r="D12" s="1335"/>
      <c r="E12" s="964">
        <v>-0.04</v>
      </c>
      <c r="F12" s="964">
        <v>-7.0000000000000007E-2</v>
      </c>
      <c r="G12" s="964">
        <v>-0.08</v>
      </c>
      <c r="H12" s="964">
        <v>-0.1</v>
      </c>
    </row>
    <row r="13" spans="1:8" ht="31.5" customHeight="1">
      <c r="A13" s="1331"/>
      <c r="B13" s="1335"/>
      <c r="C13" s="944" t="s">
        <v>941</v>
      </c>
      <c r="D13" s="1335"/>
      <c r="E13" s="964">
        <v>0.85</v>
      </c>
      <c r="F13" s="964">
        <v>0.85</v>
      </c>
      <c r="G13" s="964">
        <v>0.86</v>
      </c>
      <c r="H13" s="964">
        <v>0.87</v>
      </c>
    </row>
    <row r="14" spans="1:8" ht="31.5" customHeight="1" thickBot="1">
      <c r="A14" s="1331"/>
      <c r="B14" s="1334"/>
      <c r="C14" s="942" t="s">
        <v>942</v>
      </c>
      <c r="D14" s="1334"/>
      <c r="E14" s="959">
        <v>0.15</v>
      </c>
      <c r="F14" s="959">
        <v>0.2</v>
      </c>
      <c r="G14" s="959">
        <v>0.27</v>
      </c>
      <c r="H14" s="959">
        <v>0.32</v>
      </c>
    </row>
    <row r="15" spans="1:8" ht="25" thickBot="1">
      <c r="A15" s="1331"/>
      <c r="B15" s="939" t="s">
        <v>943</v>
      </c>
      <c r="C15" s="939" t="s">
        <v>343</v>
      </c>
      <c r="D15" s="939" t="s">
        <v>339</v>
      </c>
      <c r="E15" s="940">
        <v>0.24</v>
      </c>
      <c r="F15" s="940">
        <v>0.46</v>
      </c>
      <c r="G15" s="939" t="s">
        <v>944</v>
      </c>
      <c r="H15" s="939" t="s">
        <v>945</v>
      </c>
    </row>
    <row r="16" spans="1:8" ht="33" customHeight="1">
      <c r="A16" s="1331"/>
      <c r="B16" s="1333" t="s">
        <v>344</v>
      </c>
      <c r="C16" s="941" t="s">
        <v>345</v>
      </c>
      <c r="D16" s="1333" t="s">
        <v>339</v>
      </c>
      <c r="E16" s="1007">
        <v>0.03</v>
      </c>
      <c r="F16" s="1007">
        <v>0.06</v>
      </c>
      <c r="G16" s="1007">
        <v>0.122</v>
      </c>
      <c r="H16" s="1007">
        <v>0.16800000000000001</v>
      </c>
    </row>
    <row r="17" spans="1:8" ht="33" customHeight="1" thickBot="1">
      <c r="A17" s="1331"/>
      <c r="B17" s="1334"/>
      <c r="C17" s="942" t="s">
        <v>346</v>
      </c>
      <c r="D17" s="1334"/>
      <c r="E17" s="1009">
        <v>4.0000000000000001E-3</v>
      </c>
      <c r="F17" s="1009">
        <v>0.01</v>
      </c>
      <c r="G17" s="1009">
        <v>2.8000000000000001E-2</v>
      </c>
      <c r="H17" s="1009">
        <v>0.105</v>
      </c>
    </row>
    <row r="18" spans="1:8" ht="35.25" customHeight="1" thickBot="1">
      <c r="A18" s="1331"/>
      <c r="B18" s="939" t="s">
        <v>347</v>
      </c>
      <c r="C18" s="939" t="s">
        <v>348</v>
      </c>
      <c r="D18" s="939" t="s">
        <v>0</v>
      </c>
      <c r="E18" s="965">
        <v>2469</v>
      </c>
      <c r="F18" s="965">
        <v>2519</v>
      </c>
      <c r="G18" s="965">
        <v>2776</v>
      </c>
      <c r="H18" s="965">
        <v>2904</v>
      </c>
    </row>
    <row r="19" spans="1:8" ht="35.25" customHeight="1">
      <c r="A19" s="1331"/>
      <c r="B19" s="1333" t="s">
        <v>946</v>
      </c>
      <c r="C19" s="941" t="s">
        <v>349</v>
      </c>
      <c r="D19" s="1333" t="s">
        <v>0</v>
      </c>
      <c r="E19" s="947">
        <v>15393</v>
      </c>
      <c r="F19" s="947">
        <v>15256</v>
      </c>
      <c r="G19" s="947">
        <v>15719</v>
      </c>
      <c r="H19" s="947">
        <v>16287</v>
      </c>
    </row>
    <row r="20" spans="1:8" ht="37" thickBot="1">
      <c r="A20" s="1331"/>
      <c r="B20" s="1334"/>
      <c r="C20" s="942" t="s">
        <v>350</v>
      </c>
      <c r="D20" s="1334"/>
      <c r="E20" s="1009">
        <v>0.14000000000000001</v>
      </c>
      <c r="F20" s="1009">
        <v>0.14499999999999999</v>
      </c>
      <c r="G20" s="1009">
        <v>0.183</v>
      </c>
      <c r="H20" s="1009">
        <v>0.21299999999999999</v>
      </c>
    </row>
    <row r="21" spans="1:8" ht="37" thickBot="1">
      <c r="A21" s="1331"/>
      <c r="B21" s="939" t="s">
        <v>947</v>
      </c>
      <c r="C21" s="939" t="s">
        <v>948</v>
      </c>
      <c r="D21" s="939" t="s">
        <v>0</v>
      </c>
      <c r="E21" s="1010">
        <v>0.65700000000000003</v>
      </c>
      <c r="F21" s="1010">
        <v>0.68200000000000005</v>
      </c>
      <c r="G21" s="1010">
        <v>0.72699999999999998</v>
      </c>
      <c r="H21" s="1010">
        <v>0.73599999999999999</v>
      </c>
    </row>
    <row r="22" spans="1:8" ht="37" thickBot="1">
      <c r="A22" s="1332"/>
      <c r="B22" s="939" t="s">
        <v>351</v>
      </c>
      <c r="C22" s="939" t="s">
        <v>878</v>
      </c>
      <c r="D22" s="939" t="s">
        <v>0</v>
      </c>
      <c r="E22" s="965">
        <v>4778</v>
      </c>
      <c r="F22" s="965">
        <v>5075</v>
      </c>
      <c r="G22" s="965">
        <v>5600</v>
      </c>
      <c r="H22" s="965">
        <v>5737</v>
      </c>
    </row>
    <row r="25" spans="1:8" ht="25.25" customHeight="1">
      <c r="A25" s="1327" t="s">
        <v>1227</v>
      </c>
      <c r="B25" s="1327"/>
      <c r="C25" s="1327"/>
      <c r="D25" s="1327"/>
      <c r="E25" s="1327"/>
      <c r="F25" s="1327"/>
      <c r="G25" s="1327"/>
    </row>
    <row r="26" spans="1:8" ht="18" customHeight="1">
      <c r="A26" s="1327" t="s">
        <v>1228</v>
      </c>
      <c r="B26" s="1327"/>
      <c r="C26" s="1327"/>
      <c r="D26" s="1327"/>
      <c r="E26" s="1327"/>
      <c r="F26" s="1327"/>
      <c r="G26" s="1327"/>
    </row>
    <row r="27" spans="1:8" ht="51.5" customHeight="1">
      <c r="A27" s="1327" t="s">
        <v>1229</v>
      </c>
      <c r="B27" s="1327"/>
      <c r="C27" s="1327"/>
      <c r="D27" s="1327"/>
      <c r="E27" s="1327"/>
      <c r="F27" s="1327"/>
      <c r="G27" s="1154"/>
    </row>
    <row r="28" spans="1:8" ht="18.5" customHeight="1">
      <c r="A28" s="1327" t="s">
        <v>1230</v>
      </c>
      <c r="B28" s="1327"/>
      <c r="C28" s="1327"/>
      <c r="D28" s="1327"/>
      <c r="E28" s="1327"/>
      <c r="F28" s="1327"/>
      <c r="G28" s="1154"/>
    </row>
    <row r="29" spans="1:8" ht="16.75" customHeight="1">
      <c r="A29" s="1327" t="s">
        <v>1231</v>
      </c>
      <c r="B29" s="1327"/>
      <c r="C29" s="1327"/>
      <c r="D29" s="1327"/>
      <c r="E29" s="1327"/>
      <c r="F29" s="1327"/>
      <c r="G29" s="1154"/>
    </row>
    <row r="31" spans="1:8" ht="23">
      <c r="A31" s="1066"/>
      <c r="B31" s="1050"/>
    </row>
  </sheetData>
  <mergeCells count="20">
    <mergeCell ref="A5:A6"/>
    <mergeCell ref="B5:B6"/>
    <mergeCell ref="C5:C6"/>
    <mergeCell ref="D5:D6"/>
    <mergeCell ref="A7:A22"/>
    <mergeCell ref="B7:B8"/>
    <mergeCell ref="D7:D8"/>
    <mergeCell ref="B9:B10"/>
    <mergeCell ref="D9:D10"/>
    <mergeCell ref="B11:B14"/>
    <mergeCell ref="B19:B20"/>
    <mergeCell ref="D19:D20"/>
    <mergeCell ref="B16:B17"/>
    <mergeCell ref="D16:D17"/>
    <mergeCell ref="D11:D14"/>
    <mergeCell ref="A25:G25"/>
    <mergeCell ref="A26:G26"/>
    <mergeCell ref="A27:F27"/>
    <mergeCell ref="A29:F29"/>
    <mergeCell ref="A28:F28"/>
  </mergeCells>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H20"/>
  <sheetViews>
    <sheetView showGridLines="0" zoomScale="115" zoomScaleNormal="115" zoomScalePageLayoutView="115" workbookViewId="0"/>
  </sheetViews>
  <sheetFormatPr baseColWidth="10" defaultColWidth="8.6640625" defaultRowHeight="14" x14ac:dyDescent="0"/>
  <cols>
    <col min="1" max="2" width="16.5" customWidth="1"/>
    <col min="3" max="3" width="23.33203125" customWidth="1"/>
    <col min="4" max="4" width="16.5" customWidth="1"/>
    <col min="5" max="8" width="10.6640625" customWidth="1"/>
  </cols>
  <sheetData>
    <row r="1" spans="1:8" ht="18">
      <c r="A1" s="50" t="s">
        <v>880</v>
      </c>
    </row>
    <row r="4" spans="1:8" ht="15" thickBot="1"/>
    <row r="5" spans="1:8" ht="15.75" customHeight="1">
      <c r="A5" s="1328" t="s">
        <v>876</v>
      </c>
      <c r="B5" s="1328" t="s">
        <v>335</v>
      </c>
      <c r="C5" s="1328" t="s">
        <v>202</v>
      </c>
      <c r="D5" s="1328" t="s">
        <v>336</v>
      </c>
      <c r="E5" s="937" t="s">
        <v>352</v>
      </c>
      <c r="F5" s="937" t="s">
        <v>352</v>
      </c>
      <c r="G5" s="937" t="s">
        <v>352</v>
      </c>
      <c r="H5" s="937" t="s">
        <v>352</v>
      </c>
    </row>
    <row r="6" spans="1:8" ht="15" thickBot="1">
      <c r="A6" s="1336"/>
      <c r="B6" s="1329"/>
      <c r="C6" s="1329"/>
      <c r="D6" s="1329"/>
      <c r="E6" s="962">
        <v>2014</v>
      </c>
      <c r="F6" s="962">
        <v>2015</v>
      </c>
      <c r="G6" s="962">
        <v>2016</v>
      </c>
      <c r="H6" s="962">
        <v>2017</v>
      </c>
    </row>
    <row r="7" spans="1:8" ht="33.75" customHeight="1" thickBot="1">
      <c r="A7" s="1337" t="s">
        <v>353</v>
      </c>
      <c r="B7" s="939" t="s">
        <v>495</v>
      </c>
      <c r="C7" s="939" t="s">
        <v>354</v>
      </c>
      <c r="D7" s="939" t="s">
        <v>339</v>
      </c>
      <c r="E7" s="940">
        <v>0.83</v>
      </c>
      <c r="F7" s="940">
        <v>0.88</v>
      </c>
      <c r="G7" s="940">
        <v>0.88</v>
      </c>
      <c r="H7" s="940">
        <v>0.88</v>
      </c>
    </row>
    <row r="8" spans="1:8" ht="24">
      <c r="A8" s="1338"/>
      <c r="B8" s="1333" t="s">
        <v>355</v>
      </c>
      <c r="C8" s="941" t="s">
        <v>356</v>
      </c>
      <c r="D8" s="1333" t="s">
        <v>339</v>
      </c>
      <c r="E8" s="963">
        <v>0.99</v>
      </c>
      <c r="F8" s="963">
        <v>0.99</v>
      </c>
      <c r="G8" s="963">
        <v>0.99</v>
      </c>
      <c r="H8" s="963">
        <v>0.99</v>
      </c>
    </row>
    <row r="9" spans="1:8" ht="25" thickBot="1">
      <c r="A9" s="1338"/>
      <c r="B9" s="1334"/>
      <c r="C9" s="942" t="s">
        <v>357</v>
      </c>
      <c r="D9" s="1334"/>
      <c r="E9" s="959">
        <v>0.9</v>
      </c>
      <c r="F9" s="959">
        <v>0.91</v>
      </c>
      <c r="G9" s="959">
        <v>0.91</v>
      </c>
      <c r="H9" s="959">
        <v>0.97</v>
      </c>
    </row>
    <row r="10" spans="1:8" ht="33.75" customHeight="1">
      <c r="A10" s="1338"/>
      <c r="B10" s="1333" t="s">
        <v>358</v>
      </c>
      <c r="C10" s="941" t="s">
        <v>359</v>
      </c>
      <c r="D10" s="941" t="s">
        <v>17</v>
      </c>
      <c r="E10" s="1007">
        <v>0.128</v>
      </c>
      <c r="F10" s="1007">
        <v>0.20499999999999999</v>
      </c>
      <c r="G10" s="1007">
        <v>0.38500000000000001</v>
      </c>
      <c r="H10" s="1007">
        <v>0.38500000000000001</v>
      </c>
    </row>
    <row r="11" spans="1:8" ht="25" thickBot="1">
      <c r="A11" s="1338"/>
      <c r="B11" s="1334"/>
      <c r="C11" s="942" t="s">
        <v>360</v>
      </c>
      <c r="D11" s="942" t="s">
        <v>17</v>
      </c>
      <c r="E11" s="1009">
        <v>8.2000000000000003E-2</v>
      </c>
      <c r="F11" s="1009">
        <v>0.13800000000000001</v>
      </c>
      <c r="G11" s="1009">
        <v>0.42899999999999999</v>
      </c>
      <c r="H11" s="1009">
        <v>0.42899999999999999</v>
      </c>
    </row>
    <row r="12" spans="1:8" ht="24">
      <c r="A12" s="1338"/>
      <c r="B12" s="1333" t="s">
        <v>936</v>
      </c>
      <c r="C12" s="941" t="s">
        <v>937</v>
      </c>
      <c r="D12" s="941" t="s">
        <v>17</v>
      </c>
      <c r="E12" s="941">
        <v>6.1</v>
      </c>
      <c r="F12" s="941">
        <v>7.4</v>
      </c>
      <c r="G12" s="941">
        <v>6.7</v>
      </c>
      <c r="H12" s="1067">
        <v>7</v>
      </c>
    </row>
    <row r="13" spans="1:8" ht="25" thickBot="1">
      <c r="A13" s="1339"/>
      <c r="B13" s="1334"/>
      <c r="C13" s="942" t="s">
        <v>496</v>
      </c>
      <c r="D13" s="942" t="s">
        <v>17</v>
      </c>
      <c r="E13" s="1009">
        <v>6.0999999999999999E-2</v>
      </c>
      <c r="F13" s="1009">
        <v>0.13500000000000001</v>
      </c>
      <c r="G13" s="1009">
        <v>0.2</v>
      </c>
      <c r="H13" s="1009">
        <v>0.20599999999999999</v>
      </c>
    </row>
    <row r="15" spans="1:8" ht="19.25" customHeight="1">
      <c r="A15" s="1327" t="s">
        <v>1232</v>
      </c>
      <c r="B15" s="1327"/>
      <c r="C15" s="1327"/>
      <c r="D15" s="1327"/>
      <c r="E15" s="1327"/>
      <c r="F15" s="1327"/>
      <c r="G15" s="1327"/>
    </row>
    <row r="16" spans="1:8" ht="16.25" customHeight="1">
      <c r="A16" s="1327"/>
      <c r="B16" s="1327"/>
      <c r="C16" s="1327"/>
      <c r="D16" s="1327"/>
    </row>
    <row r="20" spans="1:2" ht="23">
      <c r="A20" s="1068"/>
      <c r="B20" s="1068"/>
    </row>
  </sheetData>
  <mergeCells count="11">
    <mergeCell ref="A15:G15"/>
    <mergeCell ref="A16:D16"/>
    <mergeCell ref="A5:A6"/>
    <mergeCell ref="B5:B6"/>
    <mergeCell ref="C5:C6"/>
    <mergeCell ref="D5:D6"/>
    <mergeCell ref="A7:A13"/>
    <mergeCell ref="B8:B9"/>
    <mergeCell ref="D8:D9"/>
    <mergeCell ref="B10:B11"/>
    <mergeCell ref="B12:B13"/>
  </mergeCells>
  <pageMargins left="0.7" right="0.7" top="0.75" bottom="0.75" header="0.3" footer="0.3"/>
  <drawing r:id="rId1"/>
  <extLst>
    <ext xmlns:mx="http://schemas.microsoft.com/office/mac/excel/2008/main" uri="{64002731-A6B0-56B0-2670-7721B7C09600}">
      <mx:PLV Mode="0" OnePage="0" WScale="0"/>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H30"/>
  <sheetViews>
    <sheetView showGridLines="0" workbookViewId="0"/>
  </sheetViews>
  <sheetFormatPr baseColWidth="10" defaultColWidth="8.6640625" defaultRowHeight="14" x14ac:dyDescent="0"/>
  <cols>
    <col min="1" max="1" width="12.5" customWidth="1"/>
    <col min="2" max="2" width="14.5" customWidth="1"/>
    <col min="3" max="3" width="25.6640625" customWidth="1"/>
    <col min="4" max="4" width="12.5" customWidth="1"/>
    <col min="5" max="5" width="6.5" bestFit="1" customWidth="1"/>
    <col min="6" max="8" width="15.6640625" customWidth="1"/>
  </cols>
  <sheetData>
    <row r="1" spans="1:8" ht="18">
      <c r="A1" s="50" t="s">
        <v>881</v>
      </c>
    </row>
    <row r="4" spans="1:8" ht="15" thickBot="1"/>
    <row r="5" spans="1:8" ht="15.75" customHeight="1">
      <c r="A5" s="1344" t="s">
        <v>876</v>
      </c>
      <c r="B5" s="1328" t="s">
        <v>335</v>
      </c>
      <c r="C5" s="1328" t="s">
        <v>202</v>
      </c>
      <c r="D5" s="1328" t="s">
        <v>336</v>
      </c>
      <c r="E5" s="937" t="s">
        <v>337</v>
      </c>
      <c r="F5" s="937" t="s">
        <v>337</v>
      </c>
      <c r="G5" s="937" t="s">
        <v>337</v>
      </c>
      <c r="H5" s="937" t="s">
        <v>352</v>
      </c>
    </row>
    <row r="6" spans="1:8" ht="15" thickBot="1">
      <c r="A6" s="1345"/>
      <c r="B6" s="1336"/>
      <c r="C6" s="1336"/>
      <c r="D6" s="1336"/>
      <c r="E6" s="938">
        <v>2014</v>
      </c>
      <c r="F6" s="938">
        <v>2015</v>
      </c>
      <c r="G6" s="938">
        <v>2016</v>
      </c>
      <c r="H6" s="938">
        <v>2017</v>
      </c>
    </row>
    <row r="7" spans="1:8" ht="24">
      <c r="A7" s="1337" t="s">
        <v>361</v>
      </c>
      <c r="B7" s="1333" t="s">
        <v>362</v>
      </c>
      <c r="C7" s="941" t="s">
        <v>929</v>
      </c>
      <c r="D7" s="1333" t="s">
        <v>17</v>
      </c>
      <c r="E7" s="1007">
        <v>0.48399999999999999</v>
      </c>
      <c r="F7" s="1007">
        <v>0.48199999999999998</v>
      </c>
      <c r="G7" s="1007">
        <v>0.503</v>
      </c>
      <c r="H7" s="1007">
        <v>0.48399999999999999</v>
      </c>
    </row>
    <row r="8" spans="1:8" ht="24">
      <c r="A8" s="1338"/>
      <c r="B8" s="1335"/>
      <c r="C8" s="944" t="s">
        <v>930</v>
      </c>
      <c r="D8" s="1335"/>
      <c r="E8" s="1008">
        <v>0.76900000000000002</v>
      </c>
      <c r="F8" s="1008">
        <v>0.78200000000000003</v>
      </c>
      <c r="G8" s="1008">
        <v>0.76500000000000001</v>
      </c>
      <c r="H8" s="1008">
        <v>0.77</v>
      </c>
    </row>
    <row r="9" spans="1:8">
      <c r="A9" s="1338"/>
      <c r="B9" s="1335"/>
      <c r="C9" s="944" t="s">
        <v>931</v>
      </c>
      <c r="D9" s="1335"/>
      <c r="E9" s="1008">
        <v>0.24399999999999999</v>
      </c>
      <c r="F9" s="1008">
        <v>0.22700000000000001</v>
      </c>
      <c r="G9" s="1008">
        <v>0.25</v>
      </c>
      <c r="H9" s="1008">
        <v>0.23599999999999999</v>
      </c>
    </row>
    <row r="10" spans="1:8" ht="25" thickBot="1">
      <c r="A10" s="1338"/>
      <c r="B10" s="1334"/>
      <c r="C10" s="942" t="s">
        <v>932</v>
      </c>
      <c r="D10" s="1334"/>
      <c r="E10" s="1009">
        <v>0.219</v>
      </c>
      <c r="F10" s="1009">
        <v>0.20899999999999999</v>
      </c>
      <c r="G10" s="1009">
        <v>0.20399999999999999</v>
      </c>
      <c r="H10" s="1009">
        <v>0.219</v>
      </c>
    </row>
    <row r="11" spans="1:8" ht="25.5" customHeight="1">
      <c r="A11" s="1338"/>
      <c r="B11" s="1333" t="s">
        <v>341</v>
      </c>
      <c r="C11" s="941" t="s">
        <v>882</v>
      </c>
      <c r="D11" s="1333" t="s">
        <v>17</v>
      </c>
      <c r="E11" s="947">
        <v>3605</v>
      </c>
      <c r="F11" s="947">
        <v>3573</v>
      </c>
      <c r="G11" s="947">
        <v>3653</v>
      </c>
      <c r="H11" s="947">
        <v>3530</v>
      </c>
    </row>
    <row r="12" spans="1:8" ht="25.5" customHeight="1">
      <c r="A12" s="1338"/>
      <c r="B12" s="1335"/>
      <c r="C12" s="944" t="s">
        <v>883</v>
      </c>
      <c r="D12" s="1335"/>
      <c r="E12" s="948">
        <v>6250</v>
      </c>
      <c r="F12" s="948">
        <v>6493</v>
      </c>
      <c r="G12" s="948">
        <v>6276</v>
      </c>
      <c r="H12" s="948">
        <v>6236</v>
      </c>
    </row>
    <row r="13" spans="1:8" ht="25.5" customHeight="1">
      <c r="A13" s="1338"/>
      <c r="B13" s="1335"/>
      <c r="C13" s="944" t="s">
        <v>884</v>
      </c>
      <c r="D13" s="1335"/>
      <c r="E13" s="948">
        <v>1009</v>
      </c>
      <c r="F13" s="944">
        <v>989</v>
      </c>
      <c r="G13" s="944">
        <v>991</v>
      </c>
      <c r="H13" s="944">
        <v>992</v>
      </c>
    </row>
    <row r="14" spans="1:8" ht="25.5" customHeight="1" thickBot="1">
      <c r="A14" s="1338"/>
      <c r="B14" s="1334"/>
      <c r="C14" s="942" t="s">
        <v>885</v>
      </c>
      <c r="D14" s="1334"/>
      <c r="E14" s="949">
        <v>1027</v>
      </c>
      <c r="F14" s="949">
        <v>1028</v>
      </c>
      <c r="G14" s="942">
        <v>959</v>
      </c>
      <c r="H14" s="949">
        <v>1037</v>
      </c>
    </row>
    <row r="15" spans="1:8" ht="25" thickBot="1">
      <c r="A15" s="1338"/>
      <c r="B15" s="950" t="s">
        <v>933</v>
      </c>
      <c r="C15" s="939" t="s">
        <v>934</v>
      </c>
      <c r="D15" s="939" t="s">
        <v>17</v>
      </c>
      <c r="E15" s="1010">
        <v>0.375</v>
      </c>
      <c r="F15" s="1010">
        <v>0.372</v>
      </c>
      <c r="G15" s="1010">
        <v>0.36699999999999999</v>
      </c>
      <c r="H15" s="1010">
        <v>0.372</v>
      </c>
    </row>
    <row r="16" spans="1:8" ht="33.75" customHeight="1" thickBot="1">
      <c r="A16" s="1338"/>
      <c r="B16" s="939" t="s">
        <v>363</v>
      </c>
      <c r="C16" s="939" t="s">
        <v>935</v>
      </c>
      <c r="D16" s="939" t="s">
        <v>17</v>
      </c>
      <c r="E16" s="1010">
        <v>0.16400000000000001</v>
      </c>
      <c r="F16" s="1011">
        <v>0.16600000000000001</v>
      </c>
      <c r="G16" s="1011">
        <v>0.16300000000000001</v>
      </c>
      <c r="H16" s="1011">
        <v>0.19600000000000001</v>
      </c>
    </row>
    <row r="17" spans="1:8" ht="25" thickBot="1">
      <c r="A17" s="1338"/>
      <c r="B17" s="939" t="s">
        <v>364</v>
      </c>
      <c r="C17" s="939" t="s">
        <v>886</v>
      </c>
      <c r="D17" s="939" t="s">
        <v>17</v>
      </c>
      <c r="E17" s="939"/>
      <c r="F17" s="951">
        <v>5231</v>
      </c>
      <c r="G17" s="951">
        <v>5444</v>
      </c>
      <c r="H17" s="951">
        <v>5573</v>
      </c>
    </row>
    <row r="18" spans="1:8" ht="24">
      <c r="A18" s="1338"/>
      <c r="B18" s="1343" t="s">
        <v>497</v>
      </c>
      <c r="C18" s="1343" t="s">
        <v>887</v>
      </c>
      <c r="D18" s="1343" t="s">
        <v>17</v>
      </c>
      <c r="E18" s="1340"/>
      <c r="F18" s="952" t="s">
        <v>895</v>
      </c>
      <c r="G18" s="952" t="s">
        <v>896</v>
      </c>
      <c r="H18" s="952" t="s">
        <v>888</v>
      </c>
    </row>
    <row r="19" spans="1:8">
      <c r="A19" s="1338"/>
      <c r="B19" s="1335"/>
      <c r="C19" s="1335"/>
      <c r="D19" s="1335"/>
      <c r="E19" s="1341"/>
      <c r="F19" s="953" t="s">
        <v>897</v>
      </c>
      <c r="G19" s="953" t="s">
        <v>897</v>
      </c>
      <c r="H19" s="953" t="s">
        <v>889</v>
      </c>
    </row>
    <row r="20" spans="1:8">
      <c r="A20" s="1338"/>
      <c r="B20" s="1335"/>
      <c r="C20" s="1335"/>
      <c r="D20" s="1335"/>
      <c r="E20" s="1341"/>
      <c r="F20" s="1012">
        <v>0.22600000000000001</v>
      </c>
      <c r="G20" s="1012">
        <v>0.27</v>
      </c>
      <c r="H20" s="1012">
        <v>0.307</v>
      </c>
    </row>
    <row r="21" spans="1:8">
      <c r="A21" s="1338"/>
      <c r="B21" s="1335"/>
      <c r="C21" s="1335"/>
      <c r="D21" s="1335"/>
      <c r="E21" s="1341"/>
      <c r="F21" s="953" t="s">
        <v>898</v>
      </c>
      <c r="G21" s="953" t="s">
        <v>899</v>
      </c>
      <c r="H21" s="953" t="s">
        <v>890</v>
      </c>
    </row>
    <row r="22" spans="1:8">
      <c r="A22" s="1338"/>
      <c r="B22" s="1335"/>
      <c r="C22" s="1335"/>
      <c r="D22" s="1335"/>
      <c r="E22" s="1341"/>
      <c r="F22" s="1012">
        <v>0.104</v>
      </c>
      <c r="G22" s="1012">
        <v>0.105</v>
      </c>
      <c r="H22" s="1012">
        <v>9.4E-2</v>
      </c>
    </row>
    <row r="23" spans="1:8">
      <c r="A23" s="1338"/>
      <c r="B23" s="1335"/>
      <c r="C23" s="1335"/>
      <c r="D23" s="1335"/>
      <c r="E23" s="1341"/>
      <c r="F23" s="953" t="s">
        <v>900</v>
      </c>
      <c r="G23" s="953" t="s">
        <v>901</v>
      </c>
      <c r="H23" s="954" t="s">
        <v>905</v>
      </c>
    </row>
    <row r="24" spans="1:8">
      <c r="A24" s="1338"/>
      <c r="B24" s="1335"/>
      <c r="C24" s="1335"/>
      <c r="D24" s="1335"/>
      <c r="E24" s="1341"/>
      <c r="F24" s="1012">
        <v>7.0999999999999994E-2</v>
      </c>
      <c r="G24" s="1012">
        <v>9.6000000000000002E-2</v>
      </c>
      <c r="H24" s="1012">
        <v>0.10199999999999999</v>
      </c>
    </row>
    <row r="25" spans="1:8">
      <c r="A25" s="1338"/>
      <c r="B25" s="1335"/>
      <c r="C25" s="1335"/>
      <c r="D25" s="1335"/>
      <c r="E25" s="1341"/>
      <c r="F25" s="953" t="s">
        <v>902</v>
      </c>
      <c r="G25" s="953" t="s">
        <v>902</v>
      </c>
      <c r="H25" s="953" t="s">
        <v>891</v>
      </c>
    </row>
    <row r="26" spans="1:8">
      <c r="A26" s="1338"/>
      <c r="B26" s="1335"/>
      <c r="C26" s="1335"/>
      <c r="D26" s="1335"/>
      <c r="E26" s="1341"/>
      <c r="F26" s="1012">
        <v>4.8000000000000001E-2</v>
      </c>
      <c r="G26" s="1012">
        <v>3.1E-2</v>
      </c>
      <c r="H26" s="1012">
        <v>4.4999999999999998E-2</v>
      </c>
    </row>
    <row r="27" spans="1:8">
      <c r="A27" s="1338"/>
      <c r="B27" s="1335"/>
      <c r="C27" s="1335"/>
      <c r="D27" s="1335"/>
      <c r="E27" s="1341"/>
      <c r="F27" s="953" t="s">
        <v>903</v>
      </c>
      <c r="G27" s="953" t="s">
        <v>904</v>
      </c>
      <c r="H27" s="953" t="s">
        <v>892</v>
      </c>
    </row>
    <row r="28" spans="1:8" ht="15" thickBot="1">
      <c r="A28" s="1338"/>
      <c r="B28" s="1334"/>
      <c r="C28" s="1334"/>
      <c r="D28" s="1334"/>
      <c r="E28" s="1342"/>
      <c r="F28" s="1013">
        <v>0.26500000000000001</v>
      </c>
      <c r="G28" s="1013">
        <v>0.22800000000000001</v>
      </c>
      <c r="H28" s="1013">
        <v>0.22</v>
      </c>
    </row>
    <row r="29" spans="1:8" ht="36">
      <c r="A29" s="1338"/>
      <c r="B29" s="1343" t="s">
        <v>365</v>
      </c>
      <c r="C29" s="955" t="s">
        <v>893</v>
      </c>
      <c r="D29" s="1343" t="s">
        <v>17</v>
      </c>
      <c r="E29" s="956">
        <v>0.67</v>
      </c>
      <c r="F29" s="957">
        <v>0.68</v>
      </c>
      <c r="G29" s="957">
        <v>0.78</v>
      </c>
      <c r="H29" s="958"/>
    </row>
    <row r="30" spans="1:8" ht="49" thickBot="1">
      <c r="A30" s="1339"/>
      <c r="B30" s="1334"/>
      <c r="C30" s="942" t="s">
        <v>894</v>
      </c>
      <c r="D30" s="1334"/>
      <c r="E30" s="959">
        <v>0.56000000000000005</v>
      </c>
      <c r="F30" s="960">
        <v>0.62</v>
      </c>
      <c r="G30" s="960">
        <v>0.55000000000000004</v>
      </c>
      <c r="H30" s="961"/>
    </row>
  </sheetData>
  <mergeCells count="15">
    <mergeCell ref="E18:E28"/>
    <mergeCell ref="B29:B30"/>
    <mergeCell ref="D29:D30"/>
    <mergeCell ref="A5:A6"/>
    <mergeCell ref="B5:B6"/>
    <mergeCell ref="C5:C6"/>
    <mergeCell ref="D5:D6"/>
    <mergeCell ref="A7:A30"/>
    <mergeCell ref="B7:B10"/>
    <mergeCell ref="D7:D10"/>
    <mergeCell ref="B11:B14"/>
    <mergeCell ref="D11:D14"/>
    <mergeCell ref="B18:B28"/>
    <mergeCell ref="C18:C28"/>
    <mergeCell ref="D18:D28"/>
  </mergeCells>
  <pageMargins left="0.7" right="0.7" top="0.75" bottom="0.75" header="0.3" footer="0.3"/>
  <drawing r:id="rId1"/>
  <extLst>
    <ext xmlns:mx="http://schemas.microsoft.com/office/mac/excel/2008/main" uri="{64002731-A6B0-56B0-2670-7721B7C09600}">
      <mx:PLV Mode="0" OnePage="0" WScale="0"/>
    </ext>
  </extLst>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H35"/>
  <sheetViews>
    <sheetView showGridLines="0" workbookViewId="0"/>
  </sheetViews>
  <sheetFormatPr baseColWidth="10" defaultColWidth="8.6640625" defaultRowHeight="14" x14ac:dyDescent="0"/>
  <cols>
    <col min="1" max="1" width="11" customWidth="1"/>
    <col min="2" max="2" width="22.33203125" customWidth="1"/>
    <col min="3" max="3" width="29" customWidth="1"/>
    <col min="4" max="4" width="18.33203125" customWidth="1"/>
    <col min="5" max="8" width="11.33203125" bestFit="1" customWidth="1"/>
  </cols>
  <sheetData>
    <row r="1" spans="1:8" ht="18">
      <c r="A1" s="50" t="s">
        <v>906</v>
      </c>
    </row>
    <row r="4" spans="1:8" ht="15" thickBot="1"/>
    <row r="5" spans="1:8">
      <c r="A5" s="1328" t="s">
        <v>876</v>
      </c>
      <c r="B5" s="1328" t="s">
        <v>335</v>
      </c>
      <c r="C5" s="1328" t="s">
        <v>202</v>
      </c>
      <c r="D5" s="1328" t="s">
        <v>336</v>
      </c>
      <c r="E5" s="937" t="s">
        <v>352</v>
      </c>
      <c r="F5" s="937" t="s">
        <v>352</v>
      </c>
      <c r="G5" s="937" t="s">
        <v>352</v>
      </c>
      <c r="H5" s="937" t="s">
        <v>352</v>
      </c>
    </row>
    <row r="6" spans="1:8" ht="15" thickBot="1">
      <c r="A6" s="1336"/>
      <c r="B6" s="1336"/>
      <c r="C6" s="1336"/>
      <c r="D6" s="1329"/>
      <c r="E6" s="938">
        <v>2014</v>
      </c>
      <c r="F6" s="938">
        <v>2015</v>
      </c>
      <c r="G6" s="938">
        <v>2016</v>
      </c>
      <c r="H6" s="938">
        <v>2017</v>
      </c>
    </row>
    <row r="7" spans="1:8" ht="25" thickBot="1">
      <c r="A7" s="1337" t="s">
        <v>366</v>
      </c>
      <c r="B7" s="939" t="s">
        <v>1233</v>
      </c>
      <c r="C7" s="939" t="s">
        <v>914</v>
      </c>
      <c r="D7" s="939" t="s">
        <v>339</v>
      </c>
      <c r="E7" s="1069">
        <v>11</v>
      </c>
      <c r="F7" s="939">
        <v>9.3000000000000007</v>
      </c>
      <c r="G7" s="939">
        <v>13.3</v>
      </c>
      <c r="H7" s="939">
        <v>57.1</v>
      </c>
    </row>
    <row r="8" spans="1:8" ht="29.25" customHeight="1">
      <c r="A8" s="1338"/>
      <c r="B8" s="1333" t="s">
        <v>907</v>
      </c>
      <c r="C8" s="941" t="s">
        <v>915</v>
      </c>
      <c r="D8" s="1333" t="s">
        <v>339</v>
      </c>
      <c r="E8" s="941"/>
      <c r="F8" s="941">
        <v>22.7</v>
      </c>
      <c r="G8" s="941">
        <v>27.8</v>
      </c>
      <c r="H8" s="1067">
        <v>28</v>
      </c>
    </row>
    <row r="9" spans="1:8" ht="34.5" customHeight="1" thickBot="1">
      <c r="A9" s="1338"/>
      <c r="B9" s="1334"/>
      <c r="C9" s="942" t="s">
        <v>916</v>
      </c>
      <c r="D9" s="1334"/>
      <c r="E9" s="942"/>
      <c r="F9" s="1163">
        <v>17</v>
      </c>
      <c r="G9" s="942">
        <v>19.899999999999999</v>
      </c>
      <c r="H9" s="942">
        <v>18.399999999999999</v>
      </c>
    </row>
    <row r="10" spans="1:8" ht="25" thickBot="1">
      <c r="A10" s="1338"/>
      <c r="B10" s="939" t="s">
        <v>367</v>
      </c>
      <c r="C10" s="939" t="s">
        <v>917</v>
      </c>
      <c r="D10" s="939" t="s">
        <v>339</v>
      </c>
      <c r="E10" s="940">
        <v>0.65</v>
      </c>
      <c r="F10" s="940">
        <v>0.75</v>
      </c>
      <c r="G10" s="940">
        <v>0.61</v>
      </c>
      <c r="H10" s="940">
        <v>0.76</v>
      </c>
    </row>
    <row r="11" spans="1:8" ht="37" thickBot="1">
      <c r="A11" s="1338"/>
      <c r="B11" s="939" t="s">
        <v>367</v>
      </c>
      <c r="C11" s="939" t="s">
        <v>918</v>
      </c>
      <c r="D11" s="939" t="s">
        <v>339</v>
      </c>
      <c r="E11" s="940">
        <v>0.79</v>
      </c>
      <c r="F11" s="940">
        <v>0.78</v>
      </c>
      <c r="G11" s="940">
        <v>0.85</v>
      </c>
      <c r="H11" s="940">
        <v>0.72</v>
      </c>
    </row>
    <row r="12" spans="1:8" ht="36">
      <c r="A12" s="1338"/>
      <c r="B12" s="1333" t="s">
        <v>368</v>
      </c>
      <c r="C12" s="941" t="s">
        <v>919</v>
      </c>
      <c r="D12" s="941" t="s">
        <v>369</v>
      </c>
      <c r="E12" s="943">
        <v>33550000</v>
      </c>
      <c r="F12" s="943">
        <v>33110000</v>
      </c>
      <c r="G12" s="943">
        <v>31695630</v>
      </c>
      <c r="H12" s="943">
        <v>29630259</v>
      </c>
    </row>
    <row r="13" spans="1:8" ht="36">
      <c r="A13" s="1338"/>
      <c r="B13" s="1335"/>
      <c r="C13" s="944" t="s">
        <v>920</v>
      </c>
      <c r="D13" s="944" t="s">
        <v>369</v>
      </c>
      <c r="E13" s="945">
        <v>1000000</v>
      </c>
      <c r="F13" s="945">
        <v>1300000</v>
      </c>
      <c r="G13" s="945">
        <v>1388000</v>
      </c>
      <c r="H13" s="945">
        <v>1270081</v>
      </c>
    </row>
    <row r="14" spans="1:8" ht="37" thickBot="1">
      <c r="A14" s="1338"/>
      <c r="B14" s="1334"/>
      <c r="C14" s="942" t="s">
        <v>921</v>
      </c>
      <c r="D14" s="942" t="s">
        <v>369</v>
      </c>
      <c r="E14" s="946">
        <v>32550000</v>
      </c>
      <c r="F14" s="946">
        <v>31810000</v>
      </c>
      <c r="G14" s="946">
        <v>30307630</v>
      </c>
      <c r="H14" s="946">
        <v>28360178</v>
      </c>
    </row>
    <row r="15" spans="1:8" ht="36">
      <c r="A15" s="1338"/>
      <c r="B15" s="1333" t="s">
        <v>908</v>
      </c>
      <c r="C15" s="941" t="s">
        <v>922</v>
      </c>
      <c r="D15" s="941" t="s">
        <v>369</v>
      </c>
      <c r="E15" s="941">
        <v>0.76</v>
      </c>
      <c r="F15" s="941">
        <v>0.77</v>
      </c>
      <c r="G15" s="941">
        <v>0.87</v>
      </c>
      <c r="H15" s="941">
        <v>0.84</v>
      </c>
    </row>
    <row r="16" spans="1:8" ht="24">
      <c r="A16" s="1338"/>
      <c r="B16" s="1347"/>
      <c r="C16" s="944" t="s">
        <v>923</v>
      </c>
      <c r="D16" s="1335" t="s">
        <v>339</v>
      </c>
      <c r="E16" s="944">
        <v>1.1299999999999999</v>
      </c>
      <c r="F16" s="944">
        <v>1.1299999999999999</v>
      </c>
      <c r="G16" s="944">
        <v>1.1200000000000001</v>
      </c>
      <c r="H16" s="944">
        <v>1.1299999999999999</v>
      </c>
    </row>
    <row r="17" spans="1:8">
      <c r="A17" s="1338"/>
      <c r="B17" s="1347"/>
      <c r="C17" s="944" t="s">
        <v>924</v>
      </c>
      <c r="D17" s="1335"/>
      <c r="E17" s="944">
        <v>0.89</v>
      </c>
      <c r="F17" s="944">
        <v>0.89</v>
      </c>
      <c r="G17" s="1070">
        <v>0.9</v>
      </c>
      <c r="H17" s="944">
        <v>0.83</v>
      </c>
    </row>
    <row r="18" spans="1:8">
      <c r="A18" s="1338"/>
      <c r="B18" s="1347"/>
      <c r="C18" s="944" t="s">
        <v>925</v>
      </c>
      <c r="D18" s="1335"/>
      <c r="E18" s="944">
        <v>0.77</v>
      </c>
      <c r="F18" s="944">
        <v>0.76</v>
      </c>
      <c r="G18" s="944">
        <v>0.74</v>
      </c>
      <c r="H18" s="944">
        <v>0.72</v>
      </c>
    </row>
    <row r="19" spans="1:8">
      <c r="A19" s="1338"/>
      <c r="B19" s="1347"/>
      <c r="C19" s="1349" t="s">
        <v>1188</v>
      </c>
      <c r="D19" s="1335"/>
      <c r="E19" s="1335"/>
      <c r="F19" s="1335"/>
      <c r="G19" s="1335">
        <v>0.97</v>
      </c>
      <c r="H19" s="1335">
        <v>0.92</v>
      </c>
    </row>
    <row r="20" spans="1:8">
      <c r="A20" s="1338"/>
      <c r="B20" s="1347"/>
      <c r="C20" s="1350"/>
      <c r="D20" s="1335"/>
      <c r="E20" s="1335"/>
      <c r="F20" s="1335"/>
      <c r="G20" s="1335"/>
      <c r="H20" s="1335"/>
    </row>
    <row r="21" spans="1:8" ht="12" customHeight="1">
      <c r="A21" s="1338"/>
      <c r="B21" s="1347"/>
      <c r="C21" s="1343"/>
      <c r="D21" s="1335"/>
      <c r="E21" s="1335"/>
      <c r="F21" s="1335"/>
      <c r="G21" s="1335"/>
      <c r="H21" s="1335"/>
    </row>
    <row r="22" spans="1:8">
      <c r="A22" s="1338"/>
      <c r="B22" s="1347"/>
      <c r="C22" s="944" t="s">
        <v>926</v>
      </c>
      <c r="D22" s="944" t="s">
        <v>0</v>
      </c>
      <c r="E22" s="944">
        <v>1.05</v>
      </c>
      <c r="F22" s="944">
        <v>1.1200000000000001</v>
      </c>
      <c r="G22" s="944">
        <v>1.1599999999999999</v>
      </c>
      <c r="H22" s="1070">
        <v>1.2</v>
      </c>
    </row>
    <row r="23" spans="1:8">
      <c r="A23" s="1338"/>
      <c r="B23" s="1347"/>
      <c r="C23" s="944" t="s">
        <v>927</v>
      </c>
      <c r="D23" s="1335" t="s">
        <v>17</v>
      </c>
      <c r="E23" s="944">
        <v>1.06</v>
      </c>
      <c r="F23" s="944">
        <v>1.1200000000000001</v>
      </c>
      <c r="G23" s="944">
        <v>1.1100000000000001</v>
      </c>
      <c r="H23" s="944">
        <v>1.1100000000000001</v>
      </c>
    </row>
    <row r="24" spans="1:8" ht="15" thickBot="1">
      <c r="A24" s="1339"/>
      <c r="B24" s="1348"/>
      <c r="C24" s="942" t="s">
        <v>928</v>
      </c>
      <c r="D24" s="1334"/>
      <c r="E24" s="942">
        <v>1.1599999999999999</v>
      </c>
      <c r="F24" s="942">
        <v>1.19</v>
      </c>
      <c r="G24" s="942">
        <v>1.21</v>
      </c>
      <c r="H24" s="942">
        <v>1.22</v>
      </c>
    </row>
    <row r="27" spans="1:8" ht="28.25" customHeight="1">
      <c r="A27" s="1346" t="s">
        <v>1234</v>
      </c>
      <c r="B27" s="1346"/>
      <c r="C27" s="1346"/>
      <c r="D27" s="1346"/>
      <c r="E27" s="1346"/>
      <c r="F27" s="1346"/>
      <c r="G27" s="1346"/>
      <c r="H27" s="1346"/>
    </row>
    <row r="28" spans="1:8">
      <c r="A28" s="936" t="s">
        <v>1235</v>
      </c>
    </row>
    <row r="29" spans="1:8">
      <c r="A29" s="936" t="s">
        <v>1236</v>
      </c>
    </row>
    <row r="30" spans="1:8">
      <c r="A30" s="936" t="s">
        <v>1237</v>
      </c>
    </row>
    <row r="31" spans="1:8">
      <c r="A31" s="936" t="s">
        <v>1238</v>
      </c>
    </row>
    <row r="32" spans="1:8">
      <c r="A32" s="936" t="s">
        <v>1239</v>
      </c>
    </row>
    <row r="33" spans="1:8" ht="42" customHeight="1">
      <c r="A33" s="1346" t="s">
        <v>1240</v>
      </c>
      <c r="B33" s="1346"/>
      <c r="C33" s="1346"/>
      <c r="D33" s="1346"/>
      <c r="E33" s="1346"/>
      <c r="F33" s="1346"/>
      <c r="G33" s="1346"/>
      <c r="H33" s="1346"/>
    </row>
    <row r="34" spans="1:8">
      <c r="A34" s="936" t="s">
        <v>1241</v>
      </c>
    </row>
    <row r="35" spans="1:8">
      <c r="A35" s="936" t="s">
        <v>1242</v>
      </c>
    </row>
  </sheetData>
  <mergeCells count="18">
    <mergeCell ref="D5:D6"/>
    <mergeCell ref="C19:C21"/>
    <mergeCell ref="E19:E21"/>
    <mergeCell ref="F19:F21"/>
    <mergeCell ref="G19:G21"/>
    <mergeCell ref="A5:A6"/>
    <mergeCell ref="B5:B6"/>
    <mergeCell ref="C5:C6"/>
    <mergeCell ref="A7:A24"/>
    <mergeCell ref="B8:B9"/>
    <mergeCell ref="A33:H33"/>
    <mergeCell ref="A27:H27"/>
    <mergeCell ref="D8:D9"/>
    <mergeCell ref="B12:B14"/>
    <mergeCell ref="D16:D21"/>
    <mergeCell ref="B15:B24"/>
    <mergeCell ref="H19:H21"/>
    <mergeCell ref="D23:D24"/>
  </mergeCells>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H11"/>
  <sheetViews>
    <sheetView showGridLines="0" workbookViewId="0"/>
  </sheetViews>
  <sheetFormatPr baseColWidth="10" defaultColWidth="8.6640625" defaultRowHeight="14" x14ac:dyDescent="0"/>
  <cols>
    <col min="1" max="2" width="13.6640625" customWidth="1"/>
    <col min="3" max="3" width="34.5" customWidth="1"/>
    <col min="4" max="4" width="10.6640625" customWidth="1"/>
    <col min="5" max="8" width="6.33203125" bestFit="1" customWidth="1"/>
  </cols>
  <sheetData>
    <row r="1" spans="1:8" ht="18">
      <c r="A1" s="50" t="s">
        <v>909</v>
      </c>
    </row>
    <row r="4" spans="1:8" ht="15" thickBot="1"/>
    <row r="5" spans="1:8" ht="22.25" customHeight="1">
      <c r="A5" s="1328" t="s">
        <v>876</v>
      </c>
      <c r="B5" s="1328" t="s">
        <v>335</v>
      </c>
      <c r="C5" s="1328" t="s">
        <v>202</v>
      </c>
      <c r="D5" s="1328" t="s">
        <v>336</v>
      </c>
      <c r="E5" s="937" t="s">
        <v>337</v>
      </c>
      <c r="F5" s="937" t="s">
        <v>337</v>
      </c>
      <c r="G5" s="937" t="s">
        <v>352</v>
      </c>
      <c r="H5" s="937" t="s">
        <v>352</v>
      </c>
    </row>
    <row r="6" spans="1:8" ht="18.5" customHeight="1" thickBot="1">
      <c r="A6" s="1336" t="s">
        <v>910</v>
      </c>
      <c r="B6" s="1336"/>
      <c r="C6" s="1336"/>
      <c r="D6" s="1329"/>
      <c r="E6" s="938">
        <v>2014</v>
      </c>
      <c r="F6" s="938">
        <v>2015</v>
      </c>
      <c r="G6" s="938">
        <v>2016</v>
      </c>
      <c r="H6" s="938">
        <v>2017</v>
      </c>
    </row>
    <row r="7" spans="1:8" ht="65.25" customHeight="1" thickBot="1">
      <c r="A7" s="1337" t="s">
        <v>1169</v>
      </c>
      <c r="B7" s="1351" t="s">
        <v>370</v>
      </c>
      <c r="C7" s="939" t="s">
        <v>911</v>
      </c>
      <c r="D7" s="939" t="s">
        <v>17</v>
      </c>
      <c r="E7" s="940">
        <v>0.56999999999999995</v>
      </c>
      <c r="F7" s="940">
        <v>0.31</v>
      </c>
      <c r="G7" s="940">
        <v>0.36</v>
      </c>
      <c r="H7" s="940">
        <v>0.31</v>
      </c>
    </row>
    <row r="8" spans="1:8" ht="65.25" customHeight="1" thickBot="1">
      <c r="A8" s="1338"/>
      <c r="B8" s="1350"/>
      <c r="C8" s="939" t="s">
        <v>912</v>
      </c>
      <c r="D8" s="939" t="s">
        <v>17</v>
      </c>
      <c r="E8" s="940">
        <v>0.34</v>
      </c>
      <c r="F8" s="940">
        <v>0.61</v>
      </c>
      <c r="G8" s="940">
        <v>0.57999999999999996</v>
      </c>
      <c r="H8" s="940">
        <v>0.63</v>
      </c>
    </row>
    <row r="9" spans="1:8" ht="123" customHeight="1" thickBot="1">
      <c r="A9" s="1339"/>
      <c r="B9" s="1352"/>
      <c r="C9" s="939" t="s">
        <v>913</v>
      </c>
      <c r="D9" s="939" t="s">
        <v>17</v>
      </c>
      <c r="E9" s="940">
        <v>0.52</v>
      </c>
      <c r="F9" s="940">
        <v>0.27</v>
      </c>
      <c r="G9" s="940">
        <v>0.34</v>
      </c>
      <c r="H9" s="940">
        <v>0.28000000000000003</v>
      </c>
    </row>
    <row r="11" spans="1:8">
      <c r="A11" s="936" t="s">
        <v>1243</v>
      </c>
    </row>
  </sheetData>
  <mergeCells count="6">
    <mergeCell ref="D5:D6"/>
    <mergeCell ref="B5:B6"/>
    <mergeCell ref="C5:C6"/>
    <mergeCell ref="A7:A9"/>
    <mergeCell ref="B7:B9"/>
    <mergeCell ref="A5:A6"/>
  </mergeCells>
  <pageMargins left="0.7" right="0.7" top="0.75" bottom="0.75" header="0.3" footer="0.3"/>
  <drawing r:id="rId1"/>
  <extLst>
    <ext xmlns:mx="http://schemas.microsoft.com/office/mac/excel/2008/main" uri="{64002731-A6B0-56B0-2670-7721B7C09600}">
      <mx:PLV Mode="0" OnePage="0" WScale="0"/>
    </ext>
  </extLst>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G19"/>
  <sheetViews>
    <sheetView showGridLines="0" workbookViewId="0"/>
  </sheetViews>
  <sheetFormatPr baseColWidth="10" defaultColWidth="8.6640625" defaultRowHeight="14" x14ac:dyDescent="0"/>
  <cols>
    <col min="1" max="1" width="15.6640625" customWidth="1"/>
    <col min="2" max="2" width="37.6640625" bestFit="1" customWidth="1"/>
    <col min="3" max="3" width="25.5" bestFit="1" customWidth="1"/>
    <col min="4" max="7" width="8.5" bestFit="1" customWidth="1"/>
    <col min="8" max="8" width="26.5" customWidth="1"/>
  </cols>
  <sheetData>
    <row r="1" spans="1:7" ht="18">
      <c r="A1" s="50" t="s">
        <v>949</v>
      </c>
    </row>
    <row r="4" spans="1:7" ht="15" thickBot="1"/>
    <row r="5" spans="1:7">
      <c r="A5" s="1328" t="s">
        <v>876</v>
      </c>
      <c r="B5" s="1328" t="s">
        <v>335</v>
      </c>
      <c r="C5" s="1328" t="s">
        <v>336</v>
      </c>
      <c r="D5" s="937" t="s">
        <v>337</v>
      </c>
      <c r="E5" s="937" t="s">
        <v>337</v>
      </c>
      <c r="F5" s="937" t="s">
        <v>352</v>
      </c>
      <c r="G5" s="937" t="s">
        <v>352</v>
      </c>
    </row>
    <row r="6" spans="1:7" ht="15" thickBot="1">
      <c r="A6" s="1336"/>
      <c r="B6" s="1336"/>
      <c r="C6" s="1336"/>
      <c r="D6" s="938">
        <v>2014</v>
      </c>
      <c r="E6" s="938">
        <v>2015</v>
      </c>
      <c r="F6" s="938">
        <v>2016</v>
      </c>
      <c r="G6" s="938">
        <v>2017</v>
      </c>
    </row>
    <row r="7" spans="1:7" ht="36.75" customHeight="1" thickBot="1">
      <c r="A7" s="1337" t="s">
        <v>865</v>
      </c>
      <c r="B7" s="939" t="s">
        <v>371</v>
      </c>
      <c r="C7" s="939" t="s">
        <v>369</v>
      </c>
      <c r="D7" s="965">
        <v>12683</v>
      </c>
      <c r="E7" s="965">
        <v>17961</v>
      </c>
      <c r="F7" s="965">
        <v>13840</v>
      </c>
      <c r="G7" s="965">
        <v>15764</v>
      </c>
    </row>
    <row r="8" spans="1:7" ht="36.75" customHeight="1" thickBot="1">
      <c r="A8" s="1338"/>
      <c r="B8" s="939" t="s">
        <v>372</v>
      </c>
      <c r="C8" s="939" t="s">
        <v>17</v>
      </c>
      <c r="D8" s="965">
        <v>4428</v>
      </c>
      <c r="E8" s="965">
        <v>4701</v>
      </c>
      <c r="F8" s="965">
        <v>4457</v>
      </c>
      <c r="G8" s="965">
        <v>4217</v>
      </c>
    </row>
    <row r="9" spans="1:7" ht="36.75" customHeight="1" thickBot="1">
      <c r="A9" s="1338"/>
      <c r="B9" s="939" t="s">
        <v>952</v>
      </c>
      <c r="C9" s="939" t="s">
        <v>339</v>
      </c>
      <c r="D9" s="939">
        <v>512</v>
      </c>
      <c r="E9" s="939">
        <v>447</v>
      </c>
      <c r="F9" s="939">
        <v>446</v>
      </c>
      <c r="G9" s="939">
        <v>534</v>
      </c>
    </row>
    <row r="10" spans="1:7" ht="36.75" customHeight="1" thickBot="1">
      <c r="A10" s="1338"/>
      <c r="B10" s="939" t="s">
        <v>953</v>
      </c>
      <c r="C10" s="939" t="s">
        <v>369</v>
      </c>
      <c r="D10" s="939">
        <v>103</v>
      </c>
      <c r="E10" s="939">
        <v>205</v>
      </c>
      <c r="F10" s="939">
        <v>116</v>
      </c>
      <c r="G10" s="939">
        <v>160</v>
      </c>
    </row>
    <row r="11" spans="1:7" ht="36.75" customHeight="1" thickBot="1">
      <c r="A11" s="1338"/>
      <c r="B11" s="939" t="s">
        <v>373</v>
      </c>
      <c r="C11" s="939" t="s">
        <v>369</v>
      </c>
      <c r="D11" s="965">
        <v>4275</v>
      </c>
      <c r="E11" s="965">
        <v>5665</v>
      </c>
      <c r="F11" s="965">
        <v>6600</v>
      </c>
      <c r="G11" s="965">
        <v>5346</v>
      </c>
    </row>
    <row r="12" spans="1:7" ht="53.25" customHeight="1" thickBot="1">
      <c r="A12" s="1338"/>
      <c r="B12" s="939" t="s">
        <v>954</v>
      </c>
      <c r="C12" s="939" t="s">
        <v>339</v>
      </c>
      <c r="D12" s="965">
        <v>86872</v>
      </c>
      <c r="E12" s="965">
        <v>97236</v>
      </c>
      <c r="F12" s="965">
        <v>91784</v>
      </c>
      <c r="G12" s="965">
        <v>95947</v>
      </c>
    </row>
    <row r="13" spans="1:7" ht="53.25" customHeight="1" thickBot="1">
      <c r="A13" s="1338"/>
      <c r="B13" s="939" t="s">
        <v>374</v>
      </c>
      <c r="C13" s="939" t="s">
        <v>369</v>
      </c>
      <c r="D13" s="939" t="s">
        <v>375</v>
      </c>
      <c r="E13" s="939" t="s">
        <v>950</v>
      </c>
      <c r="F13" s="939" t="s">
        <v>498</v>
      </c>
      <c r="G13" s="939" t="s">
        <v>951</v>
      </c>
    </row>
    <row r="14" spans="1:7" ht="53.25" customHeight="1" thickBot="1">
      <c r="A14" s="1338"/>
      <c r="B14" s="939" t="s">
        <v>376</v>
      </c>
      <c r="C14" s="939" t="s">
        <v>377</v>
      </c>
      <c r="D14" s="940">
        <v>0.66</v>
      </c>
      <c r="E14" s="940">
        <v>0.87</v>
      </c>
      <c r="F14" s="940">
        <v>0.88</v>
      </c>
      <c r="G14" s="940">
        <v>0.81</v>
      </c>
    </row>
    <row r="15" spans="1:7" ht="53.25" customHeight="1" thickBot="1">
      <c r="A15" s="1339"/>
      <c r="B15" s="939" t="s">
        <v>499</v>
      </c>
      <c r="C15" s="939" t="s">
        <v>369</v>
      </c>
      <c r="D15" s="940">
        <v>0.59</v>
      </c>
      <c r="E15" s="940">
        <v>0.74</v>
      </c>
      <c r="F15" s="940">
        <v>0.68</v>
      </c>
      <c r="G15" s="940">
        <v>0.65</v>
      </c>
    </row>
    <row r="17" spans="1:1">
      <c r="A17" s="936" t="s">
        <v>1244</v>
      </c>
    </row>
    <row r="18" spans="1:1">
      <c r="A18" s="936" t="s">
        <v>1245</v>
      </c>
    </row>
    <row r="19" spans="1:1">
      <c r="A19" s="936" t="s">
        <v>1246</v>
      </c>
    </row>
  </sheetData>
  <mergeCells count="4">
    <mergeCell ref="A5:A6"/>
    <mergeCell ref="B5:B6"/>
    <mergeCell ref="C5:C6"/>
    <mergeCell ref="A7:A15"/>
  </mergeCells>
  <pageMargins left="0.7" right="0.7" top="0.75" bottom="0.75" header="0.3" footer="0.3"/>
  <drawing r:id="rId1"/>
  <extLst>
    <ext xmlns:mx="http://schemas.microsoft.com/office/mac/excel/2008/main" uri="{64002731-A6B0-56B0-2670-7721B7C09600}">
      <mx:PLV Mode="0" OnePage="0" WScale="0"/>
    </ext>
  </extLst>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H8"/>
  <sheetViews>
    <sheetView showGridLines="0" workbookViewId="0"/>
  </sheetViews>
  <sheetFormatPr baseColWidth="10" defaultColWidth="8.6640625" defaultRowHeight="14" x14ac:dyDescent="0"/>
  <cols>
    <col min="1" max="1" width="10.6640625" customWidth="1"/>
    <col min="2" max="2" width="20.1640625" customWidth="1"/>
    <col min="3" max="3" width="24.6640625" customWidth="1"/>
  </cols>
  <sheetData>
    <row r="1" spans="1:8" ht="18">
      <c r="A1" s="50" t="s">
        <v>955</v>
      </c>
    </row>
    <row r="4" spans="1:8" ht="15" thickBot="1"/>
    <row r="5" spans="1:8" ht="15.75" customHeight="1">
      <c r="A5" s="1328" t="s">
        <v>876</v>
      </c>
      <c r="B5" s="1328" t="s">
        <v>335</v>
      </c>
      <c r="C5" s="1328" t="s">
        <v>1171</v>
      </c>
      <c r="D5" s="1328" t="s">
        <v>336</v>
      </c>
      <c r="E5" s="937" t="s">
        <v>337</v>
      </c>
      <c r="F5" s="937" t="s">
        <v>337</v>
      </c>
      <c r="G5" s="937" t="s">
        <v>352</v>
      </c>
      <c r="H5" s="937" t="s">
        <v>352</v>
      </c>
    </row>
    <row r="6" spans="1:8" ht="23.25" customHeight="1" thickBot="1">
      <c r="A6" s="1336"/>
      <c r="B6" s="1336"/>
      <c r="C6" s="1336"/>
      <c r="D6" s="1329"/>
      <c r="E6" s="938">
        <v>2014</v>
      </c>
      <c r="F6" s="938">
        <v>2015</v>
      </c>
      <c r="G6" s="938">
        <v>2016</v>
      </c>
      <c r="H6" s="938">
        <v>2017</v>
      </c>
    </row>
    <row r="7" spans="1:8" ht="109.5" customHeight="1" thickBot="1">
      <c r="A7" s="1337" t="s">
        <v>1170</v>
      </c>
      <c r="B7" s="939" t="s">
        <v>378</v>
      </c>
      <c r="C7" s="939" t="s">
        <v>957</v>
      </c>
      <c r="D7" s="939" t="s">
        <v>369</v>
      </c>
      <c r="E7" s="939"/>
      <c r="F7" s="939">
        <v>10</v>
      </c>
      <c r="G7" s="939">
        <v>19</v>
      </c>
      <c r="H7" s="939">
        <v>18</v>
      </c>
    </row>
    <row r="8" spans="1:8" ht="135.5" customHeight="1" thickBot="1">
      <c r="A8" s="1339"/>
      <c r="B8" s="939" t="s">
        <v>379</v>
      </c>
      <c r="C8" s="939" t="s">
        <v>956</v>
      </c>
      <c r="D8" s="939" t="s">
        <v>369</v>
      </c>
      <c r="E8" s="939"/>
      <c r="F8" s="939">
        <v>65</v>
      </c>
      <c r="G8" s="939">
        <v>119</v>
      </c>
      <c r="H8" s="939">
        <v>117</v>
      </c>
    </row>
  </sheetData>
  <mergeCells count="5">
    <mergeCell ref="A5:A6"/>
    <mergeCell ref="B5:B6"/>
    <mergeCell ref="C5:C6"/>
    <mergeCell ref="A7:A8"/>
    <mergeCell ref="D5:D6"/>
  </mergeCells>
  <pageMargins left="0.7" right="0.7" top="0.75" bottom="0.75" header="0.3" footer="0.3"/>
  <drawing r:id="rId1"/>
  <extLst>
    <ext xmlns:mx="http://schemas.microsoft.com/office/mac/excel/2008/main" uri="{64002731-A6B0-56B0-2670-7721B7C09600}">
      <mx:PLV Mode="0" OnePage="0" WScale="0"/>
    </ext>
  </extLst>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C00000"/>
  </sheetPr>
  <dimension ref="A1:X63"/>
  <sheetViews>
    <sheetView showGridLines="0" workbookViewId="0"/>
  </sheetViews>
  <sheetFormatPr baseColWidth="10" defaultColWidth="8.6640625" defaultRowHeight="14" x14ac:dyDescent="0"/>
  <sheetData>
    <row r="1" spans="1:1" ht="18">
      <c r="A1" s="50" t="s">
        <v>959</v>
      </c>
    </row>
    <row r="29" spans="22:22" ht="18">
      <c r="V29" s="50"/>
    </row>
    <row r="63" spans="24:24" ht="18">
      <c r="X63" s="50"/>
    </row>
  </sheetData>
  <pageMargins left="0.7" right="0.7" top="0.75" bottom="0.75" header="0.3" footer="0.3"/>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I16"/>
  <sheetViews>
    <sheetView showGridLines="0" workbookViewId="0"/>
  </sheetViews>
  <sheetFormatPr baseColWidth="10" defaultColWidth="8.6640625" defaultRowHeight="14" x14ac:dyDescent="0"/>
  <cols>
    <col min="1" max="1" width="21.1640625" customWidth="1"/>
    <col min="2" max="2" width="20.1640625" bestFit="1" customWidth="1"/>
    <col min="3" max="3" width="22.1640625" customWidth="1"/>
  </cols>
  <sheetData>
    <row r="1" spans="1:9" ht="18">
      <c r="A1" s="23" t="s">
        <v>583</v>
      </c>
    </row>
    <row r="3" spans="1:9" ht="15">
      <c r="A3" s="1272"/>
      <c r="B3" s="1273"/>
      <c r="C3" s="1273"/>
    </row>
    <row r="4" spans="1:9" s="810" customFormat="1" ht="13.5" customHeight="1" thickBot="1">
      <c r="A4" s="1080"/>
      <c r="B4" s="1080"/>
      <c r="C4" s="1080"/>
    </row>
    <row r="5" spans="1:9" ht="18.75" customHeight="1" thickBot="1">
      <c r="A5" s="822" t="s">
        <v>1019</v>
      </c>
      <c r="B5" s="822" t="s">
        <v>574</v>
      </c>
      <c r="C5" s="822" t="s">
        <v>575</v>
      </c>
      <c r="F5" s="820"/>
      <c r="G5" s="820"/>
      <c r="H5" s="820"/>
      <c r="I5" s="820"/>
    </row>
    <row r="6" spans="1:9" ht="15">
      <c r="A6" s="211" t="s">
        <v>517</v>
      </c>
      <c r="B6" s="1018">
        <v>98.414677591734943</v>
      </c>
      <c r="C6" s="1018">
        <v>82.294264339152122</v>
      </c>
      <c r="F6" s="820"/>
      <c r="G6" s="820"/>
      <c r="H6" s="820"/>
      <c r="I6" s="820"/>
    </row>
    <row r="7" spans="1:9" ht="15">
      <c r="A7" s="211" t="s">
        <v>518</v>
      </c>
      <c r="B7" s="1018">
        <v>66.361717100633356</v>
      </c>
      <c r="C7" s="1018">
        <v>41.013370865587611</v>
      </c>
      <c r="D7" s="134"/>
      <c r="F7" s="820"/>
      <c r="G7" s="820"/>
      <c r="H7" s="820"/>
      <c r="I7" s="820"/>
    </row>
    <row r="8" spans="1:9" ht="15">
      <c r="A8" s="211" t="s">
        <v>519</v>
      </c>
      <c r="B8" s="1018">
        <v>91.429962668397991</v>
      </c>
      <c r="C8" s="1018">
        <v>53.676351241681544</v>
      </c>
      <c r="D8" s="134"/>
      <c r="F8" s="820"/>
      <c r="G8" s="820"/>
      <c r="H8" s="820"/>
      <c r="I8" s="820"/>
    </row>
    <row r="9" spans="1:9" ht="15">
      <c r="A9" s="211" t="s">
        <v>520</v>
      </c>
      <c r="B9" s="1018">
        <v>90.099202489787984</v>
      </c>
      <c r="C9" s="1018">
        <v>77.708737864077676</v>
      </c>
      <c r="D9" s="134"/>
      <c r="F9" s="820"/>
      <c r="G9" s="820"/>
      <c r="H9" s="820"/>
      <c r="I9" s="820"/>
    </row>
    <row r="10" spans="1:9" ht="15">
      <c r="A10" s="211" t="s">
        <v>303</v>
      </c>
      <c r="B10" s="1018">
        <v>26.378780527252143</v>
      </c>
      <c r="C10" s="1018">
        <v>16.99822092835193</v>
      </c>
      <c r="D10" s="134"/>
      <c r="F10" s="820"/>
      <c r="G10" s="820"/>
      <c r="H10" s="820"/>
      <c r="I10" s="820"/>
    </row>
    <row r="11" spans="1:9" ht="15">
      <c r="A11" s="211" t="s">
        <v>521</v>
      </c>
      <c r="B11" s="1018">
        <v>70.635168961201501</v>
      </c>
      <c r="C11" s="1018">
        <v>44.71214017521902</v>
      </c>
      <c r="D11" s="134"/>
      <c r="F11" s="820"/>
      <c r="G11" s="820"/>
      <c r="H11" s="820"/>
      <c r="I11" s="820"/>
    </row>
    <row r="12" spans="1:9" ht="15">
      <c r="A12" s="211" t="s">
        <v>302</v>
      </c>
      <c r="B12" s="1018">
        <v>82.706441850410712</v>
      </c>
      <c r="C12" s="1018">
        <v>64.908488254791749</v>
      </c>
      <c r="F12" s="820"/>
      <c r="G12" s="820"/>
      <c r="H12" s="820"/>
      <c r="I12" s="820"/>
    </row>
    <row r="13" spans="1:9" ht="15">
      <c r="A13" s="211" t="s">
        <v>522</v>
      </c>
      <c r="B13" s="1018">
        <v>55.304440308428603</v>
      </c>
      <c r="C13" s="1018">
        <v>48.657272002127094</v>
      </c>
      <c r="D13" s="134"/>
      <c r="F13" s="820"/>
      <c r="G13" s="820"/>
      <c r="H13" s="820"/>
      <c r="I13" s="820"/>
    </row>
    <row r="14" spans="1:9" ht="15">
      <c r="A14" s="211" t="s">
        <v>304</v>
      </c>
      <c r="B14" s="1018">
        <v>37.202340454483604</v>
      </c>
      <c r="C14" s="1018">
        <v>21.309021635596682</v>
      </c>
      <c r="D14" s="134"/>
      <c r="F14" s="820"/>
      <c r="G14" s="820"/>
      <c r="H14" s="820"/>
      <c r="I14" s="820"/>
    </row>
    <row r="15" spans="1:9" ht="16" thickBot="1">
      <c r="A15" s="211" t="s">
        <v>523</v>
      </c>
      <c r="B15" s="1018">
        <v>63.478897292022438</v>
      </c>
      <c r="C15" s="1018">
        <v>61.30763600878263</v>
      </c>
      <c r="D15" s="134"/>
      <c r="G15" s="820"/>
      <c r="H15" s="820"/>
      <c r="I15" s="820"/>
    </row>
    <row r="16" spans="1:9" ht="16" thickBot="1">
      <c r="A16" s="821" t="s">
        <v>3</v>
      </c>
      <c r="B16" s="1019">
        <v>66.794799999999995</v>
      </c>
      <c r="C16" s="1019">
        <v>50.478999999999999</v>
      </c>
    </row>
  </sheetData>
  <mergeCells count="1">
    <mergeCell ref="A3:C3"/>
  </mergeCells>
  <pageMargins left="0.7" right="0.7" top="0.75" bottom="0.75" header="0.3" footer="0.3"/>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C14"/>
  <sheetViews>
    <sheetView showGridLines="0" workbookViewId="0"/>
  </sheetViews>
  <sheetFormatPr baseColWidth="10" defaultColWidth="8.6640625" defaultRowHeight="14" x14ac:dyDescent="0"/>
  <cols>
    <col min="1" max="1" width="24.6640625" customWidth="1"/>
    <col min="2" max="2" width="11.6640625" customWidth="1"/>
  </cols>
  <sheetData>
    <row r="1" spans="1:3" ht="18">
      <c r="A1" s="23" t="s">
        <v>584</v>
      </c>
    </row>
    <row r="2" spans="1:3">
      <c r="A2" s="134"/>
      <c r="B2" s="134"/>
    </row>
    <row r="3" spans="1:3">
      <c r="A3" s="134"/>
      <c r="B3" s="134"/>
    </row>
    <row r="4" spans="1:3" ht="15" thickBot="1">
      <c r="A4" s="191"/>
      <c r="B4" s="191"/>
    </row>
    <row r="5" spans="1:3" ht="15">
      <c r="A5" s="675" t="s">
        <v>302</v>
      </c>
      <c r="B5" s="1026">
        <f>0.260895145893064*100</f>
        <v>26.0895145893064</v>
      </c>
      <c r="C5" s="674"/>
    </row>
    <row r="6" spans="1:3" ht="15">
      <c r="A6" s="669" t="s">
        <v>321</v>
      </c>
      <c r="B6" s="1026">
        <f>0.253320931996737*100</f>
        <v>25.3320931996737</v>
      </c>
      <c r="C6" s="674"/>
    </row>
    <row r="7" spans="1:3" ht="15">
      <c r="A7" s="669" t="s">
        <v>578</v>
      </c>
      <c r="B7" s="1026">
        <f>0.239309778910731*100</f>
        <v>23.930977891073098</v>
      </c>
      <c r="C7" s="674"/>
    </row>
    <row r="8" spans="1:3" ht="15">
      <c r="A8" s="669" t="s">
        <v>576</v>
      </c>
      <c r="B8" s="1026">
        <f>0.161352996239519*100</f>
        <v>16.135299623951898</v>
      </c>
      <c r="C8" s="674"/>
    </row>
    <row r="9" spans="1:3" ht="15">
      <c r="A9" s="669" t="s">
        <v>582</v>
      </c>
      <c r="B9" s="1026">
        <f>0.153247536792841*100</f>
        <v>15.3247536792841</v>
      </c>
      <c r="C9" s="674"/>
    </row>
    <row r="10" spans="1:3" ht="15">
      <c r="A10" s="669" t="s">
        <v>577</v>
      </c>
      <c r="B10" s="1026">
        <f>0.119539180992499*100</f>
        <v>11.953918099249899</v>
      </c>
      <c r="C10" s="674"/>
    </row>
    <row r="11" spans="1:3" ht="15">
      <c r="A11" s="669" t="s">
        <v>580</v>
      </c>
      <c r="B11" s="1026">
        <f>0.108832186194437*100</f>
        <v>10.883218619443701</v>
      </c>
      <c r="C11" s="674"/>
    </row>
    <row r="12" spans="1:3" ht="15">
      <c r="A12" s="669" t="s">
        <v>395</v>
      </c>
      <c r="B12" s="1026">
        <f>0.10630040433141*100</f>
        <v>10.630040433141</v>
      </c>
    </row>
    <row r="13" spans="1:3" ht="16" thickBot="1">
      <c r="A13" s="669" t="s">
        <v>581</v>
      </c>
      <c r="B13" s="1026">
        <f>0.102746808271748*100</f>
        <v>10.2746808271748</v>
      </c>
    </row>
    <row r="14" spans="1:3" ht="16" thickBot="1">
      <c r="A14" s="207" t="s">
        <v>3</v>
      </c>
      <c r="B14" s="1027">
        <f>0.174*100</f>
        <v>17.399999999999999</v>
      </c>
    </row>
  </sheetData>
  <pageMargins left="0.7" right="0.7" top="0.75" bottom="0.75" header="0.3" footer="0.3"/>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B21"/>
  <sheetViews>
    <sheetView showGridLines="0" workbookViewId="0"/>
  </sheetViews>
  <sheetFormatPr baseColWidth="10" defaultColWidth="8.6640625" defaultRowHeight="14" x14ac:dyDescent="0"/>
  <cols>
    <col min="1" max="1" width="22.33203125" style="93" customWidth="1"/>
    <col min="2" max="2" width="23.5" style="93" customWidth="1"/>
    <col min="3" max="3" width="12" style="93" bestFit="1" customWidth="1"/>
    <col min="4" max="4" width="17.5" style="93" customWidth="1"/>
    <col min="5" max="5" width="13.6640625" style="93" customWidth="1"/>
    <col min="6" max="16384" width="8.6640625" style="93"/>
  </cols>
  <sheetData>
    <row r="1" spans="1:2" ht="18">
      <c r="A1" s="676" t="s">
        <v>587</v>
      </c>
    </row>
    <row r="4" spans="1:2" ht="15" thickBot="1"/>
    <row r="5" spans="1:2" ht="39.5" customHeight="1" thickBot="1">
      <c r="A5" s="1274" t="s">
        <v>588</v>
      </c>
      <c r="B5" s="1274"/>
    </row>
    <row r="6" spans="1:2" ht="15">
      <c r="A6" s="179" t="s">
        <v>305</v>
      </c>
      <c r="B6" s="1077">
        <v>34.040627397219581</v>
      </c>
    </row>
    <row r="7" spans="1:2" ht="15">
      <c r="A7" s="179" t="s">
        <v>307</v>
      </c>
      <c r="B7" s="1077">
        <v>3.2410875907538683</v>
      </c>
    </row>
    <row r="8" spans="1:2" ht="15">
      <c r="A8" s="179" t="s">
        <v>308</v>
      </c>
      <c r="B8" s="1077">
        <v>31.190476195464012</v>
      </c>
    </row>
    <row r="9" spans="1:2" ht="15">
      <c r="A9" s="179" t="s">
        <v>306</v>
      </c>
      <c r="B9" s="1077">
        <v>2.2374263140688284</v>
      </c>
    </row>
    <row r="10" spans="1:2" ht="15">
      <c r="A10" s="179" t="s">
        <v>524</v>
      </c>
      <c r="B10" s="1077">
        <v>24.182521234890064</v>
      </c>
    </row>
    <row r="11" spans="1:2" ht="15">
      <c r="A11" s="179" t="s">
        <v>168</v>
      </c>
      <c r="B11" s="1077">
        <v>5.1078612676036528</v>
      </c>
    </row>
    <row r="12" spans="1:2" ht="16" thickBot="1">
      <c r="A12" s="678" t="s">
        <v>3</v>
      </c>
      <c r="B12" s="1078">
        <v>100</v>
      </c>
    </row>
    <row r="13" spans="1:2" ht="15.75" customHeight="1" thickBot="1"/>
    <row r="14" spans="1:2" ht="29.25" customHeight="1" thickBot="1">
      <c r="A14" s="1274" t="s">
        <v>1172</v>
      </c>
      <c r="B14" s="1274"/>
    </row>
    <row r="15" spans="1:2" ht="15" thickBot="1"/>
    <row r="16" spans="1:2" ht="41.5" customHeight="1" thickBot="1">
      <c r="A16" s="1274" t="s">
        <v>1175</v>
      </c>
      <c r="B16" s="1274"/>
    </row>
    <row r="17" spans="1:2" ht="15">
      <c r="A17" s="677" t="s">
        <v>309</v>
      </c>
      <c r="B17" s="1079">
        <v>24.3</v>
      </c>
    </row>
    <row r="18" spans="1:2" ht="15">
      <c r="A18" s="179" t="s">
        <v>533</v>
      </c>
      <c r="B18" s="1077">
        <v>12.4</v>
      </c>
    </row>
    <row r="19" spans="1:2" ht="15">
      <c r="A19" s="179" t="s">
        <v>310</v>
      </c>
      <c r="B19" s="1077">
        <v>18.600000000000001</v>
      </c>
    </row>
    <row r="20" spans="1:2" ht="15">
      <c r="A20" s="179" t="s">
        <v>311</v>
      </c>
      <c r="B20" s="1077">
        <v>44.7</v>
      </c>
    </row>
    <row r="21" spans="1:2" ht="16" thickBot="1">
      <c r="A21" s="678" t="s">
        <v>3</v>
      </c>
      <c r="B21" s="1090">
        <v>100</v>
      </c>
    </row>
  </sheetData>
  <mergeCells count="3">
    <mergeCell ref="A5:B5"/>
    <mergeCell ref="A14:B14"/>
    <mergeCell ref="A16:B16"/>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E12"/>
  <sheetViews>
    <sheetView showGridLines="0" workbookViewId="0"/>
  </sheetViews>
  <sheetFormatPr baseColWidth="10" defaultColWidth="8.6640625" defaultRowHeight="14" x14ac:dyDescent="0"/>
  <cols>
    <col min="1" max="1" width="15.6640625" customWidth="1"/>
    <col min="2" max="5" width="16.6640625" customWidth="1"/>
    <col min="6" max="8" width="11.5" customWidth="1"/>
  </cols>
  <sheetData>
    <row r="1" spans="1:5" ht="18">
      <c r="A1" s="186" t="s">
        <v>586</v>
      </c>
    </row>
    <row r="3" spans="1:5">
      <c r="A3" s="134"/>
      <c r="B3" s="134"/>
      <c r="C3" s="134"/>
      <c r="D3" s="134"/>
      <c r="E3" s="134"/>
    </row>
    <row r="4" spans="1:5" ht="15" thickBot="1"/>
    <row r="5" spans="1:5" ht="16" thickBot="1">
      <c r="A5" s="824"/>
      <c r="B5" s="809" t="s">
        <v>311</v>
      </c>
      <c r="C5" s="809" t="s">
        <v>309</v>
      </c>
      <c r="D5" s="809" t="s">
        <v>310</v>
      </c>
      <c r="E5" s="809" t="s">
        <v>533</v>
      </c>
    </row>
    <row r="6" spans="1:5" ht="15">
      <c r="A6" s="185" t="s">
        <v>305</v>
      </c>
      <c r="B6" s="1031">
        <v>14.866314329379247</v>
      </c>
      <c r="C6" s="1031">
        <v>28.397598221422733</v>
      </c>
      <c r="D6" s="1031">
        <v>22.626743791899131</v>
      </c>
      <c r="E6" s="1031">
        <v>34.109343657298908</v>
      </c>
    </row>
    <row r="7" spans="1:5" ht="15">
      <c r="A7" s="179" t="s">
        <v>308</v>
      </c>
      <c r="B7" s="1032">
        <v>94.98753084099279</v>
      </c>
      <c r="C7" s="1032">
        <v>4.9595428933606618</v>
      </c>
      <c r="D7" s="1032">
        <v>5.2926265646563962E-2</v>
      </c>
      <c r="E7" s="1032">
        <v>0</v>
      </c>
    </row>
    <row r="8" spans="1:5" ht="15">
      <c r="A8" s="179" t="s">
        <v>524</v>
      </c>
      <c r="B8" s="1032">
        <v>14.948538507791529</v>
      </c>
      <c r="C8" s="1032">
        <v>45.14945595767059</v>
      </c>
      <c r="D8" s="1032">
        <v>38.973588266400142</v>
      </c>
      <c r="E8" s="1032">
        <v>0.9284172681377415</v>
      </c>
    </row>
    <row r="9" spans="1:5" ht="15">
      <c r="A9" s="179" t="s">
        <v>307</v>
      </c>
      <c r="B9" s="1032">
        <v>41.719260694593608</v>
      </c>
      <c r="C9" s="1032">
        <v>39.239948535424936</v>
      </c>
      <c r="D9" s="1032">
        <v>18.309981370358884</v>
      </c>
      <c r="E9" s="1032">
        <v>0.73080939962255942</v>
      </c>
    </row>
    <row r="10" spans="1:5" ht="15">
      <c r="A10" s="179" t="s">
        <v>306</v>
      </c>
      <c r="B10" s="1032">
        <v>10.178075049558929</v>
      </c>
      <c r="C10" s="1032">
        <v>26.593638233151669</v>
      </c>
      <c r="D10" s="1032">
        <v>39.317436559477756</v>
      </c>
      <c r="E10" s="1032">
        <v>23.910850157811641</v>
      </c>
    </row>
    <row r="11" spans="1:5" ht="15">
      <c r="A11" s="179" t="s">
        <v>168</v>
      </c>
      <c r="B11" s="1032">
        <v>95.062681189768767</v>
      </c>
      <c r="C11" s="1032">
        <v>4.9373188102312433</v>
      </c>
      <c r="D11" s="1032">
        <v>0</v>
      </c>
      <c r="E11" s="1032">
        <v>0</v>
      </c>
    </row>
    <row r="12" spans="1:5" ht="16" thickBot="1">
      <c r="A12" s="678" t="s">
        <v>3</v>
      </c>
      <c r="B12" s="1033">
        <v>44.738137946323732</v>
      </c>
      <c r="C12" s="1033">
        <v>24.250907977735043</v>
      </c>
      <c r="D12" s="1033">
        <v>18.61673096479548</v>
      </c>
      <c r="E12" s="1033">
        <v>12.39422311114574</v>
      </c>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B12"/>
  <sheetViews>
    <sheetView showGridLines="0" workbookViewId="0"/>
  </sheetViews>
  <sheetFormatPr baseColWidth="10" defaultColWidth="8.6640625" defaultRowHeight="14" x14ac:dyDescent="0"/>
  <cols>
    <col min="1" max="2" width="34.6640625" customWidth="1"/>
  </cols>
  <sheetData>
    <row r="1" spans="1:2" ht="18">
      <c r="A1" s="186" t="s">
        <v>585</v>
      </c>
    </row>
    <row r="3" spans="1:2">
      <c r="A3" s="134"/>
      <c r="B3" s="696"/>
    </row>
    <row r="4" spans="1:2" ht="15" thickBot="1">
      <c r="A4" s="191"/>
      <c r="B4" s="212"/>
    </row>
    <row r="5" spans="1:2" ht="15">
      <c r="A5" s="679" t="s">
        <v>526</v>
      </c>
      <c r="B5" s="1028">
        <f>0.909997712726159*100</f>
        <v>90.999771272615902</v>
      </c>
    </row>
    <row r="6" spans="1:2" ht="15">
      <c r="A6" s="680" t="s">
        <v>589</v>
      </c>
      <c r="B6" s="1029">
        <f>0.662390969728066*100</f>
        <v>66.239096972806593</v>
      </c>
    </row>
    <row r="7" spans="1:2" ht="15">
      <c r="A7" s="671" t="s">
        <v>527</v>
      </c>
      <c r="B7" s="1029">
        <f>0.659238507576722*100</f>
        <v>65.923850757672199</v>
      </c>
    </row>
    <row r="8" spans="1:2" ht="15">
      <c r="A8" s="671" t="s">
        <v>528</v>
      </c>
      <c r="B8" s="1029">
        <f>0.558142088503349*100</f>
        <v>55.8142088503349</v>
      </c>
    </row>
    <row r="9" spans="1:2" ht="15">
      <c r="A9" s="671" t="s">
        <v>525</v>
      </c>
      <c r="B9" s="1029">
        <f>0.3*100</f>
        <v>30</v>
      </c>
    </row>
    <row r="10" spans="1:2" ht="15">
      <c r="A10" s="680" t="s">
        <v>1176</v>
      </c>
      <c r="B10" s="1029">
        <f>0.297660391153354*100</f>
        <v>29.766039115335403</v>
      </c>
    </row>
    <row r="11" spans="1:2" ht="16" thickBot="1">
      <c r="A11" s="681" t="s">
        <v>1253</v>
      </c>
      <c r="B11" s="1030">
        <f>0.348332246791497*100</f>
        <v>34.833224679149701</v>
      </c>
    </row>
    <row r="12" spans="1:2" ht="43.5" customHeight="1">
      <c r="A12" s="1275" t="s">
        <v>1248</v>
      </c>
      <c r="B12" s="1276"/>
    </row>
  </sheetData>
  <mergeCells count="1">
    <mergeCell ref="A12:B12"/>
  </mergeCells>
  <pageMargins left="0.7" right="0.7" top="0.75" bottom="0.75" header="0.3" footer="0.3"/>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C161"/>
  <sheetViews>
    <sheetView showGridLines="0" zoomScale="85" zoomScaleNormal="85" zoomScalePageLayoutView="85" workbookViewId="0">
      <pane ySplit="3" topLeftCell="A4" activePane="bottomLeft" state="frozen"/>
      <selection pane="bottomLeft" sqref="A1:C1"/>
    </sheetView>
  </sheetViews>
  <sheetFormatPr baseColWidth="10" defaultColWidth="8.6640625" defaultRowHeight="18" x14ac:dyDescent="0"/>
  <cols>
    <col min="1" max="1" width="29.6640625" style="21" customWidth="1"/>
    <col min="2" max="2" width="107.5" style="21" customWidth="1"/>
    <col min="3" max="3" width="248" style="53" customWidth="1"/>
    <col min="4" max="16384" width="8.6640625" style="21"/>
  </cols>
  <sheetData>
    <row r="1" spans="1:3" ht="33">
      <c r="A1" s="1173" t="s">
        <v>276</v>
      </c>
      <c r="B1" s="1174"/>
      <c r="C1" s="1174"/>
    </row>
    <row r="2" spans="1:3" ht="105" customHeight="1">
      <c r="A2" s="1183" t="s">
        <v>1173</v>
      </c>
      <c r="B2" s="1183"/>
      <c r="C2" s="1183"/>
    </row>
    <row r="3" spans="1:3" s="51" customFormat="1" ht="21" thickBot="1">
      <c r="A3" s="1175"/>
      <c r="B3" s="1176"/>
      <c r="C3" s="1176"/>
    </row>
    <row r="4" spans="1:3" ht="26" thickTop="1">
      <c r="A4" s="1179" t="s">
        <v>274</v>
      </c>
      <c r="B4" s="1180"/>
      <c r="C4" s="1180"/>
    </row>
    <row r="5" spans="1:3" ht="47.25" customHeight="1">
      <c r="A5" s="1186" t="s">
        <v>632</v>
      </c>
      <c r="B5" s="1187"/>
      <c r="C5" s="1187"/>
    </row>
    <row r="6" spans="1:3" ht="29.25" customHeight="1">
      <c r="A6" s="1188" t="s">
        <v>633</v>
      </c>
      <c r="B6" s="1189"/>
      <c r="C6" s="833"/>
    </row>
    <row r="7" spans="1:3" ht="29.25" customHeight="1">
      <c r="A7" s="1188" t="s">
        <v>634</v>
      </c>
      <c r="B7" s="1189"/>
      <c r="C7" s="833"/>
    </row>
    <row r="8" spans="1:3" ht="29.25" customHeight="1">
      <c r="A8" s="1188" t="s">
        <v>635</v>
      </c>
      <c r="B8" s="1189"/>
      <c r="C8" s="833"/>
    </row>
    <row r="9" spans="1:3" ht="47.25" customHeight="1">
      <c r="A9" s="1184" t="s">
        <v>552</v>
      </c>
      <c r="B9" s="1185"/>
      <c r="C9" s="1185"/>
    </row>
    <row r="10" spans="1:3" ht="26.25" customHeight="1">
      <c r="A10" s="1177" t="s">
        <v>277</v>
      </c>
      <c r="B10" s="1178"/>
      <c r="C10" s="54"/>
    </row>
    <row r="11" spans="1:3">
      <c r="A11" s="1190" t="s">
        <v>553</v>
      </c>
      <c r="B11" s="1191"/>
      <c r="C11" s="982" t="s">
        <v>967</v>
      </c>
    </row>
    <row r="12" spans="1:3">
      <c r="A12" s="1192"/>
      <c r="B12" s="1193"/>
      <c r="C12" s="982" t="s">
        <v>554</v>
      </c>
    </row>
    <row r="13" spans="1:3">
      <c r="A13" s="1194"/>
      <c r="B13" s="1195"/>
      <c r="C13" s="982" t="s">
        <v>556</v>
      </c>
    </row>
    <row r="14" spans="1:3">
      <c r="A14" s="1196"/>
      <c r="B14" s="1197"/>
      <c r="C14" s="982" t="s">
        <v>557</v>
      </c>
    </row>
    <row r="15" spans="1:3">
      <c r="A15" s="1196"/>
      <c r="B15" s="1197"/>
      <c r="C15" s="982" t="s">
        <v>558</v>
      </c>
    </row>
    <row r="16" spans="1:3">
      <c r="A16" s="1198"/>
      <c r="B16" s="1199"/>
      <c r="C16" s="983" t="s">
        <v>562</v>
      </c>
    </row>
    <row r="17" spans="1:3">
      <c r="A17" s="1181" t="s">
        <v>278</v>
      </c>
      <c r="B17" s="1252"/>
      <c r="C17" s="984" t="s">
        <v>565</v>
      </c>
    </row>
    <row r="18" spans="1:3">
      <c r="A18" s="1253"/>
      <c r="B18" s="1254"/>
      <c r="C18" s="982" t="s">
        <v>968</v>
      </c>
    </row>
    <row r="19" spans="1:3">
      <c r="A19" s="1253"/>
      <c r="B19" s="1254"/>
      <c r="C19" s="982" t="s">
        <v>995</v>
      </c>
    </row>
    <row r="20" spans="1:3">
      <c r="A20" s="1253"/>
      <c r="B20" s="1254"/>
      <c r="C20" s="982" t="s">
        <v>1032</v>
      </c>
    </row>
    <row r="21" spans="1:3">
      <c r="A21" s="1253"/>
      <c r="B21" s="1254"/>
      <c r="C21" s="982" t="s">
        <v>570</v>
      </c>
    </row>
    <row r="22" spans="1:3">
      <c r="A22" s="1253"/>
      <c r="B22" s="1254"/>
      <c r="C22" s="982" t="s">
        <v>573</v>
      </c>
    </row>
    <row r="23" spans="1:3">
      <c r="A23" s="1253"/>
      <c r="B23" s="1254"/>
      <c r="C23" s="982" t="s">
        <v>583</v>
      </c>
    </row>
    <row r="24" spans="1:3">
      <c r="A24" s="1253"/>
      <c r="B24" s="1254"/>
      <c r="C24" s="982" t="s">
        <v>584</v>
      </c>
    </row>
    <row r="25" spans="1:3">
      <c r="A25" s="1253"/>
      <c r="B25" s="1254"/>
      <c r="C25" s="982" t="s">
        <v>587</v>
      </c>
    </row>
    <row r="26" spans="1:3">
      <c r="A26" s="1253"/>
      <c r="B26" s="1254"/>
      <c r="C26" s="982" t="s">
        <v>586</v>
      </c>
    </row>
    <row r="27" spans="1:3">
      <c r="A27" s="1255"/>
      <c r="B27" s="1256"/>
      <c r="C27" s="982" t="s">
        <v>585</v>
      </c>
    </row>
    <row r="28" spans="1:3" ht="30" customHeight="1">
      <c r="A28" s="1181" t="s">
        <v>386</v>
      </c>
      <c r="B28" s="1182"/>
      <c r="C28" s="86"/>
    </row>
    <row r="29" spans="1:3">
      <c r="A29" s="1190" t="s">
        <v>279</v>
      </c>
      <c r="B29" s="1251"/>
      <c r="C29" s="982" t="s">
        <v>590</v>
      </c>
    </row>
    <row r="30" spans="1:3">
      <c r="A30" s="1196"/>
      <c r="B30" s="1197"/>
      <c r="C30" s="982" t="s">
        <v>608</v>
      </c>
    </row>
    <row r="31" spans="1:3">
      <c r="A31" s="1196"/>
      <c r="B31" s="1197"/>
      <c r="C31" s="982" t="s">
        <v>1057</v>
      </c>
    </row>
    <row r="32" spans="1:3">
      <c r="A32" s="1196"/>
      <c r="B32" s="1197"/>
      <c r="C32" s="982" t="s">
        <v>623</v>
      </c>
    </row>
    <row r="33" spans="1:3">
      <c r="A33" s="1196"/>
      <c r="B33" s="1197"/>
      <c r="C33" s="982" t="s">
        <v>626</v>
      </c>
    </row>
    <row r="34" spans="1:3">
      <c r="A34" s="1198"/>
      <c r="B34" s="1199"/>
      <c r="C34" s="983" t="s">
        <v>628</v>
      </c>
    </row>
    <row r="35" spans="1:3" ht="18.75" customHeight="1">
      <c r="A35" s="1257" t="s">
        <v>629</v>
      </c>
      <c r="B35" s="1258"/>
      <c r="C35" s="985" t="s">
        <v>630</v>
      </c>
    </row>
    <row r="36" spans="1:3" ht="19.5" customHeight="1">
      <c r="A36" s="1257" t="s">
        <v>993</v>
      </c>
      <c r="B36" s="1258"/>
      <c r="C36" s="986" t="s">
        <v>996</v>
      </c>
    </row>
    <row r="37" spans="1:3" ht="47.25" customHeight="1">
      <c r="A37" s="1259" t="s">
        <v>636</v>
      </c>
      <c r="B37" s="1260"/>
      <c r="C37" s="1260"/>
    </row>
    <row r="38" spans="1:3">
      <c r="A38" s="1217" t="s">
        <v>143</v>
      </c>
      <c r="B38" s="52"/>
      <c r="C38" s="993" t="s">
        <v>1025</v>
      </c>
    </row>
    <row r="39" spans="1:3">
      <c r="A39" s="1261"/>
      <c r="B39" s="918"/>
      <c r="C39" s="994" t="s">
        <v>637</v>
      </c>
    </row>
    <row r="40" spans="1:3">
      <c r="A40" s="1261"/>
      <c r="B40" s="85"/>
      <c r="C40" s="994" t="s">
        <v>970</v>
      </c>
    </row>
    <row r="41" spans="1:3">
      <c r="A41" s="1261"/>
      <c r="B41" s="1014"/>
      <c r="C41" s="994" t="s">
        <v>638</v>
      </c>
    </row>
    <row r="42" spans="1:3">
      <c r="A42" s="1204" t="s">
        <v>280</v>
      </c>
      <c r="B42" s="1217" t="s">
        <v>994</v>
      </c>
      <c r="C42" s="993" t="s">
        <v>639</v>
      </c>
    </row>
    <row r="43" spans="1:3">
      <c r="A43" s="1264"/>
      <c r="B43" s="1212"/>
      <c r="C43" s="994" t="s">
        <v>640</v>
      </c>
    </row>
    <row r="44" spans="1:3">
      <c r="A44" s="1264"/>
      <c r="B44" s="1212"/>
      <c r="C44" s="994" t="s">
        <v>971</v>
      </c>
    </row>
    <row r="45" spans="1:3">
      <c r="A45" s="1264"/>
      <c r="B45" s="1212"/>
      <c r="C45" s="994" t="s">
        <v>642</v>
      </c>
    </row>
    <row r="46" spans="1:3">
      <c r="A46" s="1264"/>
      <c r="B46" s="1212"/>
      <c r="C46" s="994" t="s">
        <v>1033</v>
      </c>
    </row>
    <row r="47" spans="1:3">
      <c r="A47" s="1264"/>
      <c r="B47" s="1212"/>
      <c r="C47" s="994" t="s">
        <v>643</v>
      </c>
    </row>
    <row r="48" spans="1:3">
      <c r="A48" s="1264"/>
      <c r="B48" s="1212"/>
      <c r="C48" s="994" t="s">
        <v>972</v>
      </c>
    </row>
    <row r="49" spans="1:3">
      <c r="A49" s="1264"/>
      <c r="B49" s="1212"/>
      <c r="C49" s="994" t="s">
        <v>646</v>
      </c>
    </row>
    <row r="50" spans="1:3">
      <c r="A50" s="1264"/>
      <c r="B50" s="1213"/>
      <c r="C50" s="995" t="s">
        <v>997</v>
      </c>
    </row>
    <row r="51" spans="1:3">
      <c r="A51" s="1264"/>
      <c r="B51" s="1217" t="s">
        <v>964</v>
      </c>
      <c r="C51" s="994" t="s">
        <v>1249</v>
      </c>
    </row>
    <row r="52" spans="1:3">
      <c r="A52" s="1264"/>
      <c r="B52" s="1261"/>
      <c r="C52" s="994" t="s">
        <v>1034</v>
      </c>
    </row>
    <row r="53" spans="1:3">
      <c r="A53" s="1264"/>
      <c r="B53" s="1212"/>
      <c r="C53" s="994" t="s">
        <v>648</v>
      </c>
    </row>
    <row r="54" spans="1:3">
      <c r="A54" s="1264"/>
      <c r="B54" s="1212"/>
      <c r="C54" s="994" t="s">
        <v>653</v>
      </c>
    </row>
    <row r="55" spans="1:3">
      <c r="A55" s="1264"/>
      <c r="B55" s="1212"/>
      <c r="C55" s="994" t="s">
        <v>973</v>
      </c>
    </row>
    <row r="56" spans="1:3">
      <c r="A56" s="1264"/>
      <c r="B56" s="1212"/>
      <c r="C56" s="994" t="s">
        <v>974</v>
      </c>
    </row>
    <row r="57" spans="1:3">
      <c r="A57" s="1264"/>
      <c r="B57" s="1212"/>
      <c r="C57" s="994" t="s">
        <v>1035</v>
      </c>
    </row>
    <row r="58" spans="1:3">
      <c r="A58" s="1264"/>
      <c r="B58" s="1212"/>
      <c r="C58" s="994" t="s">
        <v>1036</v>
      </c>
    </row>
    <row r="59" spans="1:3">
      <c r="A59" s="1264"/>
      <c r="B59" s="1212"/>
      <c r="C59" s="994" t="s">
        <v>975</v>
      </c>
    </row>
    <row r="60" spans="1:3">
      <c r="A60" s="1264"/>
      <c r="B60" s="1212"/>
      <c r="C60" s="994" t="s">
        <v>1037</v>
      </c>
    </row>
    <row r="61" spans="1:3">
      <c r="A61" s="1264"/>
      <c r="B61" s="1212"/>
      <c r="C61" s="994" t="s">
        <v>976</v>
      </c>
    </row>
    <row r="62" spans="1:3">
      <c r="A62" s="1264"/>
      <c r="B62" s="1212"/>
      <c r="C62" s="994" t="s">
        <v>679</v>
      </c>
    </row>
    <row r="63" spans="1:3">
      <c r="A63" s="1264"/>
      <c r="B63" s="1212"/>
      <c r="C63" s="994" t="s">
        <v>1026</v>
      </c>
    </row>
    <row r="64" spans="1:3">
      <c r="A64" s="1264"/>
      <c r="B64" s="1212"/>
      <c r="C64" s="994" t="s">
        <v>684</v>
      </c>
    </row>
    <row r="65" spans="1:3">
      <c r="A65" s="1264"/>
      <c r="B65" s="1212"/>
      <c r="C65" s="994" t="s">
        <v>1038</v>
      </c>
    </row>
    <row r="66" spans="1:3">
      <c r="A66" s="1264"/>
      <c r="B66" s="1212"/>
      <c r="C66" s="994" t="s">
        <v>686</v>
      </c>
    </row>
    <row r="67" spans="1:3">
      <c r="A67" s="1264"/>
      <c r="B67" s="1262" t="s">
        <v>144</v>
      </c>
      <c r="C67" s="993" t="s">
        <v>688</v>
      </c>
    </row>
    <row r="68" spans="1:3">
      <c r="A68" s="1264"/>
      <c r="B68" s="1263"/>
      <c r="C68" s="994" t="s">
        <v>689</v>
      </c>
    </row>
    <row r="69" spans="1:3">
      <c r="A69" s="1264"/>
      <c r="B69" s="1263"/>
      <c r="C69" s="994" t="s">
        <v>977</v>
      </c>
    </row>
    <row r="70" spans="1:3">
      <c r="A70" s="1264"/>
      <c r="B70" s="1264"/>
      <c r="C70" s="994" t="s">
        <v>690</v>
      </c>
    </row>
    <row r="71" spans="1:3">
      <c r="A71" s="1264"/>
      <c r="B71" s="1264"/>
      <c r="C71" s="994" t="s">
        <v>691</v>
      </c>
    </row>
    <row r="72" spans="1:3">
      <c r="A72" s="1264"/>
      <c r="B72" s="1264"/>
      <c r="C72" s="994" t="s">
        <v>692</v>
      </c>
    </row>
    <row r="73" spans="1:3">
      <c r="A73" s="1264"/>
      <c r="B73" s="1264"/>
      <c r="C73" s="994" t="s">
        <v>693</v>
      </c>
    </row>
    <row r="74" spans="1:3">
      <c r="A74" s="1264"/>
      <c r="B74" s="1264"/>
      <c r="C74" s="994" t="s">
        <v>694</v>
      </c>
    </row>
    <row r="75" spans="1:3">
      <c r="A75" s="1264"/>
      <c r="B75" s="1264"/>
      <c r="C75" s="994" t="s">
        <v>695</v>
      </c>
    </row>
    <row r="76" spans="1:3">
      <c r="A76" s="1264"/>
      <c r="B76" s="1264"/>
      <c r="C76" s="994" t="s">
        <v>978</v>
      </c>
    </row>
    <row r="77" spans="1:3">
      <c r="A77" s="1264"/>
      <c r="B77" s="1264"/>
      <c r="C77" s="994" t="s">
        <v>696</v>
      </c>
    </row>
    <row r="78" spans="1:3">
      <c r="A78" s="1264"/>
      <c r="B78" s="1264"/>
      <c r="C78" s="994" t="s">
        <v>699</v>
      </c>
    </row>
    <row r="79" spans="1:3">
      <c r="A79" s="1264"/>
      <c r="B79" s="1264"/>
      <c r="C79" s="994" t="s">
        <v>698</v>
      </c>
    </row>
    <row r="80" spans="1:3">
      <c r="A80" s="1264"/>
      <c r="B80" s="1264"/>
      <c r="C80" s="994" t="s">
        <v>703</v>
      </c>
    </row>
    <row r="81" spans="1:3">
      <c r="A81" s="1264"/>
      <c r="B81" s="1264"/>
      <c r="C81" s="994" t="s">
        <v>704</v>
      </c>
    </row>
    <row r="82" spans="1:3">
      <c r="A82" s="1264"/>
      <c r="B82" s="1264"/>
      <c r="C82" s="994" t="s">
        <v>707</v>
      </c>
    </row>
    <row r="83" spans="1:3">
      <c r="A83" s="1264"/>
      <c r="B83" s="1264"/>
      <c r="C83" s="994" t="s">
        <v>1039</v>
      </c>
    </row>
    <row r="84" spans="1:3">
      <c r="A84" s="1202" t="s">
        <v>282</v>
      </c>
      <c r="B84" s="968" t="s">
        <v>143</v>
      </c>
      <c r="C84" s="996" t="s">
        <v>998</v>
      </c>
    </row>
    <row r="85" spans="1:3">
      <c r="A85" s="1203"/>
      <c r="B85" s="1204" t="s">
        <v>172</v>
      </c>
      <c r="C85" s="993" t="s">
        <v>708</v>
      </c>
    </row>
    <row r="86" spans="1:3">
      <c r="A86" s="1203"/>
      <c r="B86" s="1205"/>
      <c r="C86" s="994" t="s">
        <v>709</v>
      </c>
    </row>
    <row r="87" spans="1:3">
      <c r="A87" s="1203"/>
      <c r="B87" s="1205"/>
      <c r="C87" s="994" t="s">
        <v>979</v>
      </c>
    </row>
    <row r="88" spans="1:3">
      <c r="A88" s="1203"/>
      <c r="B88" s="1206"/>
      <c r="C88" s="995" t="s">
        <v>711</v>
      </c>
    </row>
    <row r="89" spans="1:3">
      <c r="A89" s="1203"/>
      <c r="B89" s="1204" t="s">
        <v>965</v>
      </c>
      <c r="C89" s="993" t="s">
        <v>712</v>
      </c>
    </row>
    <row r="90" spans="1:3" ht="20">
      <c r="A90" s="1203"/>
      <c r="B90" s="1206"/>
      <c r="C90" s="995" t="s">
        <v>1027</v>
      </c>
    </row>
    <row r="91" spans="1:3">
      <c r="A91" s="1203"/>
      <c r="B91" s="914" t="s">
        <v>714</v>
      </c>
      <c r="C91" s="996" t="s">
        <v>980</v>
      </c>
    </row>
    <row r="92" spans="1:3">
      <c r="A92" s="1203"/>
      <c r="B92" s="1204" t="s">
        <v>715</v>
      </c>
      <c r="C92" s="993" t="s">
        <v>716</v>
      </c>
    </row>
    <row r="93" spans="1:3">
      <c r="A93" s="1203"/>
      <c r="B93" s="1206"/>
      <c r="C93" s="995" t="s">
        <v>981</v>
      </c>
    </row>
    <row r="94" spans="1:3">
      <c r="A94" s="1203"/>
      <c r="B94" s="1204" t="s">
        <v>717</v>
      </c>
      <c r="C94" s="994" t="s">
        <v>718</v>
      </c>
    </row>
    <row r="95" spans="1:3">
      <c r="A95" s="1203"/>
      <c r="B95" s="1207"/>
      <c r="C95" s="995" t="s">
        <v>719</v>
      </c>
    </row>
    <row r="96" spans="1:3">
      <c r="A96" s="1202" t="s">
        <v>281</v>
      </c>
      <c r="B96" s="1208" t="s">
        <v>720</v>
      </c>
      <c r="C96" s="993" t="s">
        <v>722</v>
      </c>
    </row>
    <row r="97" spans="1:3">
      <c r="A97" s="1214"/>
      <c r="B97" s="1238"/>
      <c r="C97" s="994" t="s">
        <v>725</v>
      </c>
    </row>
    <row r="98" spans="1:3">
      <c r="A98" s="1214"/>
      <c r="B98" s="1238"/>
      <c r="C98" s="994" t="s">
        <v>727</v>
      </c>
    </row>
    <row r="99" spans="1:3">
      <c r="A99" s="1214"/>
      <c r="B99" s="1238"/>
      <c r="C99" s="994" t="s">
        <v>728</v>
      </c>
    </row>
    <row r="100" spans="1:3">
      <c r="A100" s="1214"/>
      <c r="B100" s="1238"/>
      <c r="C100" s="990" t="s">
        <v>731</v>
      </c>
    </row>
    <row r="101" spans="1:3">
      <c r="A101" s="1214"/>
      <c r="B101" s="1238"/>
      <c r="C101" s="990" t="s">
        <v>736</v>
      </c>
    </row>
    <row r="102" spans="1:3">
      <c r="A102" s="1214"/>
      <c r="B102" s="1238"/>
      <c r="C102" s="990" t="s">
        <v>1040</v>
      </c>
    </row>
    <row r="103" spans="1:3">
      <c r="A103" s="1214"/>
      <c r="B103" s="1238"/>
      <c r="C103" s="990" t="s">
        <v>1041</v>
      </c>
    </row>
    <row r="104" spans="1:3">
      <c r="A104" s="1214"/>
      <c r="B104" s="1238"/>
      <c r="C104" s="990" t="s">
        <v>1042</v>
      </c>
    </row>
    <row r="105" spans="1:3">
      <c r="A105" s="1214"/>
      <c r="B105" s="1238"/>
      <c r="C105" s="990" t="s">
        <v>742</v>
      </c>
    </row>
    <row r="106" spans="1:3">
      <c r="A106" s="1214"/>
      <c r="B106" s="1212"/>
      <c r="C106" s="990" t="s">
        <v>749</v>
      </c>
    </row>
    <row r="107" spans="1:3">
      <c r="A107" s="1214"/>
      <c r="B107" s="1213"/>
      <c r="C107" s="991" t="s">
        <v>750</v>
      </c>
    </row>
    <row r="108" spans="1:3">
      <c r="A108" s="1214"/>
      <c r="B108" s="1208" t="s">
        <v>721</v>
      </c>
      <c r="C108" s="992" t="s">
        <v>751</v>
      </c>
    </row>
    <row r="109" spans="1:3">
      <c r="A109" s="1214"/>
      <c r="B109" s="1209"/>
      <c r="C109" s="990" t="s">
        <v>752</v>
      </c>
    </row>
    <row r="110" spans="1:3">
      <c r="A110" s="1214"/>
      <c r="B110" s="1209"/>
      <c r="C110" s="990" t="s">
        <v>753</v>
      </c>
    </row>
    <row r="111" spans="1:3">
      <c r="A111" s="1214"/>
      <c r="B111" s="1209"/>
      <c r="C111" s="990" t="s">
        <v>756</v>
      </c>
    </row>
    <row r="112" spans="1:3">
      <c r="A112" s="1214"/>
      <c r="B112" s="1209"/>
      <c r="C112" s="990" t="s">
        <v>989</v>
      </c>
    </row>
    <row r="113" spans="1:3">
      <c r="A113" s="1214"/>
      <c r="B113" s="1209"/>
      <c r="C113" s="990" t="s">
        <v>982</v>
      </c>
    </row>
    <row r="114" spans="1:3">
      <c r="A114" s="1214"/>
      <c r="B114" s="1209"/>
      <c r="C114" s="990" t="s">
        <v>999</v>
      </c>
    </row>
    <row r="115" spans="1:3">
      <c r="A115" s="1214"/>
      <c r="B115" s="1209"/>
      <c r="C115" s="990" t="s">
        <v>983</v>
      </c>
    </row>
    <row r="116" spans="1:3">
      <c r="A116" s="1214"/>
      <c r="B116" s="1209"/>
      <c r="C116" s="990" t="s">
        <v>759</v>
      </c>
    </row>
    <row r="117" spans="1:3">
      <c r="A117" s="1214"/>
      <c r="B117" s="1209"/>
      <c r="C117" s="990" t="s">
        <v>1043</v>
      </c>
    </row>
    <row r="118" spans="1:3">
      <c r="A118" s="1214"/>
      <c r="B118" s="1210"/>
      <c r="C118" s="991" t="s">
        <v>1044</v>
      </c>
    </row>
    <row r="119" spans="1:3">
      <c r="A119" s="1214"/>
      <c r="B119" s="1217" t="s">
        <v>171</v>
      </c>
      <c r="C119" s="990" t="s">
        <v>760</v>
      </c>
    </row>
    <row r="120" spans="1:3">
      <c r="A120" s="1214"/>
      <c r="B120" s="1249"/>
      <c r="C120" s="990" t="s">
        <v>761</v>
      </c>
    </row>
    <row r="121" spans="1:3">
      <c r="A121" s="1214"/>
      <c r="B121" s="1249"/>
      <c r="C121" s="990" t="s">
        <v>765</v>
      </c>
    </row>
    <row r="122" spans="1:3">
      <c r="A122" s="1214"/>
      <c r="B122" s="1250"/>
      <c r="C122" s="991" t="s">
        <v>766</v>
      </c>
    </row>
    <row r="123" spans="1:3">
      <c r="A123" s="1214"/>
      <c r="B123" s="1211" t="s">
        <v>387</v>
      </c>
      <c r="C123" s="992" t="s">
        <v>771</v>
      </c>
    </row>
    <row r="124" spans="1:3">
      <c r="A124" s="1214"/>
      <c r="B124" s="1212"/>
      <c r="C124" s="990" t="s">
        <v>774</v>
      </c>
    </row>
    <row r="125" spans="1:3">
      <c r="A125" s="1214"/>
      <c r="B125" s="1212"/>
      <c r="C125" s="990" t="s">
        <v>775</v>
      </c>
    </row>
    <row r="126" spans="1:3">
      <c r="A126" s="1214"/>
      <c r="B126" s="1212"/>
      <c r="C126" s="990" t="s">
        <v>1000</v>
      </c>
    </row>
    <row r="127" spans="1:3">
      <c r="A127" s="1214"/>
      <c r="B127" s="1212"/>
      <c r="C127" s="990" t="s">
        <v>1045</v>
      </c>
    </row>
    <row r="128" spans="1:3">
      <c r="A128" s="1214"/>
      <c r="B128" s="1212"/>
      <c r="C128" s="990" t="s">
        <v>776</v>
      </c>
    </row>
    <row r="129" spans="1:3">
      <c r="A129" s="1214"/>
      <c r="B129" s="1212"/>
      <c r="C129" s="990" t="s">
        <v>1001</v>
      </c>
    </row>
    <row r="130" spans="1:3">
      <c r="A130" s="1215"/>
      <c r="B130" s="1212"/>
      <c r="C130" s="990" t="s">
        <v>784</v>
      </c>
    </row>
    <row r="131" spans="1:3">
      <c r="A131" s="1215"/>
      <c r="B131" s="1213"/>
      <c r="C131" s="991" t="s">
        <v>785</v>
      </c>
    </row>
    <row r="132" spans="1:3">
      <c r="A132" s="1215"/>
      <c r="B132" s="1217" t="s">
        <v>1031</v>
      </c>
      <c r="C132" s="990" t="s">
        <v>1046</v>
      </c>
    </row>
    <row r="133" spans="1:3">
      <c r="A133" s="1215"/>
      <c r="B133" s="1218"/>
      <c r="C133" s="990" t="s">
        <v>1047</v>
      </c>
    </row>
    <row r="134" spans="1:3">
      <c r="A134" s="1215"/>
      <c r="B134" s="1218"/>
      <c r="C134" s="990" t="s">
        <v>1048</v>
      </c>
    </row>
    <row r="135" spans="1:3">
      <c r="A135" s="1215"/>
      <c r="B135" s="1218"/>
      <c r="C135" s="990" t="s">
        <v>1049</v>
      </c>
    </row>
    <row r="136" spans="1:3">
      <c r="A136" s="1215"/>
      <c r="B136" s="1218"/>
      <c r="C136" s="990" t="s">
        <v>1050</v>
      </c>
    </row>
    <row r="137" spans="1:3">
      <c r="A137" s="1215"/>
      <c r="B137" s="1218"/>
      <c r="C137" s="990" t="s">
        <v>1051</v>
      </c>
    </row>
    <row r="138" spans="1:3">
      <c r="A138" s="1215"/>
      <c r="B138" s="1218"/>
      <c r="C138" s="990" t="s">
        <v>805</v>
      </c>
    </row>
    <row r="139" spans="1:3">
      <c r="A139" s="1215"/>
      <c r="B139" s="1218"/>
      <c r="C139" s="990" t="s">
        <v>1052</v>
      </c>
    </row>
    <row r="140" spans="1:3">
      <c r="A140" s="1216"/>
      <c r="B140" s="1219"/>
      <c r="C140" s="990" t="s">
        <v>811</v>
      </c>
    </row>
    <row r="141" spans="1:3" ht="47.25" customHeight="1">
      <c r="A141" s="1236" t="s">
        <v>984</v>
      </c>
      <c r="B141" s="1237"/>
      <c r="C141" s="1237"/>
    </row>
    <row r="142" spans="1:3">
      <c r="A142" s="1220" t="s">
        <v>284</v>
      </c>
      <c r="B142" s="1231"/>
      <c r="C142" s="58" t="s">
        <v>203</v>
      </c>
    </row>
    <row r="143" spans="1:3">
      <c r="A143" s="1232"/>
      <c r="B143" s="1233"/>
      <c r="C143" s="57" t="s">
        <v>814</v>
      </c>
    </row>
    <row r="144" spans="1:3">
      <c r="A144" s="1234"/>
      <c r="B144" s="1235"/>
      <c r="C144" s="59" t="s">
        <v>815</v>
      </c>
    </row>
    <row r="145" spans="1:3" ht="18" customHeight="1">
      <c r="A145" s="1220" t="s">
        <v>1024</v>
      </c>
      <c r="B145" s="1221"/>
      <c r="C145" s="57" t="s">
        <v>817</v>
      </c>
    </row>
    <row r="146" spans="1:3">
      <c r="A146" s="1222"/>
      <c r="B146" s="1223"/>
      <c r="C146" s="57" t="s">
        <v>818</v>
      </c>
    </row>
    <row r="147" spans="1:3">
      <c r="A147" s="1222"/>
      <c r="B147" s="1223"/>
      <c r="C147" s="57" t="s">
        <v>1029</v>
      </c>
    </row>
    <row r="148" spans="1:3">
      <c r="A148" s="1224"/>
      <c r="B148" s="1225"/>
      <c r="C148" s="57" t="s">
        <v>1002</v>
      </c>
    </row>
    <row r="149" spans="1:3">
      <c r="A149" s="1247" t="s">
        <v>273</v>
      </c>
      <c r="B149" s="1248"/>
      <c r="C149" s="60"/>
    </row>
    <row r="150" spans="1:3" ht="47.25" customHeight="1">
      <c r="A150" s="1226" t="s">
        <v>985</v>
      </c>
      <c r="B150" s="1227"/>
      <c r="C150" s="1228"/>
    </row>
    <row r="151" spans="1:3">
      <c r="A151" s="1229" t="s">
        <v>966</v>
      </c>
      <c r="B151" s="1230"/>
      <c r="C151" s="934" t="s">
        <v>844</v>
      </c>
    </row>
    <row r="152" spans="1:3">
      <c r="A152" s="1198"/>
      <c r="B152" s="1199"/>
      <c r="C152" s="935" t="s">
        <v>1003</v>
      </c>
    </row>
    <row r="153" spans="1:3">
      <c r="A153" s="1239" t="s">
        <v>283</v>
      </c>
      <c r="B153" s="1240"/>
      <c r="C153" s="934" t="s">
        <v>1004</v>
      </c>
    </row>
    <row r="154" spans="1:3">
      <c r="A154" s="1241"/>
      <c r="B154" s="1242"/>
      <c r="C154" s="967" t="s">
        <v>880</v>
      </c>
    </row>
    <row r="155" spans="1:3">
      <c r="A155" s="1241"/>
      <c r="B155" s="1242"/>
      <c r="C155" s="967" t="s">
        <v>958</v>
      </c>
    </row>
    <row r="156" spans="1:3">
      <c r="A156" s="1241"/>
      <c r="B156" s="1242"/>
      <c r="C156" s="967" t="s">
        <v>906</v>
      </c>
    </row>
    <row r="157" spans="1:3">
      <c r="A157" s="1241"/>
      <c r="B157" s="1242"/>
      <c r="C157" s="967" t="s">
        <v>909</v>
      </c>
    </row>
    <row r="158" spans="1:3">
      <c r="A158" s="1243"/>
      <c r="B158" s="1244"/>
      <c r="C158" s="967" t="s">
        <v>949</v>
      </c>
    </row>
    <row r="159" spans="1:3">
      <c r="A159" s="1245"/>
      <c r="B159" s="1246"/>
      <c r="C159" s="935" t="s">
        <v>955</v>
      </c>
    </row>
    <row r="160" spans="1:3">
      <c r="A160" s="1200" t="s">
        <v>960</v>
      </c>
      <c r="B160" s="1201"/>
      <c r="C160" s="966" t="s">
        <v>959</v>
      </c>
    </row>
    <row r="161" spans="1:3" ht="45" customHeight="1">
      <c r="A161" s="1170" t="s">
        <v>1247</v>
      </c>
      <c r="B161" s="1171"/>
      <c r="C161" s="1172"/>
    </row>
  </sheetData>
  <mergeCells count="42">
    <mergeCell ref="A153:B159"/>
    <mergeCell ref="A149:B149"/>
    <mergeCell ref="B119:B122"/>
    <mergeCell ref="A29:B34"/>
    <mergeCell ref="A17:B27"/>
    <mergeCell ref="B42:B50"/>
    <mergeCell ref="A35:B35"/>
    <mergeCell ref="A37:C37"/>
    <mergeCell ref="A38:A41"/>
    <mergeCell ref="B51:B66"/>
    <mergeCell ref="A36:B36"/>
    <mergeCell ref="B67:B83"/>
    <mergeCell ref="A42:A83"/>
    <mergeCell ref="A96:A140"/>
    <mergeCell ref="B132:B140"/>
    <mergeCell ref="A145:B148"/>
    <mergeCell ref="A150:C150"/>
    <mergeCell ref="A151:B152"/>
    <mergeCell ref="A142:B144"/>
    <mergeCell ref="A141:C141"/>
    <mergeCell ref="B96:B107"/>
    <mergeCell ref="B89:B90"/>
    <mergeCell ref="B92:B93"/>
    <mergeCell ref="B94:B95"/>
    <mergeCell ref="B108:B118"/>
    <mergeCell ref="B123:B131"/>
    <mergeCell ref="A161:C161"/>
    <mergeCell ref="A1:C1"/>
    <mergeCell ref="A3:C3"/>
    <mergeCell ref="A10:B10"/>
    <mergeCell ref="A4:C4"/>
    <mergeCell ref="A28:B28"/>
    <mergeCell ref="A2:C2"/>
    <mergeCell ref="A9:C9"/>
    <mergeCell ref="A5:C5"/>
    <mergeCell ref="A6:B6"/>
    <mergeCell ref="A7:B7"/>
    <mergeCell ref="A8:B8"/>
    <mergeCell ref="A11:B16"/>
    <mergeCell ref="A160:B160"/>
    <mergeCell ref="A84:A95"/>
    <mergeCell ref="B85:B88"/>
  </mergeCells>
  <hyperlinks>
    <hyperlink ref="C38" location="'Tab. 3.1'!A1" display="Tabella 3.1 - L’economia italiana (mln € – valori a prezzi correnti)"/>
    <hyperlink ref="C40" location="'Tab. 3.3'!A1" display="Tabella 3.3 - Composizione dei ricavi del settore delle comunicazioni (mln €)"/>
    <hyperlink ref="C41" location="'Fig. 3.1'!A1" display="Figura 3.1 - Ricavi del settore delle comunicazioni (%)"/>
    <hyperlink ref="C39" location="'Tab. 3.2'!A1" display="Tabella 3.2 - Incidenza del settore delle comunicazioni sul PIL (%)"/>
    <hyperlink ref="C43" location="'Fig. 3.1.1'!A1" display="Figura 3.1.1 - Andamento dei prezzi nelle telecomunicazioni (2010=100)"/>
    <hyperlink ref="C44" location="'Fig. 3.1.2'!A1" display="Figura 3.1.2 - Telecomunicazioni fisse e mobili - Ricavi complessivi (miliardi di €)"/>
    <hyperlink ref="C45" location="'Fig. 3.1.3'!A1" display="Figura 3.1.3 - Spesa finale degli utenti residenziali e affari (miliardi di €)"/>
    <hyperlink ref="C46" location="'Fig. 3.1.4'!A1" display="Figura 3.1.4 - Telecomunicazioni fisse e mobili: ricavi da servizi retail voce e dati (miliardi di €)"/>
    <hyperlink ref="C47" location="'Fig. 3.1.5'!A1" display="Figura 3.1.5 - Telecomunicazioni fisse e mobili: ricavi dei servizi intermedi (miliardi di €)"/>
    <hyperlink ref="C48" location="'Tab. 3.1.2'!A1" display="Tabella 3.1.2 - Spesa finale per tipologia di clientela (miliardi di €)"/>
    <hyperlink ref="C49" location="'Fig. 3.1.6'!A1" display="Figura 3.1.6 - Investimenti in immobilizzazioni (miliardi di €)"/>
    <hyperlink ref="C51" location="'Fig. 3.1.8'!A1" display="Figura 3.1.8 - Rete fissa - spesa degli utenti per tipologia di servizi (miliardi €)"/>
    <hyperlink ref="C53" location="'Fig. 3.1.9'!A1" display="Figura 3.1.9 - Accessi alla rete fissa per tecnologia (%)"/>
    <hyperlink ref="C55" location="'Fig. 3.1.11'!A1" display="Figura 3.1.11 - Diffusione della banda larga nelle Province italiane (dicembre 2017, %)"/>
    <hyperlink ref="C57" location="'Fig. 3.1.13'!A1" display="Figura 3.1.13 - Ranking provinciale degli accessi broadband (dicembre 2017, %)"/>
    <hyperlink ref="C108" location="'Fig. 3.3.13'!A1" display="Figura 3.3.13 - Ripartizione dei ricavi complessivi della televisione per tipologia "/>
    <hyperlink ref="C115" location="'Fig. 3.3.20'!A1" display="Figura 3.3.20 - Quote di mercato dei principali operatori della Tv a pagamento (2017, %)"/>
    <hyperlink ref="C18" location="'Tab. 2.3.1'!A1" display="Tabella 2.3.1 - Tipologie di opere oggetto di procedimento per rito (valori assoluti, 2013-2017)"/>
    <hyperlink ref="C19" location="'Tab. 2.3.2'!A1" display="Tabella 2.3.2 -Principali statistiche sulle attività del diritto d’autore (2013-2017)"/>
    <hyperlink ref="C12" location="'Fig. 2.2.1'!A1" display="Figura 2.2.1 - Principali soggetti operanti nel SIC (2016, %)"/>
    <hyperlink ref="C13" location="'Tab. 2.2.2'!A1" display="Tabella 2.2.2 - Verifica del rispetto dei principi di cui all’art. 43 del TUSMAR in merito a operazioni di concentrazione e intese"/>
    <hyperlink ref="C20" location="'Fig. 2.3.2'!A1" display="Figura 2.3.2 -Procedimenti in materia di par condicio "/>
    <hyperlink ref="C17" location="'Fig. 2.3.1'!A1" display="Figura 2.3.1 -  Numero di istanze per mese e per tipo di rito (aprile 2014-aprile 2018)"/>
    <hyperlink ref="C16" location="'Tab. 2.2.5'!A1" display="Tabella 2.2.5 - Autorizzazioni per i trasferimenti di proprietà di società radiotelevisive"/>
    <hyperlink ref="C14" location="'Tab. 2.2.3'!A1" display="Tabella 2.2.3 - Trasferimenti dei diritti d’uso delle frequenze radiotelevisive"/>
    <hyperlink ref="C22" location="'Fig. 2.3.4'!A1" display="Figura 2.3.4 - Quote di programmazione di opere europee per editore (anno 2016, %)"/>
    <hyperlink ref="C24" location="'Fig. 2.3.6'!A1" display="Figura 2.3.6 - Quote di investimento in opere europee di produttori indipendenti per editore (2016, %)"/>
    <hyperlink ref="C25" location="'Fig. 2.3.7'!A1" display="Figura 2.3.7 - Quote di investimento in opere europee indipendenti per genere e tipologia (2016)"/>
    <hyperlink ref="C29" location="'Tab. 2.5.1'!A1" display="Tabella 2.5.1 - Denunce per fattispecie oggetto della segnalazione "/>
    <hyperlink ref="C30" location="'Fig. 2.5.1'!A1" display="Figura 2.5.1 - Denunce per operatore (%)"/>
    <hyperlink ref="C31" location="'Tab. 2.5.2'!A1" display="Tabella 2.5.2 - Procedimenti sanzionatori avviati e relativi provvedimenti adottati (1° maggio 2017 - 30 aprile 2018)"/>
    <hyperlink ref="C32" location="'Fig. 2.5.2'!A1" display="Figura 2.5.2 - Procedimenti sanzionatori avviati per operatore (1° maggio 2017-30 aprile 2018)"/>
    <hyperlink ref="C33" location="'Fig. 2.5.3'!A1" display="Figura 2.5.3 - Importi delle sanzioni per operatore (milioni di €, 1° maggio 2017-30 aprile 2018)"/>
    <hyperlink ref="C34" location="'Tab. 2.5.3'!A1" display="Tabella 2.5.3 - Istanze di definizione concluse"/>
    <hyperlink ref="C36" location="'Fig. 2.7.1'!A1" display="Figura 2.7.1 - Tipologia di attività dichiarate al ROC dagli operatori che ne hanno richiesto l'iscrizione (maggio 2017-aprile 2018, %)"/>
    <hyperlink ref="C50" location="'Fig. 3.1.7'!A1" display="Figura 3.1.7 - Reti fisse e mobili - spesa finale complessiva degli utenti per operatore (2017, %)"/>
    <hyperlink ref="C56" location="'Fig. 3.1.12'!A1" display="Figura 3.1.12 - Diffusione della banda ultra-larga nelle Province italiane (dicembre 2017, %)"/>
    <hyperlink ref="C96" location="'Fig. 3.3.1'!A1" display="Figura 3.3.1 - Dinamica della raccolta pubblicitaria per mezzo (miliardi di €)"/>
    <hyperlink ref="C111" location="'Fig. 3.3.16'!A1" display="Figura 3.3.16 - Indice dei prezzi del settore televisivo"/>
    <hyperlink ref="C124" location="'Fig. 3.3.27'!A1" display="Figura 3.3.27 - Dinamica delle vendite dei giornali quotidiani cartacei"/>
    <hyperlink ref="C126" location="'Fig. 3.3.29'!A1" display="Figura 3.3.29 – Ricavi da vendita di quotidiani cartacei e digitali (milioni di €) e indici dei prezzi "/>
    <hyperlink ref="C142" location="'Fig. 4.1.1'!A1" display="Figura 4.1.1 - Organigramma dell’Autorità"/>
    <hyperlink ref="C143" location="'Tab. 4.1.1'!A1" display="Tabella 4.1.1 - Pianta organica dell’Autorità"/>
    <hyperlink ref="C144" location="'Tab. 4.1.2'!A1" display="Tabella 4.1.2 - Personale in servizio"/>
    <hyperlink ref="C145" location="'Fig. 4.2.1'!A1" display="Figura 4.2.1 - Istanze di conciliazione (2017)"/>
    <hyperlink ref="C146" location="'Fig. 4.2.2'!A1" display="Figura 4.2.2 - Controversie gestite nell'anno 2017"/>
    <hyperlink ref="C147" location="'Fig. 4.2.3'!A1" display="Figura 4.2.3 – Attività di vigilanza sull’audiovisivo locale (2017)"/>
    <hyperlink ref="C148" location="'Tab. 4.2.1'!A1" display="Tabella 4.2.1 - I Co.Re.Com: leggi istitutive, presidenti, deleghe e siti istituzionali"/>
    <hyperlink ref="C15" location="'Tab. 2.2.4'!A1" display="Tabella 2.2.4 - Titoli abilitativi per l’attività di fornitura di servizi di media audiovisivi"/>
    <hyperlink ref="C21" location="'Fig. 2.3.3'!A1" display="Figura 2.3.3 - Procedimenti sanzionatori a livello locale e nazionale"/>
    <hyperlink ref="C27" location="'Fig. 2.3.9'!A1" display="Figura 2.3.9 - Quote in opere europee su servizi a richiesta (VOD) (2016, %)"/>
    <hyperlink ref="C35" location="'Tab. 2.6.1'!A1" display="Figura 2.6.1 - Cruscotto di analisi per lo studio dello stato di avanzamento della banda larga e ultra-larga in Italia"/>
    <hyperlink ref="C42" location="'Tab. 3.1.1'!A1" display="Tabella 3.1.1 - Il settore delle telecomunicazioni nell'economia italiana (%) "/>
    <hyperlink ref="C58" location="'Fig. 3.1.14'!A1" display="Figura 3.1.14 - Ranking provinciale degli accessi ultrabroadband (dicembre 2017, %)"/>
    <hyperlink ref="C59" location="'Fig. 3.1.15'!A1" display="Figura 3.1.15 - Unità immobiliari “passate” da servizi NGA (2017, %)"/>
    <hyperlink ref="C60" location="'Fig. 3.1.16'!A1" display="Figura 3.1.16 - Copertura ultrabroadband per macroregione (dicembre 2017, %)"/>
    <hyperlink ref="C61" location="'Tab. 3.1.4'!A1" display="Tabella 3.1.4 - Diffusione e dotazioni infrastrutturali della banda larga per macroregione (dicembre 2016, numero indice: Italia=100)"/>
    <hyperlink ref="C62" location="'Fig. 3.1.17'!A1" display="Figura 3.1.17 - Spesa finale degli utenti per operatore (2017, %)"/>
    <hyperlink ref="C63" location="'Fig. 3.1.18'!A1" display="Figura 3.1.18 - Spesa finale degli utenti per operatore e per tipologia di utente (2017, %)"/>
    <hyperlink ref="C64" location="'Fig. 3.1.19'!A1" display="Figura 3.1.19 - Spesa per servizi finali su rete a larga banda (2017, %)"/>
    <hyperlink ref="C66" location="'Fig. 3.1.21'!A1" display="Figura 3.1.21 - Spesa per servizi FWA (2017, %)"/>
    <hyperlink ref="C65" location="'Fig. 3.1.20'!A1" display="Figura 3.1.20 - Ricavi da servizi broadband FWA per classe di velocità degli abbonamenti (%)"/>
    <hyperlink ref="C80" location="'Fig. 3.1.35'!A1" display="Figura 3.1.35 - Quote di mercato nel settore degli MVNO (2017, %)"/>
    <hyperlink ref="C81" location="'Fig. 3.1.36'!A1" display="Figura 3.1.36 - Quote di mercato nei segmenti voce e dati (2017, %)"/>
    <hyperlink ref="C82" location="'Fig. 3.1.37'!A1" display="Figura 3.1.37 - Indice di movimentazione dinamica (%)"/>
    <hyperlink ref="C83" location="'Fig. 3.1.38'!A1" display="Figura 3.1.38 - Il servizio di Mobile Number Portability: numero di operazioni (milioni di unità) e indice di mobilità (%)"/>
    <hyperlink ref="C97" location="'Fig. 3.3.2'!A1" display="Figura 3.3.2 - Variazioni della pubblicità sui mezzi classici e su Internet (%)"/>
    <hyperlink ref="C98" location="'Fig. 3.3.3'!A1" display="Figura 3.3.3 - Accesso ai mezzi di comunicazione nel giorno medio (2017, % popolazione) "/>
    <hyperlink ref="C99" location="'Fig. 3.3.4'!A1" display="Figura 3.3.4 - Uso dei media per informarsi (2017, % popolazione)"/>
    <hyperlink ref="C100" location="'Fig. 3.3.5'!A1" display="Figura 3.3.5 - Combinazioni di media utilizzati per informarsi, per cadenza di accesso (2017, % popolazione)"/>
    <hyperlink ref="C101" location="'Fig. 3.3.6'!A1" display="Figura 3.3.6 - Effetti dei fattori individuali sulla fruizione di informazione"/>
    <hyperlink ref="C104" location="'Fig. 3.3.9 '!A1" display="Figura 3.3.9 - Flussi di traffico in entrata per i principali siti di editori (% utenti desktop)"/>
    <hyperlink ref="C105" location="'Fig. 3.3.10'!A1" display="Figura 3.3.10 - Affidabilità delle fonti informative"/>
    <hyperlink ref="C110" location="'Fig. 3.3.15'!A1" display="Figura 3.3.15 - Ripartizione dei ricavi complessivi fra televisione in chiaro e televisione a pagamento (milioni di €)"/>
    <hyperlink ref="C113" location="'Fig. 3.3.18'!A1" display="Figura 3.3.18 - Quote di mercato dei principali operatori della Tv in chiaro (2017, %)"/>
    <hyperlink ref="C114" location="'Fig. 3.3.19'!A1" display="Figura 3.3.19- Ricavi della TV a pagamento (milioni di €)"/>
    <hyperlink ref="C117" location="'Tab. 3.3.1'!A1" display="Tabella 3.3.1 - Audience dei principali Tg"/>
    <hyperlink ref="C118" location="'Tab. 3.3.2'!A1" display="Tabella 3.3.2 - Audience dei canali all news"/>
    <hyperlink ref="C116" location="'Fig. 3.3.21'!A1" display="Figura 3.3.21 - Quote di ascolto annuale nel giorno medio (%)"/>
    <hyperlink ref="C120" location="'Fig. 3.3.23'!A1" display="Figura 3.3.23 - Quote di mercato dei principali operatori della radio (2017, %)"/>
    <hyperlink ref="C122" location="'Fig. 3.3.25'!A1" display="Figura 3.3.25 - Accesso ai mezzi di comunicazione nel giorno medio per fasce di età (2017, %) "/>
    <hyperlink ref="C123" location="'Fig. 3.3.26'!A1" display="Figura 3.3.26 - Ricavi: valore, incidenza e variazioni 2017 rispetto al 2016"/>
    <hyperlink ref="C128" location="'Tab. 3.3.3'!A1" display="Tabella 3.3.3 - Testate detenute da GEDI e relative quote"/>
    <hyperlink ref="C129" location="'Fig. 3.3.31'!A1" display="Figura 3.3.31 - Quote di mercato in volume – 2017 (%)"/>
    <hyperlink ref="C130" location="'Fig. 3.3.32'!A1" display="Figura 3.3.32 - Quote di mercato in valore (2017, %)"/>
    <hyperlink ref="C132" location="'Fig. 3.3.34'!A1" display="Figura 3.3.34 - Principali operatori attivi nella raccolta pubblicitaria online nel mondo (%)"/>
    <hyperlink ref="C133" location="'Fig. 3.3.35'!A1" display="Figura 3.3.35 - Ricavi derivanti dalla raccolta pubblicitaria online in Italia (mln €)"/>
    <hyperlink ref="C135" location="'Tab. 3.3.4'!A1" display="Tabella 3.3.4 - Audience dei principali operatori per utenti unici (totale, desktop e mobile) nel mondo (ottobre 2017-febbraio 2018)"/>
    <hyperlink ref="C137" location="'Fig. 3.3.38'!A1" display="Figura 3.3.38 - Audience dei principali social network per utenti unici (milioni) "/>
    <hyperlink ref="C119" location="'Fig. 3.3.22'!A1" display="Figura 3.3.22 - Ricavi complessivi della radio per tipologia "/>
    <hyperlink ref="C109" location="'Fig. 3.3.14'!A1" display="Figura 3.3.14 - Incidenza dei ricavi per operatore (2017, %)"/>
    <hyperlink ref="C102" location="'Fig. 3.3.7'!A1" display="Figura 3.3.7 - Dimensione economica delle principali testate online ordinate per audience"/>
    <hyperlink ref="C52" location="'Tab. 3.1.3'!A1" display="Tabella 3.1.3 - Accessi e ricavi broadband per classe di velocità (%)"/>
    <hyperlink ref="C67" location="'Fig. 3.1.22'!A1" display="Figura 3.1.22 - Spesa degli utenti per tipologia di servizi (miliardi di €)"/>
    <hyperlink ref="C68" location="'Fig. 3.1.23'!A1" display="Figura 3.1.23 - Traffico voce nella telefonia mobile (miliardi di minuti e variazione %)"/>
    <hyperlink ref="C69" location="'Fig. 3.1.24'!A1" display="Figura 3.1.24 - Ricavi da servizi voce per direttrice di traffico (miliardi di €)"/>
    <hyperlink ref="C70" location="'Fig. 3.1.25'!A1" display="Figura 3.1.25 - Traffico medio mensile delle SIM che effettuano traffico dati (Gigabyte/mese)"/>
    <hyperlink ref="C71" location="'Fig. 3.1.26'!A1" display="Figura 3.1.26 - Numero di SIM (milioni)"/>
    <hyperlink ref="C74" location="'Fig. 3.1.29'!A1" display="Figura 3.1.29 - Ricavi da servizi dati per tipologia (miliardi di € e variazione %)"/>
    <hyperlink ref="C75" location="'Fig. 3.1.30'!A1" display="Figura 3.1.30 - Ricavi da SMS e da servizi dati (miliardi di €)"/>
    <hyperlink ref="C76" location="'Fig. 3.1.31 '!A1" display="Figura  3.1.31 - ARPU: ricavi medi per SIM e utente (euro/anno)"/>
    <hyperlink ref="C77" location="'Fig. 3.1.32'!A1" display="Figura 3.1.32 - Ricavi unitari per i servizi voce, SMS e dati "/>
    <hyperlink ref="C78" location="'Fig. 3.1.33'!A1" display="Figura 3.1.33 - Quote di mercato nella spesa finale (%)"/>
    <hyperlink ref="C79" location="'Fig. 3.1.34'!A1" display="Figura 3.1.34 - Quote di mercato nella spesa finale per tipologia di clientela (2017, %)"/>
    <hyperlink ref="C136" location="'Fig. 3.3.37'!A1" display="Figura 3.3.37 - Audience dei principali operatori per utenti unici (milioni) e tempo medio mensile di navigazione in Italia"/>
    <hyperlink ref="C103" location="'Fig. 3.3.8'!A1" display="Figura 3.3.8 - La specializzazione orizzontale delle testate online: contenuti (generalisti vs. specializzati) e ambito geografico (nazionale vs. locale)"/>
    <hyperlink ref="C112" location="'Fig. 3.3.17'!A1" display="Figura 3.3.17 - Ricavi della Tv in chiaro  (milioni di €)"/>
    <hyperlink ref="C26" location="'Fig. 2.3.8'!A1" display="Figura 2.3.8 - Tipologie di investimento in opere europee indipendenti per genere (2016, %)"/>
    <hyperlink ref="C11" location="'Tab. 2.2.1'!A1" display="Tabella 2.2.1 - Ricavi complessivi del SIC e delle relative aree economiche (mln €)"/>
    <hyperlink ref="C23" location="'Fig. 2.3.5'!A1" display="Figura 2.3.5 - Quote di programmazione di opere europee per singolo canale (anno 2016, %)"/>
    <hyperlink ref="C127" location="'Fig. 3.3.30'!A1" display="Figura 3.3.30 - Calo percentuale delle vendite di quotidiani 2016 vs. 2012 - distribuzione geografica "/>
    <hyperlink ref="C151" location="'Fig. 5.1.1'!A1" display="Figura 5.1.1 - Ciclo regolatorio e strumenti di valutazione"/>
    <hyperlink ref="C152" location="'Tab. 5.1.1'!A1" display="Tabella 5.1.1 – Struttura del piano di monitoraggio"/>
    <hyperlink ref="C153" location="'Tab. 5.2.1'!A1" display="Tabella 5.2.1 – Piano di monitoraggio per la regolazione pro-concorrenziale dei mercati"/>
    <hyperlink ref="C154" location="'Tab. 5.2.2'!A1" display="Tabella 5.2.2 – Piano di monitoraggio per lo spettro radio"/>
    <hyperlink ref="C155" location="'Tab. 5.2.3'!A1" display="Tabella 5.2.3 - Piano di monitoraggio per il pluralismo"/>
    <hyperlink ref="C156" location="'Tab. 5.2.4'!A1" display="Tabella 5.2.4 - Piano di monitoraggio per la tutela del consumatore"/>
    <hyperlink ref="C157" location="'Tab. 5.2.5'!A1" display="Tabella 5.2.5 - Piano di monitoraggio per la tutela dei diritti digitali"/>
    <hyperlink ref="C158" location="'Tab. 5.2.6'!A1" display="Tabella 5.2.6 - Piano di monitoraggio per il miglioramento dei processi decisionali"/>
    <hyperlink ref="C159" location="'Tab. 5.2.7'!A1" display="Tabella 5.2.7 - Piano di monitoraggio per le attività internazionali"/>
    <hyperlink ref="C160" location="'Tab. 5.3.1'!A1" display="Figura 5.3.1 - Linee strategiche e programmi di lavoro"/>
    <hyperlink ref="C84" location="'Fig. 3.2.1'!A1" display="Figura 3.2.1 - Composizione dei titoli abilitativi al 1° febbraio 2018 "/>
    <hyperlink ref="C85" location="'Fig. 3.2.2'!A1" display="Figura 3.2.2 - Andamento dei prezzi e dell'inflazione (2010=100)"/>
    <hyperlink ref="C86" location="'Tab. 3.2.1'!A1" display="Tabella 3.2.1 - Ricavi e volumi nel settore postale"/>
    <hyperlink ref="C88" location="'Fig. 3.2.4'!A1" display="Figura 3.2.4 - Distribuzione percentuale dei ricavi e dei volumi dei servizi postali"/>
    <hyperlink ref="C89" location="'Fig. 3.2.5'!A1" display="Figura 3.2.5 - Numero medio di abitanti serviti da un ufficio postale permanente"/>
    <hyperlink ref="C90" location="'Fig. 3.2.6'!A1" display="Figura 3.2.6 - Dimensione media (in km2) dell’area coperta da un ufficio postale permanente"/>
    <hyperlink ref="C91" location="'Tab. 3.2.2'!A1" display="Tabella 3.2.2 - Ricavi e volumi nel servizio universale"/>
    <hyperlink ref="C92" location="'Tab. 3.2.3'!A1" display="Tabella 3.2.3 - Ricavi e volumi dei servizi postali non inclusi nel perimetro del servizio universale"/>
    <hyperlink ref="C93" location="'Fig. 3.2.7'!A1" display="Figura 3.2.7 - Quote di mercato per i servizi postali non inclusi nel perimetro del servizio universale nel 2017"/>
    <hyperlink ref="C94" location="'Tab. 3.2.4'!A1" display="Tabella 3.2.4 - Ricavi e volumi dei servizi di corriere espresso"/>
    <hyperlink ref="C95" location="'Fig. 3.2.8'!A1" display="Figura 3.2.8 - Quote di mercato per i servizi di corriere espresso (2017, %)"/>
    <hyperlink ref="C87" location="'Fig. 3.2.3'!A1" display="Figura 3.2.3 - Variazione percentuale dei ricavi e dei volumi dei servizi postali negli ultimi quattro anni"/>
    <hyperlink ref="C54" location="'Fig. 3.1.10'!A1" display="Figura 3.1.10 - Accessi alla rete fissa per operatore (%)"/>
    <hyperlink ref="C72" location="'Fig. 3.1.27'!A1" display="Figura 3.1.27 - SIM “M2M” (milioni)"/>
    <hyperlink ref="C73" location="'Fig. 3.1.28'!A1" display="Figura 3.1.28 - Distribuzione delle SIM M2M per tipologia di applicazione (2017, %)"/>
    <hyperlink ref="C106" location="'Fig. 3.3.11'!A1" display="Figura 3.3.11 - TGR: numero di giornalisti per redazione regionale (dicembre 2015, valori assoluti a sinistra e su 100.000 abitanti a destra)"/>
    <hyperlink ref="C107" location="'Fig. 3.3.12'!A1" display="Figura 3.3.12 - Un’analisi esplorativa sull’efficienza delle redazioni regionali "/>
    <hyperlink ref="C121" location="'Fig. 3.3.24'!A1" display="Figura 3.3.24 - Esposizione a tv, radio e Internet nelle fasce orarie del giorno medio (2017)"/>
    <hyperlink ref="C125" location="'Fig. 3.3.28'!A1" display="Figura 3.3.28 - Tirature dei quotidiani 2008-2017 (milioni di copie)"/>
    <hyperlink ref="C131" location="'Fig. 3.3.33'!A1" display="Figura 3.3.33 - Stima del consumo effettivo di informazione tra i fruitori dei mezzi (2017, % utenti del mezzo) "/>
    <hyperlink ref="C134" location="'Fig. 3.3.36'!A1" display="Figura 3.3.36 - Distribuzione delle risorse pubblicitarie online in Italia (2016): asimmetria e coda lunga"/>
    <hyperlink ref="C138" location="'Fig. 3.3.39'!A1" display="Figura 3.3.39 - Accesso all’informazione attraverso fonti algoritmiche ed editoriali (2017, % popolazione)"/>
    <hyperlink ref="C139" location="'Fig. 3.3.40'!A1" display="Figura 3.3.40 - Rapporto tra azioni informative svolte sui social network e polarizzazione ideologica (2017)"/>
    <hyperlink ref="C140" location="'Fig. 3.3.41'!A1" display="Figura 3.3.41 - Indice di differenziazione tra l’uso dei mezzi di comunicazione per le scelte politico-elettorali, per livello di polarizzazione ideologica dei cittadini (2017)"/>
  </hyperlink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S28"/>
  <sheetViews>
    <sheetView showGridLines="0" workbookViewId="0"/>
  </sheetViews>
  <sheetFormatPr baseColWidth="10" defaultColWidth="8.6640625" defaultRowHeight="14" x14ac:dyDescent="0"/>
  <cols>
    <col min="1" max="1" width="11.33203125" customWidth="1"/>
    <col min="2" max="2" width="90.1640625" customWidth="1"/>
    <col min="3" max="3" width="18.1640625" style="61" customWidth="1"/>
    <col min="4" max="4" width="13.6640625" customWidth="1"/>
  </cols>
  <sheetData>
    <row r="1" spans="1:4" ht="18">
      <c r="A1" s="23" t="s">
        <v>591</v>
      </c>
    </row>
    <row r="4" spans="1:4" ht="15" thickBot="1"/>
    <row r="5" spans="1:4" ht="31.75" customHeight="1" thickBot="1">
      <c r="A5" s="1277" t="s">
        <v>179</v>
      </c>
      <c r="B5" s="1278"/>
      <c r="C5" s="213" t="s">
        <v>1177</v>
      </c>
      <c r="D5" s="213" t="s">
        <v>607</v>
      </c>
    </row>
    <row r="6" spans="1:4" ht="15">
      <c r="A6" s="823" t="s">
        <v>180</v>
      </c>
      <c r="B6" s="228" t="s">
        <v>592</v>
      </c>
      <c r="C6" s="682">
        <v>579</v>
      </c>
      <c r="D6" s="1091">
        <v>0.11</v>
      </c>
    </row>
    <row r="7" spans="1:4" ht="15">
      <c r="A7" s="1095" t="s">
        <v>181</v>
      </c>
      <c r="B7" s="188" t="s">
        <v>593</v>
      </c>
      <c r="C7" s="683">
        <v>737</v>
      </c>
      <c r="D7" s="1092">
        <v>0.14000000000000001</v>
      </c>
    </row>
    <row r="8" spans="1:4" ht="15">
      <c r="A8" s="1095" t="s">
        <v>182</v>
      </c>
      <c r="B8" s="188" t="s">
        <v>594</v>
      </c>
      <c r="C8" s="683">
        <v>489</v>
      </c>
      <c r="D8" s="1093">
        <v>0.09</v>
      </c>
    </row>
    <row r="9" spans="1:4" ht="15">
      <c r="A9" s="1095" t="s">
        <v>183</v>
      </c>
      <c r="B9" s="188" t="s">
        <v>595</v>
      </c>
      <c r="C9" s="683">
        <v>782</v>
      </c>
      <c r="D9" s="1092">
        <v>0.15</v>
      </c>
    </row>
    <row r="10" spans="1:4" ht="15">
      <c r="A10" s="1095" t="s">
        <v>184</v>
      </c>
      <c r="B10" s="188" t="s">
        <v>1178</v>
      </c>
      <c r="C10" s="683">
        <v>241</v>
      </c>
      <c r="D10" s="1093">
        <v>0.05</v>
      </c>
    </row>
    <row r="11" spans="1:4" ht="15">
      <c r="A11" s="1095" t="s">
        <v>185</v>
      </c>
      <c r="B11" s="188" t="s">
        <v>1179</v>
      </c>
      <c r="C11" s="683">
        <v>288</v>
      </c>
      <c r="D11" s="1092">
        <v>0.06</v>
      </c>
    </row>
    <row r="12" spans="1:4" ht="15">
      <c r="A12" s="1095" t="s">
        <v>596</v>
      </c>
      <c r="B12" s="188" t="s">
        <v>597</v>
      </c>
      <c r="C12" s="683">
        <v>668</v>
      </c>
      <c r="D12" s="1093">
        <v>0.13</v>
      </c>
    </row>
    <row r="13" spans="1:4" ht="15">
      <c r="A13" s="1095" t="s">
        <v>598</v>
      </c>
      <c r="B13" s="188" t="s">
        <v>1180</v>
      </c>
      <c r="C13" s="683">
        <v>98</v>
      </c>
      <c r="D13" s="1093">
        <v>0.02</v>
      </c>
    </row>
    <row r="14" spans="1:4" ht="15">
      <c r="A14" s="1095" t="s">
        <v>186</v>
      </c>
      <c r="B14" s="188" t="s">
        <v>1181</v>
      </c>
      <c r="C14" s="683">
        <v>285</v>
      </c>
      <c r="D14" s="1093">
        <v>0.05</v>
      </c>
    </row>
    <row r="15" spans="1:4" ht="15">
      <c r="A15" s="1095" t="s">
        <v>187</v>
      </c>
      <c r="B15" s="188" t="s">
        <v>599</v>
      </c>
      <c r="C15" s="683">
        <v>175</v>
      </c>
      <c r="D15" s="1093">
        <v>0.03</v>
      </c>
    </row>
    <row r="16" spans="1:4" ht="15">
      <c r="A16" s="1095" t="s">
        <v>600</v>
      </c>
      <c r="B16" s="188" t="s">
        <v>1182</v>
      </c>
      <c r="C16" s="683">
        <v>186</v>
      </c>
      <c r="D16" s="1093">
        <v>0.04</v>
      </c>
    </row>
    <row r="17" spans="1:19" ht="15">
      <c r="A17" s="1095" t="s">
        <v>188</v>
      </c>
      <c r="B17" s="657" t="s">
        <v>1183</v>
      </c>
      <c r="C17" s="683">
        <v>87</v>
      </c>
      <c r="D17" s="1093">
        <v>0.02</v>
      </c>
    </row>
    <row r="18" spans="1:19" ht="15">
      <c r="A18" s="1095" t="s">
        <v>601</v>
      </c>
      <c r="B18" s="188" t="s">
        <v>602</v>
      </c>
      <c r="C18" s="683">
        <v>42</v>
      </c>
      <c r="D18" s="826">
        <v>8.0000000000000002E-3</v>
      </c>
    </row>
    <row r="19" spans="1:19" ht="15">
      <c r="A19" s="1095" t="s">
        <v>603</v>
      </c>
      <c r="B19" s="188" t="s">
        <v>604</v>
      </c>
      <c r="C19" s="683">
        <v>451</v>
      </c>
      <c r="D19" s="1093">
        <v>0.09</v>
      </c>
    </row>
    <row r="20" spans="1:19" ht="16.25" customHeight="1" thickBot="1">
      <c r="A20" s="1096" t="s">
        <v>605</v>
      </c>
      <c r="B20" s="1097" t="s">
        <v>606</v>
      </c>
      <c r="C20" s="827">
        <v>58</v>
      </c>
      <c r="D20" s="1094">
        <v>0.01</v>
      </c>
    </row>
    <row r="21" spans="1:19" ht="16" thickBot="1">
      <c r="A21" s="1098" t="s">
        <v>33</v>
      </c>
      <c r="B21" s="1099"/>
      <c r="C21" s="828">
        <v>5166</v>
      </c>
      <c r="D21" s="825"/>
    </row>
    <row r="27" spans="1:19">
      <c r="E27" s="134"/>
      <c r="S27" s="54"/>
    </row>
    <row r="28" spans="1:19">
      <c r="E28" s="134"/>
    </row>
  </sheetData>
  <mergeCells count="1">
    <mergeCell ref="A5:B5"/>
  </mergeCells>
  <pageMargins left="0.7" right="0.7" top="0.75" bottom="0.75" header="0.3" footer="0.3"/>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Q12"/>
  <sheetViews>
    <sheetView showGridLines="0" workbookViewId="0"/>
  </sheetViews>
  <sheetFormatPr baseColWidth="10" defaultColWidth="8.6640625" defaultRowHeight="14" x14ac:dyDescent="0"/>
  <cols>
    <col min="1" max="1" width="26.83203125" customWidth="1"/>
    <col min="2" max="2" width="7.6640625" bestFit="1" customWidth="1"/>
    <col min="3" max="3" width="11.5" customWidth="1"/>
    <col min="4" max="4" width="10.5" customWidth="1"/>
  </cols>
  <sheetData>
    <row r="1" spans="1:17" ht="18">
      <c r="A1" s="23" t="s">
        <v>608</v>
      </c>
    </row>
    <row r="2" spans="1:17" ht="18">
      <c r="A2" s="23"/>
    </row>
    <row r="4" spans="1:17" ht="15" thickBot="1">
      <c r="A4" s="191"/>
      <c r="B4" s="191"/>
    </row>
    <row r="5" spans="1:17" ht="16.25" customHeight="1">
      <c r="A5" s="684" t="s">
        <v>609</v>
      </c>
      <c r="B5" s="1034">
        <v>39.08</v>
      </c>
      <c r="E5" s="829"/>
    </row>
    <row r="6" spans="1:17" ht="16.25" customHeight="1">
      <c r="A6" s="685" t="s">
        <v>610</v>
      </c>
      <c r="B6" s="1035">
        <v>24.339999999999996</v>
      </c>
      <c r="E6" s="829"/>
    </row>
    <row r="7" spans="1:17" ht="16.25" customHeight="1">
      <c r="A7" s="686" t="s">
        <v>7</v>
      </c>
      <c r="B7" s="1035">
        <v>13</v>
      </c>
      <c r="E7" s="829"/>
    </row>
    <row r="8" spans="1:17" ht="16.25" customHeight="1">
      <c r="A8" s="685" t="s">
        <v>5</v>
      </c>
      <c r="B8" s="1035">
        <v>11.76</v>
      </c>
      <c r="E8" s="829"/>
    </row>
    <row r="9" spans="1:17" ht="16.25" customHeight="1">
      <c r="A9" s="685" t="s">
        <v>6</v>
      </c>
      <c r="B9" s="1035">
        <v>3.63</v>
      </c>
      <c r="E9" s="829"/>
      <c r="Q9" s="54"/>
    </row>
    <row r="10" spans="1:17" ht="15">
      <c r="A10" s="685" t="s">
        <v>611</v>
      </c>
      <c r="B10" s="1035">
        <v>2.2800000000000002</v>
      </c>
      <c r="E10" s="829"/>
    </row>
    <row r="11" spans="1:17" ht="16.25" customHeight="1" thickBot="1">
      <c r="A11" s="685" t="s">
        <v>289</v>
      </c>
      <c r="B11" s="1035">
        <v>5.74</v>
      </c>
      <c r="E11" s="829"/>
    </row>
    <row r="12" spans="1:17" ht="16" thickBot="1">
      <c r="A12" s="493" t="s">
        <v>612</v>
      </c>
      <c r="B12" s="1100">
        <f>SUM(B5:B11)</f>
        <v>99.829999999999984</v>
      </c>
    </row>
  </sheetData>
  <pageMargins left="0.7" right="0.7" top="0.75" bottom="0.75" header="0.3" footer="0.3"/>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S29"/>
  <sheetViews>
    <sheetView showGridLines="0" workbookViewId="0"/>
  </sheetViews>
  <sheetFormatPr baseColWidth="10" defaultColWidth="8.6640625" defaultRowHeight="14" x14ac:dyDescent="0"/>
  <cols>
    <col min="1" max="1" width="69.6640625" customWidth="1"/>
    <col min="2" max="2" width="27.6640625" bestFit="1" customWidth="1"/>
    <col min="3" max="3" width="15.83203125" customWidth="1"/>
    <col min="4" max="4" width="9.33203125" customWidth="1"/>
    <col min="5" max="5" width="14" customWidth="1"/>
    <col min="6" max="6" width="10.83203125" customWidth="1"/>
    <col min="7" max="7" width="10.33203125" bestFit="1" customWidth="1"/>
  </cols>
  <sheetData>
    <row r="1" spans="1:7" ht="18">
      <c r="A1" s="23" t="s">
        <v>1057</v>
      </c>
    </row>
    <row r="2" spans="1:7" ht="18">
      <c r="A2" s="23"/>
    </row>
    <row r="4" spans="1:7" ht="15" thickBot="1">
      <c r="A4" s="191"/>
      <c r="B4" s="191"/>
      <c r="C4" s="191"/>
      <c r="D4" s="191"/>
      <c r="E4" s="191"/>
      <c r="F4" s="191"/>
      <c r="G4" s="191"/>
    </row>
    <row r="5" spans="1:7" ht="25" thickBot="1">
      <c r="A5" s="969" t="s">
        <v>962</v>
      </c>
      <c r="B5" s="969" t="s">
        <v>1020</v>
      </c>
      <c r="C5" s="1036" t="s">
        <v>189</v>
      </c>
      <c r="D5" s="970" t="s">
        <v>190</v>
      </c>
      <c r="E5" s="969" t="s">
        <v>173</v>
      </c>
      <c r="F5" s="969" t="s">
        <v>191</v>
      </c>
      <c r="G5" s="969" t="s">
        <v>174</v>
      </c>
    </row>
    <row r="6" spans="1:7">
      <c r="A6" s="971" t="s">
        <v>616</v>
      </c>
      <c r="B6" s="972" t="s">
        <v>617</v>
      </c>
      <c r="C6" s="973">
        <v>1</v>
      </c>
      <c r="D6" s="973"/>
      <c r="E6" s="973"/>
      <c r="F6" s="973">
        <v>1</v>
      </c>
      <c r="G6" s="973"/>
    </row>
    <row r="7" spans="1:7">
      <c r="A7" s="974" t="s">
        <v>1058</v>
      </c>
      <c r="B7" s="975" t="s">
        <v>617</v>
      </c>
      <c r="C7" s="976">
        <v>1</v>
      </c>
      <c r="D7" s="976"/>
      <c r="E7" s="977"/>
      <c r="F7" s="977">
        <v>1</v>
      </c>
      <c r="G7" s="977"/>
    </row>
    <row r="8" spans="1:7">
      <c r="A8" s="974" t="s">
        <v>618</v>
      </c>
      <c r="B8" s="975" t="s">
        <v>619</v>
      </c>
      <c r="C8" s="977">
        <v>1</v>
      </c>
      <c r="D8" s="977">
        <v>1</v>
      </c>
      <c r="E8" s="977"/>
      <c r="F8" s="977"/>
      <c r="G8" s="977"/>
    </row>
    <row r="9" spans="1:7">
      <c r="A9" s="974" t="s">
        <v>1059</v>
      </c>
      <c r="B9" s="975" t="s">
        <v>529</v>
      </c>
      <c r="C9" s="977">
        <v>1</v>
      </c>
      <c r="D9" s="977">
        <v>1</v>
      </c>
      <c r="E9" s="977"/>
      <c r="F9" s="977"/>
      <c r="G9" s="977"/>
    </row>
    <row r="10" spans="1:7">
      <c r="A10" s="978" t="s">
        <v>620</v>
      </c>
      <c r="B10" s="979" t="s">
        <v>530</v>
      </c>
      <c r="C10" s="976">
        <v>2</v>
      </c>
      <c r="D10" s="976"/>
      <c r="E10" s="976"/>
      <c r="F10" s="976"/>
      <c r="G10" s="977">
        <v>2</v>
      </c>
    </row>
    <row r="11" spans="1:7">
      <c r="A11" s="980" t="s">
        <v>621</v>
      </c>
      <c r="B11" s="979" t="s">
        <v>531</v>
      </c>
      <c r="C11" s="976">
        <v>1</v>
      </c>
      <c r="D11" s="977"/>
      <c r="E11" s="977"/>
      <c r="F11" s="976"/>
      <c r="G11" s="977">
        <v>1</v>
      </c>
    </row>
    <row r="12" spans="1:7">
      <c r="A12" s="980" t="s">
        <v>613</v>
      </c>
      <c r="B12" s="979" t="s">
        <v>531</v>
      </c>
      <c r="C12" s="977">
        <v>6</v>
      </c>
      <c r="D12" s="977">
        <v>5</v>
      </c>
      <c r="E12" s="977"/>
      <c r="F12" s="976"/>
      <c r="G12" s="977">
        <v>1</v>
      </c>
    </row>
    <row r="13" spans="1:7">
      <c r="A13" s="980" t="s">
        <v>622</v>
      </c>
      <c r="B13" s="979" t="s">
        <v>531</v>
      </c>
      <c r="C13" s="977">
        <v>7</v>
      </c>
      <c r="D13" s="977">
        <v>3</v>
      </c>
      <c r="E13" s="977"/>
      <c r="F13" s="976"/>
      <c r="G13" s="976">
        <v>4</v>
      </c>
    </row>
    <row r="14" spans="1:7">
      <c r="A14" s="980" t="s">
        <v>614</v>
      </c>
      <c r="B14" s="975" t="s">
        <v>531</v>
      </c>
      <c r="C14" s="977">
        <v>1</v>
      </c>
      <c r="D14" s="976">
        <v>1</v>
      </c>
      <c r="E14" s="976"/>
      <c r="F14" s="976"/>
      <c r="G14" s="976"/>
    </row>
    <row r="15" spans="1:7">
      <c r="A15" s="980" t="s">
        <v>615</v>
      </c>
      <c r="B15" s="975" t="s">
        <v>531</v>
      </c>
      <c r="C15" s="977">
        <v>1</v>
      </c>
      <c r="D15" s="976"/>
      <c r="E15" s="976"/>
      <c r="F15" s="976"/>
      <c r="G15" s="976">
        <v>1</v>
      </c>
    </row>
    <row r="16" spans="1:7" ht="15" thickBot="1">
      <c r="A16" s="980" t="s">
        <v>1060</v>
      </c>
      <c r="B16" s="975" t="s">
        <v>1184</v>
      </c>
      <c r="C16" s="977">
        <v>1</v>
      </c>
      <c r="D16" s="976">
        <v>1</v>
      </c>
      <c r="E16" s="976"/>
      <c r="F16" s="976"/>
      <c r="G16" s="976"/>
    </row>
    <row r="17" spans="1:19" ht="15" thickBot="1">
      <c r="A17" s="981" t="s">
        <v>33</v>
      </c>
      <c r="B17" s="969" t="s">
        <v>192</v>
      </c>
      <c r="C17" s="969">
        <v>23</v>
      </c>
      <c r="D17" s="969">
        <v>12</v>
      </c>
      <c r="E17" s="969">
        <v>0</v>
      </c>
      <c r="F17" s="969">
        <v>2</v>
      </c>
      <c r="G17" s="969">
        <v>9</v>
      </c>
      <c r="H17" s="134"/>
    </row>
    <row r="18" spans="1:19">
      <c r="A18" s="134"/>
      <c r="B18" s="134"/>
      <c r="C18" s="134"/>
      <c r="D18" s="134"/>
      <c r="E18" s="134"/>
      <c r="F18" s="134"/>
      <c r="G18" s="134"/>
      <c r="H18" s="134"/>
      <c r="I18" s="134"/>
    </row>
    <row r="19" spans="1:19">
      <c r="H19" s="134"/>
      <c r="I19" s="134"/>
    </row>
    <row r="20" spans="1:19">
      <c r="H20" s="134"/>
      <c r="I20" s="134"/>
    </row>
    <row r="21" spans="1:19">
      <c r="H21" s="134"/>
      <c r="I21" s="134"/>
    </row>
    <row r="22" spans="1:19">
      <c r="H22" s="134"/>
      <c r="I22" s="134"/>
    </row>
    <row r="23" spans="1:19">
      <c r="H23" s="134"/>
      <c r="I23" s="134"/>
    </row>
    <row r="24" spans="1:19">
      <c r="H24" s="134"/>
      <c r="I24" s="134"/>
    </row>
    <row r="25" spans="1:19">
      <c r="H25" s="134"/>
      <c r="I25" s="134"/>
    </row>
    <row r="26" spans="1:19">
      <c r="H26" s="134"/>
      <c r="I26" s="134"/>
    </row>
    <row r="27" spans="1:19">
      <c r="H27" s="134"/>
      <c r="I27" s="134"/>
    </row>
    <row r="28" spans="1:19">
      <c r="H28" s="134"/>
      <c r="I28" s="134"/>
      <c r="S28" s="54"/>
    </row>
    <row r="29" spans="1:19">
      <c r="H29" s="134"/>
      <c r="I29" s="134"/>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T29"/>
  <sheetViews>
    <sheetView showGridLines="0" workbookViewId="0"/>
  </sheetViews>
  <sheetFormatPr baseColWidth="10" defaultColWidth="8.6640625" defaultRowHeight="14" x14ac:dyDescent="0"/>
  <cols>
    <col min="1" max="1" width="38.6640625" customWidth="1"/>
    <col min="2" max="2" width="28.33203125" customWidth="1"/>
  </cols>
  <sheetData>
    <row r="1" spans="1:2" ht="18">
      <c r="A1" s="23" t="s">
        <v>623</v>
      </c>
    </row>
    <row r="2" spans="1:2" ht="18">
      <c r="A2" s="23"/>
    </row>
    <row r="4" spans="1:2" ht="15" thickBot="1"/>
    <row r="5" spans="1:2" ht="16" thickBot="1">
      <c r="A5" s="371" t="s">
        <v>625</v>
      </c>
      <c r="B5" s="1101" t="s">
        <v>193</v>
      </c>
    </row>
    <row r="6" spans="1:2" ht="15">
      <c r="A6" s="214" t="s">
        <v>624</v>
      </c>
      <c r="B6" s="367">
        <v>8</v>
      </c>
    </row>
    <row r="7" spans="1:2" ht="15">
      <c r="A7" s="214" t="s">
        <v>5</v>
      </c>
      <c r="B7" s="367">
        <v>5</v>
      </c>
    </row>
    <row r="8" spans="1:2" ht="15">
      <c r="A8" s="368" t="s">
        <v>610</v>
      </c>
      <c r="B8" s="367">
        <v>5</v>
      </c>
    </row>
    <row r="9" spans="1:2" ht="15">
      <c r="A9" s="214" t="s">
        <v>7</v>
      </c>
      <c r="B9" s="367">
        <v>3</v>
      </c>
    </row>
    <row r="10" spans="1:2" ht="15">
      <c r="A10" s="214" t="s">
        <v>476</v>
      </c>
      <c r="B10" s="367">
        <v>1</v>
      </c>
    </row>
    <row r="11" spans="1:2" ht="16" thickBot="1">
      <c r="A11" s="214" t="s">
        <v>611</v>
      </c>
      <c r="B11" s="367">
        <v>1</v>
      </c>
    </row>
    <row r="12" spans="1:2" ht="16" thickBot="1">
      <c r="A12" s="369" t="s">
        <v>3</v>
      </c>
      <c r="B12" s="370">
        <v>23</v>
      </c>
    </row>
    <row r="29" spans="20:20">
      <c r="T29" s="54"/>
    </row>
  </sheetData>
  <pageMargins left="0.7" right="0.7" top="0.75" bottom="0.75" header="0.3" footer="0.3"/>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T24"/>
  <sheetViews>
    <sheetView showGridLines="0" workbookViewId="0"/>
  </sheetViews>
  <sheetFormatPr baseColWidth="10" defaultColWidth="8.6640625" defaultRowHeight="14" x14ac:dyDescent="0"/>
  <cols>
    <col min="1" max="1" width="26.5" customWidth="1"/>
    <col min="2" max="2" width="11.5" customWidth="1"/>
    <col min="7" max="8" width="11.83203125" customWidth="1"/>
    <col min="9" max="9" width="11.5" customWidth="1"/>
    <col min="10" max="10" width="11.83203125" customWidth="1"/>
  </cols>
  <sheetData>
    <row r="1" spans="1:3" ht="18">
      <c r="A1" s="23" t="s">
        <v>626</v>
      </c>
    </row>
    <row r="2" spans="1:3" ht="18">
      <c r="A2" s="23"/>
    </row>
    <row r="4" spans="1:3" ht="15" thickBot="1">
      <c r="C4" s="3"/>
    </row>
    <row r="5" spans="1:3" ht="16" thickBot="1">
      <c r="A5" s="1104" t="s">
        <v>625</v>
      </c>
      <c r="B5" s="809" t="s">
        <v>1254</v>
      </c>
    </row>
    <row r="6" spans="1:3" ht="15">
      <c r="A6" s="217" t="s">
        <v>627</v>
      </c>
      <c r="B6" s="1102">
        <v>4.0806579999999997</v>
      </c>
    </row>
    <row r="7" spans="1:3" ht="15">
      <c r="A7" s="214" t="s">
        <v>624</v>
      </c>
      <c r="B7" s="1102">
        <v>2.5893160000000002</v>
      </c>
    </row>
    <row r="8" spans="1:3" ht="15">
      <c r="A8" s="216" t="s">
        <v>5</v>
      </c>
      <c r="B8" s="1102">
        <v>1.33</v>
      </c>
    </row>
    <row r="9" spans="1:3" ht="16" thickBot="1">
      <c r="A9" s="214" t="s">
        <v>7</v>
      </c>
      <c r="B9" s="1102">
        <v>1.1599999999999999</v>
      </c>
    </row>
    <row r="10" spans="1:3" ht="16" thickBot="1">
      <c r="A10" s="218" t="s">
        <v>3</v>
      </c>
      <c r="B10" s="1103">
        <f>SUM(B6:B9)</f>
        <v>9.1599740000000001</v>
      </c>
    </row>
    <row r="11" spans="1:3">
      <c r="A11" s="197"/>
      <c r="B11" s="197"/>
    </row>
    <row r="13" spans="1:3">
      <c r="B13" s="698"/>
    </row>
    <row r="14" spans="1:3" ht="15">
      <c r="C14" s="215"/>
    </row>
    <row r="15" spans="1:3" ht="15">
      <c r="C15" s="10"/>
    </row>
    <row r="16" spans="1:3" ht="15">
      <c r="C16" s="10"/>
    </row>
    <row r="17" spans="3:20" ht="15">
      <c r="C17" s="10"/>
    </row>
    <row r="18" spans="3:20" ht="15">
      <c r="C18" s="10"/>
    </row>
    <row r="19" spans="3:20" ht="15">
      <c r="C19" s="10"/>
    </row>
    <row r="20" spans="3:20" ht="15">
      <c r="C20" s="10"/>
    </row>
    <row r="24" spans="3:20">
      <c r="T24" s="54"/>
    </row>
  </sheetData>
  <pageMargins left="0.7" right="0.7" top="0.75" bottom="0.75" header="0.3" footer="0.3"/>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F13"/>
  <sheetViews>
    <sheetView showGridLines="0" workbookViewId="0"/>
  </sheetViews>
  <sheetFormatPr baseColWidth="10" defaultColWidth="8.6640625" defaultRowHeight="15" x14ac:dyDescent="0"/>
  <cols>
    <col min="1" max="1" width="36" style="24" customWidth="1"/>
    <col min="2" max="2" width="15.33203125" style="24" customWidth="1"/>
    <col min="3" max="3" width="14.33203125" style="24" customWidth="1"/>
    <col min="4" max="4" width="16.6640625" style="24" customWidth="1"/>
    <col min="5" max="5" width="14.5" style="24" customWidth="1"/>
    <col min="6" max="6" width="22.1640625" style="24" customWidth="1"/>
    <col min="7" max="16384" width="8.6640625" style="24"/>
  </cols>
  <sheetData>
    <row r="1" spans="1:6" ht="18">
      <c r="A1" s="23" t="s">
        <v>628</v>
      </c>
    </row>
    <row r="2" spans="1:6" ht="18">
      <c r="A2" s="23"/>
    </row>
    <row r="4" spans="1:6" ht="16" thickBot="1"/>
    <row r="5" spans="1:6">
      <c r="A5" s="1279" t="s">
        <v>194</v>
      </c>
      <c r="B5" s="1279" t="s">
        <v>1185</v>
      </c>
      <c r="C5" s="1279" t="s">
        <v>195</v>
      </c>
      <c r="D5" s="1279" t="s">
        <v>1186</v>
      </c>
      <c r="E5" s="1279" t="s">
        <v>196</v>
      </c>
      <c r="F5" s="1279" t="s">
        <v>312</v>
      </c>
    </row>
    <row r="6" spans="1:6" ht="30.75" customHeight="1" thickBot="1">
      <c r="A6" s="1280"/>
      <c r="B6" s="1280"/>
      <c r="C6" s="1280"/>
      <c r="D6" s="1280"/>
      <c r="E6" s="1280"/>
      <c r="F6" s="1280"/>
    </row>
    <row r="7" spans="1:6">
      <c r="A7" s="67" t="s">
        <v>197</v>
      </c>
      <c r="B7" s="219">
        <v>963</v>
      </c>
      <c r="C7" s="830">
        <v>0.52800000000000002</v>
      </c>
      <c r="D7" s="64">
        <v>85.6</v>
      </c>
      <c r="E7" s="281">
        <v>-94</v>
      </c>
      <c r="F7" s="64">
        <v>852.4</v>
      </c>
    </row>
    <row r="8" spans="1:6">
      <c r="A8" s="68" t="s">
        <v>313</v>
      </c>
      <c r="B8" s="65">
        <v>102</v>
      </c>
      <c r="C8" s="831">
        <v>5.6000000000000001E-2</v>
      </c>
      <c r="D8" s="65">
        <v>166.3</v>
      </c>
      <c r="E8" s="282">
        <v>-14</v>
      </c>
      <c r="F8" s="65">
        <v>323.60000000000002</v>
      </c>
    </row>
    <row r="9" spans="1:6">
      <c r="A9" s="68" t="s">
        <v>198</v>
      </c>
      <c r="B9" s="65">
        <v>133</v>
      </c>
      <c r="C9" s="831">
        <v>7.2999999999999995E-2</v>
      </c>
      <c r="D9" s="65">
        <v>162.69999999999999</v>
      </c>
      <c r="E9" s="282">
        <v>-17</v>
      </c>
      <c r="F9" s="1004">
        <v>1708.6</v>
      </c>
    </row>
    <row r="10" spans="1:6">
      <c r="A10" s="68" t="s">
        <v>199</v>
      </c>
      <c r="B10" s="65">
        <v>419</v>
      </c>
      <c r="C10" s="831">
        <v>0.23</v>
      </c>
      <c r="D10" s="65" t="s">
        <v>175</v>
      </c>
      <c r="E10" s="65" t="s">
        <v>175</v>
      </c>
      <c r="F10" s="1004">
        <v>451</v>
      </c>
    </row>
    <row r="11" spans="1:6">
      <c r="A11" s="68" t="s">
        <v>200</v>
      </c>
      <c r="B11" s="65">
        <v>143</v>
      </c>
      <c r="C11" s="831">
        <v>7.8E-2</v>
      </c>
      <c r="D11" s="65" t="s">
        <v>175</v>
      </c>
      <c r="E11" s="65" t="s">
        <v>175</v>
      </c>
      <c r="F11" s="65" t="s">
        <v>192</v>
      </c>
    </row>
    <row r="12" spans="1:6" ht="16" thickBot="1">
      <c r="A12" s="69" t="s">
        <v>201</v>
      </c>
      <c r="B12" s="66">
        <v>61</v>
      </c>
      <c r="C12" s="832">
        <v>3.4000000000000002E-2</v>
      </c>
      <c r="D12" s="66" t="s">
        <v>175</v>
      </c>
      <c r="E12" s="66" t="s">
        <v>175</v>
      </c>
      <c r="F12" s="66" t="s">
        <v>192</v>
      </c>
    </row>
    <row r="13" spans="1:6" ht="16" thickBot="1">
      <c r="A13" s="62" t="s">
        <v>33</v>
      </c>
      <c r="B13" s="494">
        <f>SUM(B7:B12)</f>
        <v>1821</v>
      </c>
      <c r="C13" s="81"/>
      <c r="D13" s="63"/>
      <c r="E13" s="63"/>
      <c r="F13" s="63"/>
    </row>
  </sheetData>
  <mergeCells count="6">
    <mergeCell ref="A5:A6"/>
    <mergeCell ref="C5:C6"/>
    <mergeCell ref="E5:E6"/>
    <mergeCell ref="F5:F6"/>
    <mergeCell ref="B5:B6"/>
    <mergeCell ref="D5:D6"/>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A2"/>
  <sheetViews>
    <sheetView showGridLines="0" workbookViewId="0"/>
  </sheetViews>
  <sheetFormatPr baseColWidth="10" defaultColWidth="8.6640625" defaultRowHeight="14" x14ac:dyDescent="0"/>
  <cols>
    <col min="1" max="1" width="32.1640625" customWidth="1"/>
    <col min="2" max="2" width="55.6640625" customWidth="1"/>
  </cols>
  <sheetData>
    <row r="1" spans="1:1" ht="18">
      <c r="A1" s="186" t="s">
        <v>630</v>
      </c>
    </row>
    <row r="2" spans="1:1" ht="18">
      <c r="A2" s="186"/>
    </row>
  </sheetData>
  <pageMargins left="0.7" right="0.7" top="0.75" bottom="0.75" header="0.3" footer="0.3"/>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D27"/>
  <sheetViews>
    <sheetView showGridLines="0" workbookViewId="0"/>
  </sheetViews>
  <sheetFormatPr baseColWidth="10" defaultColWidth="8.6640625" defaultRowHeight="15" x14ac:dyDescent="0"/>
  <cols>
    <col min="1" max="1" width="65.6640625" style="24" customWidth="1"/>
    <col min="2" max="2" width="9.5" style="24" customWidth="1"/>
    <col min="3" max="3" width="17.6640625" style="24" customWidth="1"/>
    <col min="4" max="16384" width="8.6640625" style="24"/>
  </cols>
  <sheetData>
    <row r="1" spans="1:3" ht="18">
      <c r="A1" s="23" t="s">
        <v>1061</v>
      </c>
    </row>
    <row r="2" spans="1:3" ht="18">
      <c r="A2" s="23"/>
    </row>
    <row r="4" spans="1:3" ht="16" thickBot="1"/>
    <row r="5" spans="1:3">
      <c r="A5" s="1105" t="s">
        <v>1062</v>
      </c>
      <c r="B5" s="1106">
        <v>46.287425149700603</v>
      </c>
    </row>
    <row r="6" spans="1:3">
      <c r="A6" s="10" t="s">
        <v>986</v>
      </c>
      <c r="B6" s="1037">
        <v>13.952095808383232</v>
      </c>
    </row>
    <row r="7" spans="1:3">
      <c r="A7" s="10" t="s">
        <v>1063</v>
      </c>
      <c r="B7" s="1037">
        <v>12.754491017964073</v>
      </c>
    </row>
    <row r="8" spans="1:3">
      <c r="A8" s="10" t="s">
        <v>987</v>
      </c>
      <c r="B8" s="1037">
        <v>11.676646706586826</v>
      </c>
    </row>
    <row r="9" spans="1:3">
      <c r="A9" s="10" t="s">
        <v>1187</v>
      </c>
      <c r="B9" s="1037">
        <v>7.7245508982035931</v>
      </c>
    </row>
    <row r="10" spans="1:3">
      <c r="A10" s="10" t="s">
        <v>1064</v>
      </c>
      <c r="B10" s="1037">
        <v>3.1137724550898205</v>
      </c>
    </row>
    <row r="11" spans="1:3">
      <c r="A11" s="10" t="s">
        <v>1065</v>
      </c>
      <c r="B11" s="1037">
        <v>1.7964071856287425</v>
      </c>
    </row>
    <row r="12" spans="1:3" ht="16" thickBot="1">
      <c r="A12" s="10" t="s">
        <v>168</v>
      </c>
      <c r="B12" s="1037">
        <v>2.6946107784431139</v>
      </c>
    </row>
    <row r="13" spans="1:3" ht="16" thickBot="1">
      <c r="A13" s="372" t="s">
        <v>631</v>
      </c>
      <c r="B13" s="1107">
        <v>100</v>
      </c>
    </row>
    <row r="15" spans="1:3">
      <c r="A15" s="28"/>
      <c r="B15" s="699"/>
      <c r="C15" s="28"/>
    </row>
    <row r="16" spans="1:3">
      <c r="B16" s="742"/>
    </row>
    <row r="17" spans="2:4">
      <c r="B17" s="742"/>
    </row>
    <row r="18" spans="2:4">
      <c r="B18" s="742"/>
    </row>
    <row r="19" spans="2:4">
      <c r="B19" s="742"/>
    </row>
    <row r="20" spans="2:4">
      <c r="B20" s="742"/>
    </row>
    <row r="21" spans="2:4">
      <c r="B21" s="742"/>
    </row>
    <row r="22" spans="2:4">
      <c r="B22" s="742"/>
    </row>
    <row r="23" spans="2:4">
      <c r="B23" s="742"/>
    </row>
    <row r="24" spans="2:4">
      <c r="B24" s="742"/>
    </row>
    <row r="27" spans="2:4">
      <c r="D27" s="28"/>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9"/>
  <sheetViews>
    <sheetView showGridLines="0" workbookViewId="0"/>
  </sheetViews>
  <sheetFormatPr baseColWidth="10" defaultColWidth="8.6640625" defaultRowHeight="13" x14ac:dyDescent="0"/>
  <cols>
    <col min="1" max="1" width="31.33203125" style="30" customWidth="1"/>
    <col min="2" max="2" width="15" style="30" customWidth="1"/>
    <col min="3" max="3" width="13.33203125" style="30" customWidth="1"/>
    <col min="4" max="5" width="15.33203125" style="30" customWidth="1"/>
    <col min="6" max="6" width="12.5" style="30" customWidth="1"/>
    <col min="7" max="16384" width="8.6640625" style="30"/>
  </cols>
  <sheetData>
    <row r="1" spans="1:10" ht="18">
      <c r="A1" s="29" t="s">
        <v>969</v>
      </c>
    </row>
    <row r="2" spans="1:10" ht="18">
      <c r="A2" s="29"/>
    </row>
    <row r="3" spans="1:10" ht="18">
      <c r="A3" s="31"/>
      <c r="J3" s="38"/>
    </row>
    <row r="4" spans="1:10" ht="19" thickBot="1">
      <c r="A4" s="31"/>
      <c r="J4" s="104"/>
    </row>
    <row r="5" spans="1:10" s="32" customFormat="1" ht="31" thickBot="1">
      <c r="A5" s="522"/>
      <c r="B5" s="521"/>
      <c r="C5" s="520">
        <v>2016</v>
      </c>
      <c r="D5" s="520">
        <v>2017</v>
      </c>
      <c r="E5" s="520" t="s">
        <v>1067</v>
      </c>
      <c r="F5" s="241" t="s">
        <v>1068</v>
      </c>
    </row>
    <row r="6" spans="1:10" ht="15">
      <c r="A6" s="689" t="s">
        <v>18</v>
      </c>
      <c r="B6" s="234"/>
      <c r="C6" s="234">
        <v>1681600</v>
      </c>
      <c r="D6" s="237">
        <v>1718083</v>
      </c>
      <c r="E6" s="235">
        <v>1.8</v>
      </c>
      <c r="F6" s="236">
        <v>2.2000000000000002</v>
      </c>
    </row>
    <row r="7" spans="1:10" ht="15">
      <c r="A7" s="233" t="s">
        <v>19</v>
      </c>
      <c r="B7" s="234"/>
      <c r="C7" s="234">
        <v>1031882</v>
      </c>
      <c r="D7" s="231">
        <v>1058504</v>
      </c>
      <c r="E7" s="235">
        <v>1.6</v>
      </c>
      <c r="F7" s="236">
        <v>2.6</v>
      </c>
    </row>
    <row r="8" spans="1:10" ht="16" thickBot="1">
      <c r="A8" s="232" t="s">
        <v>314</v>
      </c>
      <c r="B8" s="230"/>
      <c r="C8" s="230">
        <v>133233</v>
      </c>
      <c r="D8" s="230">
        <v>136742</v>
      </c>
      <c r="E8" s="229">
        <v>2.2000000000000002</v>
      </c>
      <c r="F8" s="247">
        <v>2.6</v>
      </c>
    </row>
    <row r="9" spans="1:10" ht="15">
      <c r="A9" s="33" t="s">
        <v>1066</v>
      </c>
      <c r="B9" s="34"/>
      <c r="C9" s="34"/>
      <c r="D9" s="34"/>
      <c r="E9" s="34"/>
      <c r="F9" s="34"/>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O17"/>
  <sheetViews>
    <sheetView showGridLines="0" workbookViewId="0"/>
  </sheetViews>
  <sheetFormatPr baseColWidth="10" defaultColWidth="8.6640625" defaultRowHeight="13" x14ac:dyDescent="0"/>
  <cols>
    <col min="1" max="1" width="26" style="30" customWidth="1"/>
    <col min="2" max="2" width="12.1640625" style="30" customWidth="1"/>
    <col min="3" max="3" width="12.33203125" style="30" customWidth="1"/>
    <col min="4" max="4" width="13.6640625" style="30" customWidth="1"/>
    <col min="5" max="6" width="8.6640625" style="30"/>
    <col min="7" max="7" width="12.33203125" style="30" customWidth="1"/>
    <col min="8" max="16384" width="8.6640625" style="30"/>
  </cols>
  <sheetData>
    <row r="1" spans="1:15" ht="18">
      <c r="A1" s="37" t="s">
        <v>637</v>
      </c>
    </row>
    <row r="2" spans="1:15" ht="18">
      <c r="A2" s="37"/>
    </row>
    <row r="3" spans="1:15" ht="15">
      <c r="A3" s="24"/>
      <c r="B3" s="24"/>
      <c r="C3" s="24"/>
    </row>
    <row r="4" spans="1:15" ht="16" thickBot="1">
      <c r="A4" s="7"/>
      <c r="B4" s="8"/>
      <c r="C4" s="8"/>
      <c r="D4" s="8"/>
      <c r="E4" s="9"/>
      <c r="F4" s="9"/>
      <c r="G4" s="9"/>
      <c r="H4" s="9"/>
      <c r="I4" s="9"/>
      <c r="J4" s="9"/>
      <c r="K4" s="9"/>
      <c r="L4" s="9"/>
      <c r="M4" s="9"/>
      <c r="N4" s="9"/>
      <c r="O4" s="9"/>
    </row>
    <row r="5" spans="1:15" ht="16" thickBot="1">
      <c r="A5" s="28"/>
      <c r="B5" s="375">
        <v>2016</v>
      </c>
      <c r="C5" s="375">
        <v>2017</v>
      </c>
      <c r="D5" s="38"/>
    </row>
    <row r="6" spans="1:15" ht="15">
      <c r="A6" s="395" t="s">
        <v>30</v>
      </c>
      <c r="B6" s="834">
        <v>1.9</v>
      </c>
      <c r="C6" s="834">
        <v>1.87</v>
      </c>
      <c r="G6" s="71"/>
    </row>
    <row r="7" spans="1:15" ht="15">
      <c r="A7" s="245" t="s">
        <v>17</v>
      </c>
      <c r="B7" s="835">
        <v>0.88</v>
      </c>
      <c r="C7" s="835">
        <v>0.85</v>
      </c>
    </row>
    <row r="8" spans="1:15" ht="15">
      <c r="A8" s="248" t="s">
        <v>34</v>
      </c>
      <c r="B8" s="836">
        <v>0.53</v>
      </c>
      <c r="C8" s="836">
        <v>0.51</v>
      </c>
    </row>
    <row r="9" spans="1:15" ht="15">
      <c r="A9" s="28" t="s">
        <v>35</v>
      </c>
      <c r="B9" s="837">
        <v>0.23</v>
      </c>
      <c r="C9" s="837">
        <v>0.21</v>
      </c>
    </row>
    <row r="10" spans="1:15" ht="15">
      <c r="A10" s="240" t="s">
        <v>36</v>
      </c>
      <c r="B10" s="834">
        <v>0.12</v>
      </c>
      <c r="C10" s="834">
        <v>0.13</v>
      </c>
    </row>
    <row r="11" spans="1:15" ht="16" thickBot="1">
      <c r="A11" s="238" t="s">
        <v>0</v>
      </c>
      <c r="B11" s="838">
        <v>0.41</v>
      </c>
      <c r="C11" s="838">
        <v>0.43</v>
      </c>
    </row>
    <row r="12" spans="1:15" ht="16" thickBot="1">
      <c r="A12" s="243" t="s">
        <v>33</v>
      </c>
      <c r="B12" s="839">
        <v>3.19</v>
      </c>
      <c r="C12" s="839">
        <v>3.16</v>
      </c>
    </row>
    <row r="13" spans="1:15" ht="15">
      <c r="A13" s="1038" t="s">
        <v>1069</v>
      </c>
      <c r="B13" s="24"/>
      <c r="C13" s="24"/>
    </row>
    <row r="14" spans="1:15" ht="15">
      <c r="A14" s="24"/>
      <c r="B14" s="24"/>
      <c r="C14" s="24"/>
    </row>
    <row r="15" spans="1:15" ht="15">
      <c r="A15" s="24"/>
      <c r="B15" s="24"/>
      <c r="C15" s="24"/>
    </row>
    <row r="16" spans="1:15" ht="15">
      <c r="A16" s="24"/>
      <c r="B16" s="24"/>
      <c r="C16" s="24"/>
    </row>
    <row r="17" spans="1:3" ht="15">
      <c r="A17" s="24"/>
      <c r="B17" s="24"/>
      <c r="C17" s="24"/>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K17"/>
  <sheetViews>
    <sheetView showGridLines="0" workbookViewId="0"/>
  </sheetViews>
  <sheetFormatPr baseColWidth="10" defaultColWidth="8.6640625" defaultRowHeight="15" x14ac:dyDescent="0"/>
  <cols>
    <col min="1" max="1" width="66.5" style="24" customWidth="1"/>
    <col min="2" max="2" width="8.6640625" style="24"/>
    <col min="3" max="3" width="10.5" style="24" customWidth="1"/>
    <col min="4" max="4" width="11" style="24" customWidth="1"/>
    <col min="5" max="16384" width="8.6640625" style="24"/>
  </cols>
  <sheetData>
    <row r="1" spans="1:11" ht="18">
      <c r="A1" s="23" t="s">
        <v>967</v>
      </c>
    </row>
    <row r="4" spans="1:11" ht="16" thickBot="1"/>
    <row r="5" spans="1:11">
      <c r="A5" s="1265" t="s">
        <v>286</v>
      </c>
      <c r="B5" s="1265" t="s">
        <v>287</v>
      </c>
      <c r="C5" s="1266"/>
      <c r="D5" s="1265" t="s">
        <v>288</v>
      </c>
      <c r="E5" s="1265" t="s">
        <v>285</v>
      </c>
      <c r="F5" s="1266"/>
      <c r="G5" s="30"/>
    </row>
    <row r="6" spans="1:11" ht="16" thickBot="1">
      <c r="A6" s="1267"/>
      <c r="B6" s="473">
        <v>2015</v>
      </c>
      <c r="C6" s="473">
        <v>2016</v>
      </c>
      <c r="D6" s="1267"/>
      <c r="E6" s="474">
        <v>2015</v>
      </c>
      <c r="F6" s="474">
        <v>2016</v>
      </c>
      <c r="G6" s="30"/>
    </row>
    <row r="7" spans="1:11">
      <c r="A7" s="475" t="s">
        <v>1030</v>
      </c>
      <c r="B7" s="476">
        <v>8449</v>
      </c>
      <c r="C7" s="476">
        <v>8951</v>
      </c>
      <c r="D7" s="477">
        <v>5.9</v>
      </c>
      <c r="E7" s="477">
        <v>49.5</v>
      </c>
      <c r="F7" s="477">
        <v>50.7</v>
      </c>
      <c r="G7" s="645"/>
      <c r="K7" s="742"/>
    </row>
    <row r="8" spans="1:11">
      <c r="A8" s="478" t="s">
        <v>1005</v>
      </c>
      <c r="B8" s="479">
        <v>4168</v>
      </c>
      <c r="C8" s="479">
        <v>3948</v>
      </c>
      <c r="D8" s="480">
        <v>-5.3</v>
      </c>
      <c r="E8" s="480">
        <v>24.4</v>
      </c>
      <c r="F8" s="480">
        <v>22.4</v>
      </c>
      <c r="G8" s="645"/>
    </row>
    <row r="9" spans="1:11">
      <c r="A9" s="478" t="s">
        <v>1010</v>
      </c>
      <c r="B9" s="481">
        <v>123</v>
      </c>
      <c r="C9" s="481">
        <v>112</v>
      </c>
      <c r="D9" s="480">
        <v>-9.4</v>
      </c>
      <c r="E9" s="480">
        <v>0.7</v>
      </c>
      <c r="F9" s="480">
        <v>0.6</v>
      </c>
      <c r="G9" s="645"/>
    </row>
    <row r="10" spans="1:11">
      <c r="A10" s="478" t="s">
        <v>1011</v>
      </c>
      <c r="B10" s="479">
        <v>1858</v>
      </c>
      <c r="C10" s="479">
        <v>2161</v>
      </c>
      <c r="D10" s="480">
        <v>16.3</v>
      </c>
      <c r="E10" s="480">
        <v>10.9</v>
      </c>
      <c r="F10" s="480">
        <v>12.3</v>
      </c>
      <c r="G10" s="645"/>
    </row>
    <row r="11" spans="1:11">
      <c r="A11" s="478" t="s">
        <v>1006</v>
      </c>
      <c r="B11" s="481">
        <v>872</v>
      </c>
      <c r="C11" s="481">
        <v>891</v>
      </c>
      <c r="D11" s="480">
        <v>2.1</v>
      </c>
      <c r="E11" s="480">
        <v>5.0999999999999996</v>
      </c>
      <c r="F11" s="480">
        <v>5</v>
      </c>
      <c r="G11" s="645"/>
    </row>
    <row r="12" spans="1:11">
      <c r="A12" s="478" t="s">
        <v>1007</v>
      </c>
      <c r="B12" s="481">
        <v>380</v>
      </c>
      <c r="C12" s="481">
        <v>368</v>
      </c>
      <c r="D12" s="480">
        <v>-3.2</v>
      </c>
      <c r="E12" s="480">
        <v>2.2000000000000002</v>
      </c>
      <c r="F12" s="480">
        <v>2.1</v>
      </c>
      <c r="G12" s="645"/>
    </row>
    <row r="13" spans="1:11">
      <c r="A13" s="478" t="s">
        <v>1008</v>
      </c>
      <c r="B13" s="481">
        <v>387</v>
      </c>
      <c r="C13" s="481">
        <v>371</v>
      </c>
      <c r="D13" s="480">
        <v>-4.2</v>
      </c>
      <c r="E13" s="480">
        <v>2.2999999999999998</v>
      </c>
      <c r="F13" s="480">
        <v>2.1</v>
      </c>
      <c r="G13" s="645"/>
    </row>
    <row r="14" spans="1:11" ht="16" thickBot="1">
      <c r="A14" s="482" t="s">
        <v>1009</v>
      </c>
      <c r="B14" s="483">
        <v>839</v>
      </c>
      <c r="C14" s="483">
        <v>839</v>
      </c>
      <c r="D14" s="484">
        <v>0</v>
      </c>
      <c r="E14" s="484">
        <v>4.9000000000000004</v>
      </c>
      <c r="F14" s="484">
        <v>4.8</v>
      </c>
      <c r="G14" s="645"/>
    </row>
    <row r="15" spans="1:11" ht="16" thickBot="1">
      <c r="A15" s="256" t="s">
        <v>3</v>
      </c>
      <c r="B15" s="485">
        <v>17076</v>
      </c>
      <c r="C15" s="485">
        <v>17640</v>
      </c>
      <c r="D15" s="486">
        <v>3.3</v>
      </c>
      <c r="E15" s="1088">
        <v>100</v>
      </c>
      <c r="F15" s="1088">
        <v>100</v>
      </c>
      <c r="G15" s="645"/>
    </row>
    <row r="16" spans="1:11">
      <c r="A16" s="30"/>
      <c r="B16" s="30"/>
      <c r="C16" s="30"/>
      <c r="D16" s="30"/>
      <c r="E16" s="30"/>
      <c r="F16" s="30"/>
      <c r="G16" s="30"/>
    </row>
    <row r="17" spans="1:7">
      <c r="A17" s="30"/>
      <c r="B17" s="30"/>
      <c r="C17" s="30"/>
      <c r="D17" s="30"/>
      <c r="E17" s="30"/>
      <c r="F17" s="30"/>
      <c r="G17" s="30"/>
    </row>
  </sheetData>
  <mergeCells count="4">
    <mergeCell ref="B5:C5"/>
    <mergeCell ref="D5:D6"/>
    <mergeCell ref="E5:F5"/>
    <mergeCell ref="A5:A6"/>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29"/>
  <sheetViews>
    <sheetView showGridLines="0" workbookViewId="0"/>
  </sheetViews>
  <sheetFormatPr baseColWidth="10" defaultColWidth="8.6640625" defaultRowHeight="13" x14ac:dyDescent="0"/>
  <cols>
    <col min="1" max="1" width="45.33203125" style="30" customWidth="1"/>
    <col min="2" max="3" width="8.6640625" style="30"/>
    <col min="4" max="4" width="14.5" style="30" customWidth="1"/>
    <col min="5" max="16384" width="8.6640625" style="30"/>
  </cols>
  <sheetData>
    <row r="1" spans="1:5" ht="18">
      <c r="A1" s="29" t="s">
        <v>970</v>
      </c>
    </row>
    <row r="2" spans="1:5" ht="18">
      <c r="A2" s="29"/>
    </row>
    <row r="3" spans="1:5" ht="15">
      <c r="A3" s="24"/>
      <c r="B3" s="24"/>
      <c r="C3" s="24"/>
      <c r="D3" s="24"/>
      <c r="E3" s="24"/>
    </row>
    <row r="4" spans="1:5" ht="16" thickBot="1">
      <c r="A4" s="24"/>
      <c r="B4" s="24"/>
      <c r="C4" s="24"/>
      <c r="D4" s="24"/>
      <c r="E4" s="24"/>
    </row>
    <row r="5" spans="1:5" ht="34.5" customHeight="1" thickBot="1">
      <c r="A5" s="238"/>
      <c r="B5" s="375">
        <v>2016</v>
      </c>
      <c r="C5" s="375">
        <v>2017</v>
      </c>
      <c r="D5" s="241" t="s">
        <v>1068</v>
      </c>
      <c r="E5" s="24"/>
    </row>
    <row r="6" spans="1:5" ht="16" thickBot="1">
      <c r="A6" s="243" t="s">
        <v>20</v>
      </c>
      <c r="B6" s="379">
        <v>31917</v>
      </c>
      <c r="C6" s="379">
        <v>32214</v>
      </c>
      <c r="D6" s="500">
        <v>0.9</v>
      </c>
      <c r="E6" s="24"/>
    </row>
    <row r="7" spans="1:5" ht="15">
      <c r="A7" s="28" t="s">
        <v>21</v>
      </c>
      <c r="B7" s="95">
        <v>15803</v>
      </c>
      <c r="C7" s="95">
        <v>16410</v>
      </c>
      <c r="D7" s="35">
        <v>3.8</v>
      </c>
      <c r="E7" s="24"/>
    </row>
    <row r="8" spans="1:5" ht="16" thickBot="1">
      <c r="A8" s="238" t="s">
        <v>22</v>
      </c>
      <c r="B8" s="378">
        <v>16114</v>
      </c>
      <c r="C8" s="378">
        <v>15804</v>
      </c>
      <c r="D8" s="242">
        <v>-1.9</v>
      </c>
      <c r="E8" s="24"/>
    </row>
    <row r="9" spans="1:5" ht="16" thickBot="1">
      <c r="A9" s="250" t="s">
        <v>17</v>
      </c>
      <c r="B9" s="495">
        <v>14749</v>
      </c>
      <c r="C9" s="495">
        <v>14618</v>
      </c>
      <c r="D9" s="496">
        <v>-0.9</v>
      </c>
      <c r="E9" s="24"/>
    </row>
    <row r="10" spans="1:5" ht="15">
      <c r="A10" s="28" t="s">
        <v>23</v>
      </c>
      <c r="B10" s="376">
        <v>8951</v>
      </c>
      <c r="C10" s="376">
        <v>8769</v>
      </c>
      <c r="D10" s="105">
        <v>-2</v>
      </c>
      <c r="E10" s="24"/>
    </row>
    <row r="11" spans="1:5" ht="15">
      <c r="A11" s="28" t="s">
        <v>1189</v>
      </c>
      <c r="B11" s="95">
        <v>4933</v>
      </c>
      <c r="C11" s="95">
        <v>4762</v>
      </c>
      <c r="D11" s="35">
        <v>-3.5</v>
      </c>
      <c r="E11" s="24"/>
    </row>
    <row r="12" spans="1:5" ht="15">
      <c r="A12" s="28" t="s">
        <v>1190</v>
      </c>
      <c r="B12" s="95">
        <v>3388</v>
      </c>
      <c r="C12" s="95">
        <v>3382</v>
      </c>
      <c r="D12" s="35">
        <v>-0.2</v>
      </c>
      <c r="E12" s="24"/>
    </row>
    <row r="13" spans="1:5" ht="15">
      <c r="A13" s="240" t="s">
        <v>24</v>
      </c>
      <c r="B13" s="373">
        <v>630</v>
      </c>
      <c r="C13" s="373">
        <v>626</v>
      </c>
      <c r="D13" s="244">
        <v>-0.7</v>
      </c>
      <c r="E13" s="24"/>
    </row>
    <row r="14" spans="1:5" ht="15">
      <c r="A14" s="1108" t="s">
        <v>1193</v>
      </c>
      <c r="B14" s="376">
        <v>3845</v>
      </c>
      <c r="C14" s="376">
        <v>3646</v>
      </c>
      <c r="D14" s="36">
        <v>-5.2</v>
      </c>
      <c r="E14" s="24"/>
    </row>
    <row r="15" spans="1:5" ht="15">
      <c r="A15" s="28" t="s">
        <v>1191</v>
      </c>
      <c r="B15" s="95">
        <v>1875</v>
      </c>
      <c r="C15" s="95">
        <v>1708</v>
      </c>
      <c r="D15" s="35">
        <v>-8.9</v>
      </c>
      <c r="E15" s="24"/>
    </row>
    <row r="16" spans="1:5" ht="15">
      <c r="A16" s="240" t="s">
        <v>1192</v>
      </c>
      <c r="B16" s="373">
        <v>1970</v>
      </c>
      <c r="C16" s="373">
        <v>1938</v>
      </c>
      <c r="D16" s="244">
        <v>-1.6</v>
      </c>
      <c r="E16" s="24"/>
    </row>
    <row r="17" spans="1:5" ht="16" thickBot="1">
      <c r="A17" s="1109" t="s">
        <v>1194</v>
      </c>
      <c r="B17" s="497">
        <v>1953</v>
      </c>
      <c r="C17" s="497">
        <v>2203</v>
      </c>
      <c r="D17" s="498">
        <v>12.8</v>
      </c>
      <c r="E17" s="24"/>
    </row>
    <row r="18" spans="1:5" ht="16" thickBot="1">
      <c r="A18" s="243" t="s">
        <v>0</v>
      </c>
      <c r="B18" s="379">
        <v>6975</v>
      </c>
      <c r="C18" s="379">
        <v>7434</v>
      </c>
      <c r="D18" s="499">
        <v>6.6</v>
      </c>
      <c r="E18" s="24"/>
    </row>
    <row r="19" spans="1:5" ht="15">
      <c r="A19" s="1108" t="s">
        <v>1195</v>
      </c>
      <c r="B19" s="95">
        <v>1512</v>
      </c>
      <c r="C19" s="95">
        <v>1321</v>
      </c>
      <c r="D19" s="35">
        <v>-12.6</v>
      </c>
      <c r="E19" s="24"/>
    </row>
    <row r="20" spans="1:5" ht="15">
      <c r="A20" s="1108" t="s">
        <v>1196</v>
      </c>
      <c r="B20" s="377">
        <v>359</v>
      </c>
      <c r="C20" s="377">
        <v>413</v>
      </c>
      <c r="D20" s="35">
        <v>15</v>
      </c>
      <c r="E20" s="24"/>
    </row>
    <row r="21" spans="1:5" ht="15">
      <c r="A21" s="1108" t="s">
        <v>1197</v>
      </c>
      <c r="B21" s="95">
        <v>1038</v>
      </c>
      <c r="C21" s="95">
        <v>1157</v>
      </c>
      <c r="D21" s="35">
        <v>11.5</v>
      </c>
      <c r="E21" s="24"/>
    </row>
    <row r="22" spans="1:5" ht="16" thickBot="1">
      <c r="A22" s="1110" t="s">
        <v>1198</v>
      </c>
      <c r="B22" s="378">
        <v>4066</v>
      </c>
      <c r="C22" s="378">
        <v>4543</v>
      </c>
      <c r="D22" s="242">
        <v>11.7</v>
      </c>
      <c r="E22" s="24"/>
    </row>
    <row r="23" spans="1:5" ht="16" thickBot="1">
      <c r="A23" s="243" t="s">
        <v>3</v>
      </c>
      <c r="B23" s="379">
        <v>53642</v>
      </c>
      <c r="C23" s="379">
        <v>54266</v>
      </c>
      <c r="D23" s="500">
        <v>1.2</v>
      </c>
      <c r="E23" s="24"/>
    </row>
    <row r="24" spans="1:5" ht="15">
      <c r="A24" s="24"/>
      <c r="B24" s="84"/>
      <c r="C24" s="84"/>
      <c r="D24" s="688"/>
      <c r="E24" s="24"/>
    </row>
    <row r="25" spans="1:5" ht="15">
      <c r="A25" s="24"/>
      <c r="B25" s="24"/>
      <c r="C25" s="24"/>
      <c r="D25" s="24"/>
      <c r="E25" s="24"/>
    </row>
    <row r="26" spans="1:5" ht="15">
      <c r="A26" s="24"/>
      <c r="B26" s="24"/>
      <c r="C26" s="24"/>
      <c r="D26" s="24"/>
      <c r="E26" s="24"/>
    </row>
    <row r="27" spans="1:5" ht="15">
      <c r="A27" s="24"/>
      <c r="B27" s="24"/>
      <c r="C27" s="24"/>
      <c r="D27" s="24"/>
      <c r="E27" s="24"/>
    </row>
    <row r="28" spans="1:5" ht="15">
      <c r="A28" s="24"/>
      <c r="B28" s="24"/>
      <c r="C28" s="24"/>
      <c r="D28" s="24"/>
      <c r="E28" s="24"/>
    </row>
    <row r="29" spans="1:5" ht="15">
      <c r="A29" s="24"/>
      <c r="B29" s="24"/>
      <c r="C29" s="24"/>
      <c r="D29" s="24"/>
      <c r="E29" s="24"/>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21"/>
  <sheetViews>
    <sheetView showGridLines="0" workbookViewId="0"/>
  </sheetViews>
  <sheetFormatPr baseColWidth="10" defaultColWidth="8.6640625" defaultRowHeight="13" x14ac:dyDescent="0"/>
  <cols>
    <col min="1" max="1" width="25.6640625" style="30" customWidth="1"/>
    <col min="2" max="10" width="10.33203125" style="30" customWidth="1"/>
    <col min="11" max="16384" width="8.6640625" style="30"/>
  </cols>
  <sheetData>
    <row r="1" spans="1:10" ht="18">
      <c r="A1" s="37" t="s">
        <v>638</v>
      </c>
    </row>
    <row r="2" spans="1:10" ht="18">
      <c r="A2" s="37"/>
    </row>
    <row r="4" spans="1:10" ht="16" thickBot="1">
      <c r="A4" s="24"/>
      <c r="B4" s="24"/>
      <c r="C4" s="24"/>
      <c r="D4" s="24"/>
      <c r="E4" s="24"/>
      <c r="F4" s="24"/>
      <c r="G4" s="24"/>
    </row>
    <row r="5" spans="1:10" ht="16" thickBot="1">
      <c r="A5" s="28"/>
      <c r="B5" s="523">
        <v>2012</v>
      </c>
      <c r="C5" s="523">
        <v>2017</v>
      </c>
      <c r="D5" s="24"/>
      <c r="E5" s="24"/>
      <c r="F5" s="24"/>
      <c r="G5" s="24"/>
    </row>
    <row r="6" spans="1:10" ht="15">
      <c r="A6" s="690" t="s">
        <v>30</v>
      </c>
      <c r="B6" s="244">
        <v>62.746754618271616</v>
      </c>
      <c r="C6" s="374">
        <v>59.362718432752104</v>
      </c>
      <c r="D6" s="70"/>
      <c r="E6" s="24"/>
      <c r="F6" s="24"/>
      <c r="G6" s="24"/>
    </row>
    <row r="7" spans="1:10" ht="15">
      <c r="A7" s="239" t="s">
        <v>26</v>
      </c>
      <c r="B7" s="244">
        <v>2.4419568148954491</v>
      </c>
      <c r="C7" s="687">
        <v>4.0594459952798925</v>
      </c>
      <c r="D7" s="70"/>
      <c r="E7" s="28"/>
      <c r="F7" s="28"/>
      <c r="G7" s="28"/>
      <c r="H7" s="38"/>
      <c r="I7" s="38"/>
      <c r="J7" s="38"/>
    </row>
    <row r="8" spans="1:10" ht="15">
      <c r="A8" s="239" t="s">
        <v>1255</v>
      </c>
      <c r="B8" s="244">
        <v>14.658239776438284</v>
      </c>
      <c r="C8" s="687">
        <v>16.159684187948898</v>
      </c>
      <c r="D8" s="70"/>
      <c r="E8" s="28"/>
      <c r="F8" s="28"/>
      <c r="G8" s="28"/>
      <c r="H8" s="38"/>
      <c r="I8" s="38"/>
      <c r="J8" s="38"/>
    </row>
    <row r="9" spans="1:10" ht="15">
      <c r="A9" s="239" t="s">
        <v>25</v>
      </c>
      <c r="B9" s="244">
        <v>8.6906367284602499</v>
      </c>
      <c r="C9" s="687">
        <v>6.7187745189574422</v>
      </c>
      <c r="D9" s="70"/>
      <c r="E9" s="28"/>
      <c r="F9" s="28"/>
      <c r="G9" s="28"/>
      <c r="H9" s="38"/>
      <c r="I9" s="38"/>
      <c r="J9" s="38"/>
    </row>
    <row r="10" spans="1:10" ht="16" thickBot="1">
      <c r="A10" s="840" t="s">
        <v>0</v>
      </c>
      <c r="B10" s="623">
        <v>11.462412061934394</v>
      </c>
      <c r="C10" s="470">
        <v>13.699376865061666</v>
      </c>
      <c r="D10" s="70"/>
      <c r="E10" s="28"/>
      <c r="F10" s="28"/>
      <c r="G10" s="28"/>
      <c r="H10" s="38"/>
      <c r="I10" s="38"/>
      <c r="J10" s="38"/>
    </row>
    <row r="11" spans="1:10" ht="15">
      <c r="A11" s="41"/>
      <c r="B11" s="39"/>
      <c r="C11" s="39"/>
      <c r="D11" s="39"/>
      <c r="E11" s="39"/>
      <c r="F11" s="39"/>
      <c r="G11" s="39"/>
      <c r="H11" s="40"/>
      <c r="I11" s="40"/>
      <c r="J11" s="40"/>
    </row>
    <row r="12" spans="1:10" ht="15">
      <c r="A12" s="41"/>
      <c r="B12" s="39"/>
      <c r="C12" s="39"/>
      <c r="D12" s="39"/>
      <c r="E12" s="39"/>
      <c r="F12" s="39"/>
      <c r="G12" s="39"/>
      <c r="H12" s="40"/>
      <c r="I12" s="40"/>
      <c r="J12" s="40"/>
    </row>
    <row r="13" spans="1:10" ht="15">
      <c r="A13" s="41"/>
      <c r="B13" s="39"/>
      <c r="C13" s="39"/>
      <c r="D13" s="39"/>
      <c r="E13" s="39"/>
      <c r="F13" s="39"/>
      <c r="G13" s="39"/>
      <c r="H13" s="40"/>
      <c r="I13" s="40"/>
      <c r="J13" s="40"/>
    </row>
    <row r="14" spans="1:10" ht="15">
      <c r="A14" s="41"/>
      <c r="B14" s="39"/>
      <c r="C14" s="39"/>
      <c r="D14" s="39"/>
      <c r="E14" s="39"/>
      <c r="F14" s="39"/>
      <c r="G14" s="39"/>
      <c r="H14" s="40"/>
      <c r="I14" s="40"/>
      <c r="J14" s="40"/>
    </row>
    <row r="15" spans="1:10" ht="15">
      <c r="A15" s="28"/>
      <c r="B15" s="28"/>
      <c r="C15" s="28"/>
      <c r="D15" s="28"/>
      <c r="E15" s="28"/>
      <c r="F15" s="28"/>
      <c r="G15" s="28"/>
      <c r="H15" s="38"/>
      <c r="I15" s="38"/>
      <c r="J15" s="38"/>
    </row>
    <row r="16" spans="1:10" ht="15">
      <c r="A16" s="28"/>
      <c r="B16" s="28"/>
      <c r="C16" s="28"/>
      <c r="D16" s="28"/>
      <c r="E16" s="28"/>
      <c r="F16" s="28"/>
      <c r="G16" s="28"/>
      <c r="H16" s="38"/>
      <c r="I16" s="38"/>
      <c r="J16" s="38"/>
    </row>
    <row r="17" spans="1:10" ht="15">
      <c r="A17" s="28"/>
      <c r="B17" s="28"/>
      <c r="C17" s="28"/>
      <c r="D17" s="28"/>
      <c r="E17" s="28"/>
      <c r="F17" s="28"/>
      <c r="G17" s="28"/>
      <c r="H17" s="38"/>
      <c r="I17" s="38"/>
      <c r="J17" s="40"/>
    </row>
    <row r="18" spans="1:10" ht="15">
      <c r="A18" s="28"/>
      <c r="B18" s="28"/>
      <c r="C18" s="28"/>
      <c r="D18" s="28"/>
      <c r="E18" s="28"/>
      <c r="F18" s="28"/>
      <c r="G18" s="28"/>
      <c r="H18" s="38"/>
      <c r="I18" s="38"/>
      <c r="J18" s="40"/>
    </row>
    <row r="19" spans="1:10" ht="15">
      <c r="A19" s="28"/>
      <c r="B19" s="28"/>
      <c r="C19" s="28"/>
      <c r="D19" s="28"/>
      <c r="E19" s="28"/>
      <c r="F19" s="28"/>
      <c r="G19" s="28"/>
      <c r="H19" s="38"/>
      <c r="I19" s="38"/>
      <c r="J19" s="40"/>
    </row>
    <row r="20" spans="1:10">
      <c r="A20" s="38"/>
      <c r="B20" s="38"/>
      <c r="C20" s="38"/>
      <c r="D20" s="38"/>
      <c r="E20" s="38"/>
      <c r="F20" s="38"/>
      <c r="G20" s="38"/>
      <c r="H20" s="38"/>
      <c r="I20" s="38"/>
      <c r="J20" s="40"/>
    </row>
    <row r="21" spans="1:10">
      <c r="A21" s="38"/>
      <c r="B21" s="38"/>
      <c r="C21" s="38"/>
      <c r="D21" s="38"/>
      <c r="E21" s="38"/>
      <c r="F21" s="38"/>
      <c r="G21" s="38"/>
      <c r="H21" s="38"/>
      <c r="I21" s="38"/>
      <c r="J21" s="40"/>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8"/>
  <sheetViews>
    <sheetView showGridLines="0" workbookViewId="0"/>
  </sheetViews>
  <sheetFormatPr baseColWidth="10" defaultColWidth="8.6640625" defaultRowHeight="14" x14ac:dyDescent="0"/>
  <cols>
    <col min="1" max="1" width="54.5" style="21" customWidth="1"/>
    <col min="2" max="16384" width="8.6640625" style="21"/>
  </cols>
  <sheetData>
    <row r="1" spans="1:4" ht="18">
      <c r="A1" s="37" t="s">
        <v>639</v>
      </c>
    </row>
    <row r="2" spans="1:4" ht="18">
      <c r="A2" s="37"/>
    </row>
    <row r="4" spans="1:4" ht="15" thickBot="1"/>
    <row r="5" spans="1:4" ht="16" thickBot="1">
      <c r="A5" s="28"/>
      <c r="B5" s="523">
        <v>2016</v>
      </c>
      <c r="C5" s="523">
        <v>2017</v>
      </c>
      <c r="D5" s="380"/>
    </row>
    <row r="6" spans="1:4" ht="15">
      <c r="A6" s="395" t="s">
        <v>1070</v>
      </c>
      <c r="B6" s="525">
        <v>1.9</v>
      </c>
      <c r="C6" s="525">
        <v>1.87</v>
      </c>
      <c r="D6" s="380"/>
    </row>
    <row r="7" spans="1:4" ht="15">
      <c r="A7" s="240" t="s">
        <v>1071</v>
      </c>
      <c r="B7" s="525">
        <v>2.5499999999999998</v>
      </c>
      <c r="C7" s="525">
        <v>2.52</v>
      </c>
      <c r="D7" s="380"/>
    </row>
    <row r="8" spans="1:4" ht="16" thickBot="1">
      <c r="A8" s="238" t="s">
        <v>1072</v>
      </c>
      <c r="B8" s="1001">
        <v>5.29</v>
      </c>
      <c r="C8" s="1001">
        <v>5.23</v>
      </c>
      <c r="D8" s="380"/>
    </row>
  </sheetData>
  <pageMargins left="0.7" right="0.7" top="0.75" bottom="0.75" header="0.3" footer="0.3"/>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2"/>
  <sheetViews>
    <sheetView showGridLines="0" workbookViewId="0"/>
  </sheetViews>
  <sheetFormatPr baseColWidth="10" defaultColWidth="8.6640625" defaultRowHeight="13" x14ac:dyDescent="0"/>
  <cols>
    <col min="1" max="1" width="25.1640625" style="30" customWidth="1"/>
    <col min="2" max="10" width="11" style="30" customWidth="1"/>
    <col min="11" max="16384" width="8.6640625" style="30"/>
  </cols>
  <sheetData>
    <row r="1" spans="1:10" ht="18">
      <c r="A1" s="37" t="s">
        <v>640</v>
      </c>
    </row>
    <row r="2" spans="1:10" ht="18">
      <c r="A2" s="37"/>
    </row>
    <row r="4" spans="1:10" ht="16" thickBot="1">
      <c r="A4" s="28"/>
      <c r="B4" s="39"/>
      <c r="C4" s="39"/>
      <c r="D4" s="39"/>
      <c r="E4" s="39"/>
      <c r="F4" s="39"/>
      <c r="G4" s="39"/>
      <c r="H4" s="39"/>
      <c r="I4" s="39"/>
      <c r="J4" s="39"/>
    </row>
    <row r="5" spans="1:10" ht="16" thickBot="1">
      <c r="A5" s="28"/>
      <c r="B5" s="841">
        <v>2010</v>
      </c>
      <c r="C5" s="841">
        <v>2011</v>
      </c>
      <c r="D5" s="841">
        <v>2012</v>
      </c>
      <c r="E5" s="841">
        <v>2013</v>
      </c>
      <c r="F5" s="841">
        <v>2014</v>
      </c>
      <c r="G5" s="841">
        <v>2015</v>
      </c>
      <c r="H5" s="841">
        <v>2016</v>
      </c>
      <c r="I5" s="841">
        <v>2017</v>
      </c>
      <c r="J5" s="39"/>
    </row>
    <row r="6" spans="1:10" ht="15">
      <c r="A6" s="691" t="s">
        <v>37</v>
      </c>
      <c r="B6" s="999">
        <v>100</v>
      </c>
      <c r="C6" s="999">
        <v>104.1</v>
      </c>
      <c r="D6" s="999">
        <v>106.5</v>
      </c>
      <c r="E6" s="999">
        <v>107.2</v>
      </c>
      <c r="F6" s="999">
        <v>107.2</v>
      </c>
      <c r="G6" s="999">
        <v>107.3</v>
      </c>
      <c r="H6" s="999">
        <v>107.8</v>
      </c>
      <c r="I6" s="999">
        <v>108.8</v>
      </c>
      <c r="J6" s="39"/>
    </row>
    <row r="7" spans="1:10" ht="16" thickBot="1">
      <c r="A7" s="246" t="s">
        <v>30</v>
      </c>
      <c r="B7" s="1000">
        <v>100</v>
      </c>
      <c r="C7" s="1000">
        <v>97.84111916452342</v>
      </c>
      <c r="D7" s="1000">
        <v>97.045063419156364</v>
      </c>
      <c r="E7" s="1000">
        <v>87.135078125000007</v>
      </c>
      <c r="F7" s="1000">
        <v>86.60762068342072</v>
      </c>
      <c r="G7" s="1000">
        <v>87.791424412727935</v>
      </c>
      <c r="H7" s="1000">
        <v>82.870222205224309</v>
      </c>
      <c r="I7" s="1000">
        <v>81.2</v>
      </c>
    </row>
    <row r="8" spans="1:10" ht="15">
      <c r="A8" s="1038" t="s">
        <v>1074</v>
      </c>
      <c r="B8" s="24"/>
      <c r="C8" s="24"/>
      <c r="D8" s="24"/>
      <c r="E8" s="24"/>
      <c r="F8" s="24"/>
      <c r="G8" s="24"/>
      <c r="H8" s="24"/>
    </row>
    <row r="9" spans="1:10" ht="15">
      <c r="A9" s="24"/>
      <c r="B9" s="24"/>
      <c r="C9" s="24"/>
      <c r="D9" s="24"/>
      <c r="E9" s="24"/>
      <c r="F9" s="24"/>
      <c r="G9" s="24"/>
      <c r="H9" s="24"/>
    </row>
    <row r="10" spans="1:10" ht="15">
      <c r="A10" s="24"/>
      <c r="B10" s="24"/>
      <c r="C10" s="24"/>
      <c r="D10" s="24"/>
      <c r="E10" s="24"/>
      <c r="F10" s="24"/>
      <c r="G10" s="24"/>
      <c r="H10" s="24"/>
    </row>
    <row r="11" spans="1:10" ht="15">
      <c r="A11" s="24"/>
      <c r="B11" s="24"/>
      <c r="C11" s="24"/>
      <c r="D11" s="24"/>
      <c r="E11" s="24"/>
      <c r="F11" s="24"/>
      <c r="G11" s="24"/>
      <c r="H11" s="24"/>
    </row>
    <row r="12" spans="1:10" ht="15">
      <c r="A12" s="24"/>
      <c r="B12" s="24"/>
      <c r="C12" s="24"/>
      <c r="D12" s="24"/>
      <c r="E12" s="24"/>
      <c r="F12" s="24"/>
      <c r="G12" s="24"/>
      <c r="H12" s="24"/>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30"/>
  <sheetViews>
    <sheetView showGridLines="0" workbookViewId="0"/>
  </sheetViews>
  <sheetFormatPr baseColWidth="10" defaultColWidth="8.6640625" defaultRowHeight="13" x14ac:dyDescent="0"/>
  <cols>
    <col min="1" max="1" width="33" style="30" customWidth="1"/>
    <col min="2" max="6" width="11.6640625" style="30" customWidth="1"/>
    <col min="7" max="7" width="8.6640625" style="30"/>
    <col min="8" max="8" width="12.33203125" style="30" customWidth="1"/>
    <col min="9" max="16384" width="8.6640625" style="30"/>
  </cols>
  <sheetData>
    <row r="1" spans="1:10" ht="18">
      <c r="A1" s="37" t="s">
        <v>1073</v>
      </c>
    </row>
    <row r="2" spans="1:10" ht="18">
      <c r="A2" s="37"/>
    </row>
    <row r="4" spans="1:10" ht="14" thickBot="1"/>
    <row r="5" spans="1:10" ht="31" thickBot="1">
      <c r="A5" s="28"/>
      <c r="B5" s="524">
        <v>2012</v>
      </c>
      <c r="C5" s="524">
        <v>2013</v>
      </c>
      <c r="D5" s="524">
        <v>2014</v>
      </c>
      <c r="E5" s="524">
        <v>2015</v>
      </c>
      <c r="F5" s="524">
        <v>2016</v>
      </c>
      <c r="G5" s="524">
        <v>2017</v>
      </c>
      <c r="H5" s="241" t="s">
        <v>641</v>
      </c>
      <c r="I5" s="24"/>
    </row>
    <row r="6" spans="1:10" ht="15">
      <c r="A6" s="395" t="s">
        <v>4</v>
      </c>
      <c r="B6" s="530">
        <v>18.579000000000001</v>
      </c>
      <c r="C6" s="530">
        <v>17.29577925913032</v>
      </c>
      <c r="D6" s="530">
        <v>16.560614279993668</v>
      </c>
      <c r="E6" s="530">
        <v>16.074107717292883</v>
      </c>
      <c r="F6" s="530">
        <v>15.803191999247522</v>
      </c>
      <c r="G6" s="530">
        <v>16.409767624068735</v>
      </c>
      <c r="H6" s="321">
        <f>(G6-F6)/F6*100</f>
        <v>3.8383107972749761</v>
      </c>
    </row>
    <row r="7" spans="1:10" ht="15">
      <c r="A7" s="240" t="s">
        <v>9</v>
      </c>
      <c r="B7" s="530">
        <v>20.036999999999999</v>
      </c>
      <c r="C7" s="530">
        <v>17.398172406258112</v>
      </c>
      <c r="D7" s="530">
        <v>15.843135539542329</v>
      </c>
      <c r="E7" s="530">
        <v>15.739490011835422</v>
      </c>
      <c r="F7" s="530">
        <v>16.114112500900006</v>
      </c>
      <c r="G7" s="530">
        <v>15.803753783772802</v>
      </c>
      <c r="H7" s="316">
        <f>(G7-F7)/F7*100</f>
        <v>-1.9260056494570861</v>
      </c>
      <c r="I7" s="24"/>
      <c r="J7" s="24"/>
    </row>
    <row r="8" spans="1:10" ht="16" thickBot="1">
      <c r="A8" s="250" t="s">
        <v>3</v>
      </c>
      <c r="B8" s="505">
        <v>38.616</v>
      </c>
      <c r="C8" s="505">
        <v>34.693951665388433</v>
      </c>
      <c r="D8" s="505">
        <v>32.403749819535996</v>
      </c>
      <c r="E8" s="505">
        <v>31.813597729128304</v>
      </c>
      <c r="F8" s="505">
        <v>31.91730450014753</v>
      </c>
      <c r="G8" s="505">
        <v>32.21352140784154</v>
      </c>
      <c r="H8" s="249">
        <f>(G8-F8)/F8*100</f>
        <v>0.92807620296582638</v>
      </c>
      <c r="I8" s="24"/>
      <c r="J8" s="24"/>
    </row>
    <row r="9" spans="1:10" ht="15">
      <c r="A9" s="24"/>
      <c r="B9" s="24"/>
      <c r="C9" s="24"/>
      <c r="D9" s="24"/>
      <c r="E9" s="24"/>
      <c r="F9" s="24"/>
      <c r="G9" s="24"/>
      <c r="H9" s="24"/>
      <c r="I9" s="24"/>
    </row>
    <row r="10" spans="1:10">
      <c r="B10" s="692"/>
      <c r="C10" s="692"/>
      <c r="D10" s="692"/>
      <c r="E10" s="692"/>
      <c r="F10" s="692"/>
      <c r="G10" s="692"/>
    </row>
    <row r="12" spans="1:10">
      <c r="A12" s="38"/>
      <c r="B12" s="42"/>
      <c r="C12" s="42"/>
      <c r="D12" s="42"/>
      <c r="E12" s="42"/>
      <c r="F12" s="42"/>
      <c r="G12" s="42"/>
      <c r="H12" s="42"/>
    </row>
    <row r="13" spans="1:10">
      <c r="A13" s="38"/>
      <c r="B13" s="43"/>
      <c r="C13" s="43"/>
      <c r="D13" s="43"/>
      <c r="E13" s="43"/>
      <c r="F13" s="43"/>
      <c r="G13" s="43"/>
      <c r="H13" s="43"/>
    </row>
    <row r="14" spans="1:10">
      <c r="A14" s="38"/>
      <c r="B14" s="43"/>
      <c r="C14" s="43"/>
      <c r="D14" s="43"/>
      <c r="E14" s="43"/>
      <c r="F14" s="43"/>
      <c r="G14" s="43"/>
      <c r="H14" s="43"/>
    </row>
    <row r="15" spans="1:10">
      <c r="A15" s="38"/>
      <c r="B15" s="43"/>
      <c r="C15" s="43"/>
      <c r="D15" s="43"/>
      <c r="E15" s="43"/>
      <c r="F15" s="43"/>
      <c r="G15" s="43"/>
      <c r="H15" s="43"/>
    </row>
    <row r="16" spans="1:10">
      <c r="A16" s="44"/>
      <c r="B16" s="43"/>
      <c r="C16" s="43"/>
      <c r="D16" s="43"/>
      <c r="E16" s="43"/>
      <c r="F16" s="43"/>
      <c r="G16" s="43"/>
      <c r="H16" s="43"/>
    </row>
    <row r="25" spans="1:8">
      <c r="A25" s="38"/>
      <c r="B25" s="38"/>
      <c r="C25" s="38"/>
      <c r="D25" s="38"/>
      <c r="E25" s="38"/>
      <c r="F25" s="38"/>
      <c r="G25" s="38"/>
      <c r="H25" s="38"/>
    </row>
    <row r="26" spans="1:8">
      <c r="A26" s="44"/>
      <c r="B26" s="42"/>
      <c r="C26" s="42"/>
      <c r="D26" s="42"/>
      <c r="E26" s="42"/>
      <c r="F26" s="42"/>
      <c r="G26" s="42"/>
      <c r="H26" s="42"/>
    </row>
    <row r="27" spans="1:8">
      <c r="A27" s="44"/>
      <c r="B27" s="43"/>
      <c r="C27" s="43"/>
      <c r="D27" s="43"/>
      <c r="E27" s="43"/>
      <c r="F27" s="43"/>
      <c r="G27" s="43"/>
      <c r="H27" s="43"/>
    </row>
    <row r="28" spans="1:8">
      <c r="A28" s="44"/>
      <c r="B28" s="43"/>
      <c r="C28" s="43"/>
      <c r="D28" s="43"/>
      <c r="E28" s="43"/>
      <c r="F28" s="43"/>
      <c r="G28" s="43"/>
      <c r="H28" s="43"/>
    </row>
    <row r="29" spans="1:8">
      <c r="A29" s="44"/>
      <c r="B29" s="43"/>
      <c r="C29" s="43"/>
      <c r="D29" s="43"/>
      <c r="E29" s="43"/>
      <c r="F29" s="43"/>
      <c r="G29" s="43"/>
      <c r="H29" s="43"/>
    </row>
    <row r="30" spans="1:8">
      <c r="A30" s="44"/>
      <c r="B30" s="43"/>
      <c r="C30" s="43"/>
      <c r="D30" s="43"/>
      <c r="E30" s="43"/>
      <c r="F30" s="43"/>
      <c r="G30" s="43"/>
      <c r="H30" s="43"/>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23"/>
  <sheetViews>
    <sheetView showGridLines="0" workbookViewId="0"/>
  </sheetViews>
  <sheetFormatPr baseColWidth="10" defaultColWidth="8.6640625" defaultRowHeight="13" x14ac:dyDescent="0"/>
  <cols>
    <col min="1" max="1" width="31.5" style="30" customWidth="1"/>
    <col min="2" max="7" width="11.6640625" style="30" customWidth="1"/>
    <col min="8" max="8" width="16.5" style="30" customWidth="1"/>
    <col min="9" max="10" width="11.6640625" style="30" customWidth="1"/>
    <col min="11" max="16384" width="8.6640625" style="30"/>
  </cols>
  <sheetData>
    <row r="1" spans="1:10" ht="18">
      <c r="A1" s="37" t="s">
        <v>642</v>
      </c>
    </row>
    <row r="2" spans="1:10" ht="18">
      <c r="A2" s="37"/>
    </row>
    <row r="4" spans="1:10" ht="14" thickBot="1"/>
    <row r="5" spans="1:10" ht="16" thickBot="1">
      <c r="A5" s="28"/>
      <c r="B5" s="524">
        <v>2012</v>
      </c>
      <c r="C5" s="524">
        <v>2013</v>
      </c>
      <c r="D5" s="524">
        <v>2014</v>
      </c>
      <c r="E5" s="524">
        <v>2015</v>
      </c>
      <c r="F5" s="524">
        <v>2016</v>
      </c>
      <c r="G5" s="524">
        <v>2017</v>
      </c>
      <c r="H5" s="241" t="s">
        <v>641</v>
      </c>
      <c r="I5" s="43"/>
      <c r="J5" s="38"/>
    </row>
    <row r="6" spans="1:10" ht="15">
      <c r="A6" s="395" t="s">
        <v>4</v>
      </c>
      <c r="B6" s="525">
        <v>14.074999999999999</v>
      </c>
      <c r="C6" s="525">
        <v>13.2451945107754</v>
      </c>
      <c r="D6" s="525">
        <v>12.845804880564199</v>
      </c>
      <c r="E6" s="525">
        <v>12.52</v>
      </c>
      <c r="F6" s="525">
        <v>12.332134611047742</v>
      </c>
      <c r="G6" s="525">
        <v>12.996340517988678</v>
      </c>
      <c r="H6" s="526">
        <f>(G6-F6)/F6*100</f>
        <v>5.3859767825264155</v>
      </c>
      <c r="I6" s="43"/>
      <c r="J6" s="24"/>
    </row>
    <row r="7" spans="1:10" ht="15">
      <c r="A7" s="252" t="s">
        <v>9</v>
      </c>
      <c r="B7" s="251">
        <v>16.869</v>
      </c>
      <c r="C7" s="251">
        <v>15.1051646044885</v>
      </c>
      <c r="D7" s="251">
        <v>13.6587536423609</v>
      </c>
      <c r="E7" s="251">
        <v>13.51</v>
      </c>
      <c r="F7" s="251">
        <v>13.938385692130367</v>
      </c>
      <c r="G7" s="251">
        <v>13.715261219677283</v>
      </c>
      <c r="H7" s="502">
        <f>(G7-F7)/F7*100</f>
        <v>-1.6007913497404609</v>
      </c>
      <c r="I7" s="43"/>
      <c r="J7" s="38"/>
    </row>
    <row r="8" spans="1:10" ht="16" thickBot="1">
      <c r="A8" s="250" t="s">
        <v>3</v>
      </c>
      <c r="B8" s="503">
        <v>30.943999999999999</v>
      </c>
      <c r="C8" s="503">
        <v>28.350359115263899</v>
      </c>
      <c r="D8" s="503">
        <v>26.504558522925098</v>
      </c>
      <c r="E8" s="503">
        <v>26.03</v>
      </c>
      <c r="F8" s="503">
        <v>26.27052030317811</v>
      </c>
      <c r="G8" s="503">
        <v>26.711601737665958</v>
      </c>
      <c r="H8" s="504">
        <f>(G8-F8)/F8*100</f>
        <v>1.6789977107323926</v>
      </c>
      <c r="I8" s="43"/>
      <c r="J8" s="38"/>
    </row>
    <row r="9" spans="1:10">
      <c r="A9" s="44"/>
      <c r="B9" s="43"/>
      <c r="C9" s="43"/>
      <c r="D9" s="43"/>
      <c r="E9" s="43"/>
      <c r="F9" s="43"/>
      <c r="G9" s="43"/>
      <c r="H9" s="43"/>
      <c r="I9" s="43"/>
      <c r="J9" s="38"/>
    </row>
    <row r="10" spans="1:10">
      <c r="A10" s="44"/>
      <c r="B10" s="693"/>
      <c r="C10" s="693"/>
      <c r="D10" s="693"/>
      <c r="E10" s="693"/>
      <c r="F10" s="693"/>
      <c r="G10" s="693"/>
      <c r="H10" s="43"/>
      <c r="I10" s="43"/>
      <c r="J10" s="38"/>
    </row>
    <row r="11" spans="1:10">
      <c r="A11" s="45"/>
      <c r="B11" s="38"/>
      <c r="C11" s="38"/>
      <c r="D11" s="38"/>
      <c r="E11" s="38"/>
      <c r="F11" s="38"/>
      <c r="G11" s="38"/>
      <c r="H11" s="38"/>
      <c r="I11" s="38"/>
      <c r="J11" s="38"/>
    </row>
    <row r="12" spans="1:10">
      <c r="A12" s="38"/>
      <c r="B12" s="38"/>
      <c r="C12" s="38"/>
      <c r="D12" s="38"/>
      <c r="E12" s="38"/>
      <c r="F12" s="38"/>
      <c r="G12" s="38"/>
      <c r="H12" s="38"/>
      <c r="I12" s="38"/>
      <c r="J12" s="38"/>
    </row>
    <row r="13" spans="1:10">
      <c r="A13" s="38"/>
      <c r="B13" s="38"/>
      <c r="C13" s="38"/>
      <c r="D13" s="38"/>
      <c r="E13" s="38"/>
      <c r="F13" s="38"/>
      <c r="G13" s="38"/>
      <c r="H13" s="38"/>
      <c r="I13" s="38"/>
      <c r="J13" s="38"/>
    </row>
    <row r="14" spans="1:10">
      <c r="A14" s="38"/>
      <c r="B14" s="38"/>
      <c r="C14" s="38"/>
      <c r="D14" s="38"/>
      <c r="E14" s="38"/>
      <c r="F14" s="38"/>
      <c r="G14" s="38"/>
      <c r="H14" s="38"/>
      <c r="I14" s="38"/>
      <c r="J14" s="38"/>
    </row>
    <row r="15" spans="1:10">
      <c r="A15" s="38"/>
      <c r="B15" s="38"/>
      <c r="C15" s="38"/>
      <c r="D15" s="38"/>
      <c r="E15" s="38"/>
      <c r="F15" s="38"/>
      <c r="G15" s="38"/>
      <c r="H15" s="38"/>
      <c r="I15" s="38"/>
      <c r="J15" s="38"/>
    </row>
    <row r="16" spans="1:10">
      <c r="A16" s="38"/>
      <c r="B16" s="38"/>
      <c r="C16" s="38"/>
      <c r="D16" s="38"/>
      <c r="E16" s="38"/>
      <c r="F16" s="38"/>
      <c r="G16" s="38"/>
      <c r="H16" s="38"/>
      <c r="I16" s="38"/>
      <c r="J16" s="38"/>
    </row>
    <row r="17" spans="1:10">
      <c r="A17" s="44"/>
      <c r="B17" s="42"/>
      <c r="C17" s="42"/>
      <c r="D17" s="42"/>
      <c r="E17" s="42"/>
      <c r="F17" s="42"/>
      <c r="G17" s="42"/>
      <c r="H17" s="42"/>
      <c r="I17" s="42"/>
      <c r="J17" s="38"/>
    </row>
    <row r="18" spans="1:10">
      <c r="A18" s="44"/>
      <c r="B18" s="43"/>
      <c r="C18" s="43"/>
      <c r="D18" s="43"/>
      <c r="E18" s="43"/>
      <c r="F18" s="43"/>
      <c r="G18" s="43"/>
      <c r="H18" s="43"/>
      <c r="I18" s="43"/>
      <c r="J18" s="38"/>
    </row>
    <row r="19" spans="1:10">
      <c r="A19" s="44"/>
      <c r="B19" s="43"/>
      <c r="C19" s="43"/>
      <c r="D19" s="43"/>
      <c r="E19" s="43"/>
      <c r="F19" s="43"/>
      <c r="G19" s="43"/>
      <c r="H19" s="43"/>
      <c r="I19" s="43"/>
      <c r="J19" s="38"/>
    </row>
    <row r="20" spans="1:10">
      <c r="A20" s="44"/>
      <c r="B20" s="43"/>
      <c r="C20" s="43"/>
      <c r="D20" s="43"/>
      <c r="E20" s="43"/>
      <c r="F20" s="43"/>
      <c r="G20" s="43"/>
      <c r="H20" s="43"/>
      <c r="I20" s="43"/>
      <c r="J20" s="38"/>
    </row>
    <row r="21" spans="1:10">
      <c r="A21" s="44"/>
      <c r="B21" s="43"/>
      <c r="C21" s="43"/>
      <c r="D21" s="43"/>
      <c r="E21" s="43"/>
      <c r="F21" s="43"/>
      <c r="G21" s="43"/>
      <c r="H21" s="43"/>
      <c r="I21" s="43"/>
      <c r="J21" s="38"/>
    </row>
    <row r="22" spans="1:10">
      <c r="A22" s="44"/>
      <c r="B22" s="43"/>
      <c r="C22" s="43"/>
      <c r="D22" s="43"/>
      <c r="E22" s="43"/>
      <c r="F22" s="43"/>
      <c r="G22" s="43"/>
      <c r="H22" s="43"/>
      <c r="I22" s="43"/>
      <c r="J22" s="38"/>
    </row>
    <row r="23" spans="1:10">
      <c r="A23" s="44"/>
      <c r="B23" s="43"/>
      <c r="C23" s="43"/>
      <c r="D23" s="43"/>
      <c r="E23" s="43"/>
      <c r="F23" s="43"/>
      <c r="G23" s="43"/>
      <c r="H23" s="43"/>
      <c r="I23" s="43"/>
      <c r="J23" s="38"/>
    </row>
  </sheetData>
  <pageMargins left="0.7" right="0.7" top="0.75" bottom="0.75" header="0.3" footer="0.3"/>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22"/>
  <sheetViews>
    <sheetView showGridLines="0" workbookViewId="0"/>
  </sheetViews>
  <sheetFormatPr baseColWidth="10" defaultColWidth="8.6640625" defaultRowHeight="13" x14ac:dyDescent="0"/>
  <cols>
    <col min="1" max="1" width="31.5" style="30" customWidth="1"/>
    <col min="2" max="7" width="11.6640625" style="30" customWidth="1"/>
    <col min="8" max="8" width="15.6640625" style="30" customWidth="1"/>
    <col min="9" max="10" width="11.6640625" style="30" customWidth="1"/>
    <col min="11" max="16384" width="8.6640625" style="30"/>
  </cols>
  <sheetData>
    <row r="1" spans="1:10" ht="18">
      <c r="A1" s="37" t="s">
        <v>1075</v>
      </c>
    </row>
    <row r="2" spans="1:10" ht="18">
      <c r="A2" s="37"/>
    </row>
    <row r="4" spans="1:10" ht="14" thickBot="1"/>
    <row r="5" spans="1:10" ht="31" thickBot="1">
      <c r="A5" s="127"/>
      <c r="B5" s="528">
        <v>2012</v>
      </c>
      <c r="C5" s="528">
        <v>2013</v>
      </c>
      <c r="D5" s="528">
        <v>2014</v>
      </c>
      <c r="E5" s="528">
        <v>2015</v>
      </c>
      <c r="F5" s="528">
        <v>2016</v>
      </c>
      <c r="G5" s="528">
        <v>2017</v>
      </c>
      <c r="H5" s="529" t="s">
        <v>641</v>
      </c>
      <c r="I5" s="6"/>
      <c r="J5" s="38"/>
    </row>
    <row r="6" spans="1:10" ht="15">
      <c r="A6" s="694" t="s">
        <v>14</v>
      </c>
      <c r="B6" s="527">
        <v>15.88</v>
      </c>
      <c r="C6" s="527">
        <v>13.504836516592405</v>
      </c>
      <c r="D6" s="527">
        <v>11.458634297382275</v>
      </c>
      <c r="E6" s="527">
        <v>10.79</v>
      </c>
      <c r="F6" s="527">
        <v>10.026316443389815</v>
      </c>
      <c r="G6" s="527">
        <v>9.0622680084123264</v>
      </c>
      <c r="H6" s="321">
        <f>(G6-F6)/F6*100</f>
        <v>-9.6151806141433909</v>
      </c>
      <c r="I6" s="43"/>
      <c r="J6" s="38"/>
    </row>
    <row r="7" spans="1:10" ht="16" thickBot="1">
      <c r="A7" s="253" t="s">
        <v>15</v>
      </c>
      <c r="B7" s="254">
        <v>9.86</v>
      </c>
      <c r="C7" s="254">
        <v>9.892783406993491</v>
      </c>
      <c r="D7" s="254">
        <v>9.9809406428479104</v>
      </c>
      <c r="E7" s="254">
        <v>10.45</v>
      </c>
      <c r="F7" s="254">
        <v>10.824880437075848</v>
      </c>
      <c r="G7" s="254">
        <v>11.996106967819481</v>
      </c>
      <c r="H7" s="320">
        <f>(G7-F7)/F7*100</f>
        <v>10.819764130900825</v>
      </c>
      <c r="I7" s="43"/>
      <c r="J7" s="38"/>
    </row>
    <row r="8" spans="1:10">
      <c r="A8" s="82"/>
      <c r="B8" s="6"/>
      <c r="C8" s="6"/>
      <c r="D8" s="6"/>
      <c r="E8" s="6"/>
      <c r="F8" s="6"/>
      <c r="G8" s="6"/>
      <c r="H8" s="6"/>
      <c r="I8" s="43"/>
      <c r="J8" s="38"/>
    </row>
    <row r="9" spans="1:10">
      <c r="A9" s="44"/>
      <c r="B9" s="43"/>
      <c r="C9" s="43"/>
      <c r="D9" s="43"/>
      <c r="E9" s="43"/>
      <c r="F9" s="43"/>
      <c r="G9" s="43"/>
      <c r="H9" s="43"/>
      <c r="I9" s="43"/>
      <c r="J9" s="38"/>
    </row>
    <row r="10" spans="1:10">
      <c r="A10" s="45"/>
      <c r="B10" s="38"/>
      <c r="C10" s="38"/>
      <c r="D10" s="38"/>
      <c r="E10" s="38"/>
      <c r="F10" s="38"/>
      <c r="G10" s="38"/>
      <c r="H10" s="38"/>
      <c r="I10" s="38"/>
      <c r="J10" s="38"/>
    </row>
    <row r="11" spans="1:10">
      <c r="A11" s="38"/>
      <c r="B11" s="38"/>
      <c r="C11" s="38"/>
      <c r="D11" s="38"/>
      <c r="E11" s="38"/>
      <c r="F11" s="38"/>
      <c r="G11" s="38"/>
      <c r="H11" s="38"/>
      <c r="I11" s="38"/>
      <c r="J11" s="38"/>
    </row>
    <row r="12" spans="1:10">
      <c r="A12" s="38"/>
      <c r="B12" s="38"/>
      <c r="C12" s="38"/>
      <c r="D12" s="38"/>
      <c r="E12" s="38"/>
      <c r="F12" s="38"/>
      <c r="G12" s="38"/>
      <c r="H12" s="38"/>
      <c r="I12" s="38"/>
      <c r="J12" s="38"/>
    </row>
    <row r="13" spans="1:10">
      <c r="A13" s="38"/>
      <c r="B13" s="38"/>
      <c r="C13" s="38"/>
      <c r="D13" s="38"/>
      <c r="E13" s="38"/>
      <c r="F13" s="38"/>
      <c r="G13" s="38"/>
      <c r="H13" s="38"/>
      <c r="I13" s="38"/>
      <c r="J13" s="38"/>
    </row>
    <row r="14" spans="1:10">
      <c r="A14" s="38"/>
      <c r="B14" s="38"/>
      <c r="C14" s="38"/>
      <c r="D14" s="38"/>
      <c r="E14" s="38"/>
      <c r="F14" s="38"/>
      <c r="G14" s="38"/>
      <c r="H14" s="38"/>
      <c r="I14" s="38"/>
      <c r="J14" s="38"/>
    </row>
    <row r="15" spans="1:10">
      <c r="A15" s="38"/>
      <c r="B15" s="38"/>
      <c r="C15" s="38"/>
      <c r="D15" s="38"/>
      <c r="E15" s="38"/>
      <c r="F15" s="38"/>
      <c r="G15" s="38"/>
      <c r="H15" s="38"/>
      <c r="I15" s="38"/>
      <c r="J15" s="38"/>
    </row>
    <row r="16" spans="1:10">
      <c r="A16" s="44"/>
      <c r="B16" s="42"/>
      <c r="C16" s="42"/>
      <c r="D16" s="42"/>
      <c r="E16" s="42"/>
      <c r="F16" s="42"/>
      <c r="G16" s="42"/>
      <c r="H16" s="42"/>
      <c r="I16" s="42"/>
      <c r="J16" s="38"/>
    </row>
    <row r="17" spans="1:10">
      <c r="A17" s="44"/>
      <c r="B17" s="43"/>
      <c r="C17" s="43"/>
      <c r="D17" s="43"/>
      <c r="E17" s="43"/>
      <c r="F17" s="43"/>
      <c r="G17" s="43"/>
      <c r="H17" s="43"/>
      <c r="I17" s="43"/>
      <c r="J17" s="38"/>
    </row>
    <row r="18" spans="1:10">
      <c r="A18" s="44"/>
      <c r="B18" s="43"/>
      <c r="C18" s="43"/>
      <c r="D18" s="43"/>
      <c r="E18" s="43"/>
      <c r="F18" s="43"/>
      <c r="G18" s="43"/>
      <c r="H18" s="43"/>
      <c r="I18" s="43"/>
      <c r="J18" s="38"/>
    </row>
    <row r="19" spans="1:10">
      <c r="A19" s="44"/>
      <c r="B19" s="43"/>
      <c r="C19" s="43"/>
      <c r="D19" s="43"/>
      <c r="E19" s="43"/>
      <c r="F19" s="43"/>
      <c r="G19" s="43"/>
      <c r="H19" s="43"/>
      <c r="I19" s="43"/>
      <c r="J19" s="38"/>
    </row>
    <row r="20" spans="1:10">
      <c r="A20" s="44"/>
      <c r="B20" s="43"/>
      <c r="C20" s="43"/>
      <c r="D20" s="43"/>
      <c r="E20" s="43"/>
      <c r="F20" s="43"/>
      <c r="G20" s="43"/>
      <c r="H20" s="43"/>
      <c r="I20" s="43"/>
      <c r="J20" s="38"/>
    </row>
    <row r="21" spans="1:10">
      <c r="A21" s="44"/>
      <c r="B21" s="43"/>
      <c r="C21" s="43"/>
      <c r="D21" s="43"/>
      <c r="E21" s="43"/>
      <c r="F21" s="43"/>
      <c r="G21" s="43"/>
      <c r="H21" s="43"/>
      <c r="I21" s="43"/>
      <c r="J21" s="38"/>
    </row>
    <row r="22" spans="1:10">
      <c r="A22" s="44"/>
      <c r="B22" s="43"/>
      <c r="C22" s="43"/>
      <c r="D22" s="43"/>
      <c r="E22" s="43"/>
      <c r="F22" s="43"/>
      <c r="G22" s="43"/>
      <c r="H22" s="43"/>
      <c r="I22" s="43"/>
      <c r="J22" s="38"/>
    </row>
  </sheetData>
  <pageMargins left="0.7" right="0.7" top="0.75" bottom="0.75" header="0.3" footer="0.3"/>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23"/>
  <sheetViews>
    <sheetView showGridLines="0" workbookViewId="0"/>
  </sheetViews>
  <sheetFormatPr baseColWidth="10" defaultColWidth="8.6640625" defaultRowHeight="13" x14ac:dyDescent="0"/>
  <cols>
    <col min="1" max="1" width="31.5" style="30" customWidth="1"/>
    <col min="2" max="7" width="11.6640625" style="30" customWidth="1"/>
    <col min="8" max="8" width="15.6640625" style="30" customWidth="1"/>
    <col min="9" max="10" width="11.6640625" style="30" customWidth="1"/>
    <col min="11" max="16384" width="8.6640625" style="30"/>
  </cols>
  <sheetData>
    <row r="1" spans="1:10" ht="18">
      <c r="A1" s="37" t="s">
        <v>643</v>
      </c>
    </row>
    <row r="2" spans="1:10" ht="18">
      <c r="A2" s="37"/>
    </row>
    <row r="4" spans="1:10" ht="14" thickBot="1"/>
    <row r="5" spans="1:10" ht="31" thickBot="1">
      <c r="A5" s="28"/>
      <c r="B5" s="524">
        <v>2012</v>
      </c>
      <c r="C5" s="524">
        <v>2013</v>
      </c>
      <c r="D5" s="524">
        <v>2014</v>
      </c>
      <c r="E5" s="524">
        <v>2015</v>
      </c>
      <c r="F5" s="524">
        <v>2016</v>
      </c>
      <c r="G5" s="524">
        <v>2017</v>
      </c>
      <c r="H5" s="241" t="s">
        <v>641</v>
      </c>
      <c r="I5" s="43"/>
      <c r="J5" s="38"/>
    </row>
    <row r="6" spans="1:10" ht="15">
      <c r="A6" s="695" t="s">
        <v>4</v>
      </c>
      <c r="B6" s="530">
        <v>4.5039999999999996</v>
      </c>
      <c r="C6" s="530">
        <v>4.05058474835492</v>
      </c>
      <c r="D6" s="530">
        <v>3.7148093994294702</v>
      </c>
      <c r="E6" s="530">
        <v>3.5541077172928821</v>
      </c>
      <c r="F6" s="530">
        <v>3.4710573881997795</v>
      </c>
      <c r="G6" s="530">
        <v>3.4134271060800603</v>
      </c>
      <c r="H6" s="321">
        <f>(G6-F6)/F6*100</f>
        <v>-1.6603091125960447</v>
      </c>
      <c r="I6" s="43"/>
      <c r="J6" s="38"/>
    </row>
    <row r="7" spans="1:10" ht="15">
      <c r="A7" s="252" t="s">
        <v>9</v>
      </c>
      <c r="B7" s="381">
        <v>3.1680000000000001</v>
      </c>
      <c r="C7" s="381">
        <v>2.2930078017696101</v>
      </c>
      <c r="D7" s="381">
        <v>2.1843818971814297</v>
      </c>
      <c r="E7" s="381">
        <v>2.2294900118354208</v>
      </c>
      <c r="F7" s="381">
        <v>2.1757268087696384</v>
      </c>
      <c r="G7" s="381">
        <v>2.0884925640955183</v>
      </c>
      <c r="H7" s="316">
        <f>(G7-F7)/F7*100</f>
        <v>-4.009430059073023</v>
      </c>
      <c r="I7" s="43"/>
      <c r="J7" s="38"/>
    </row>
    <row r="8" spans="1:10" ht="16" thickBot="1">
      <c r="A8" s="250" t="s">
        <v>3</v>
      </c>
      <c r="B8" s="505">
        <v>7.6719999999999997</v>
      </c>
      <c r="C8" s="505">
        <v>6.34359255012453</v>
      </c>
      <c r="D8" s="505">
        <v>5.8991912966108995</v>
      </c>
      <c r="E8" s="505">
        <v>5.7835977291283029</v>
      </c>
      <c r="F8" s="505">
        <v>5.6467841969694179</v>
      </c>
      <c r="G8" s="505">
        <v>5.5019196701755781</v>
      </c>
      <c r="H8" s="249">
        <f>(G8-F8)/F8*100</f>
        <v>-2.5654340902842958</v>
      </c>
      <c r="I8" s="43"/>
      <c r="J8" s="38"/>
    </row>
    <row r="9" spans="1:10">
      <c r="A9" s="44"/>
      <c r="B9" s="43"/>
      <c r="C9" s="43"/>
      <c r="D9" s="43"/>
      <c r="E9" s="43"/>
      <c r="F9" s="43"/>
      <c r="G9" s="43"/>
      <c r="H9" s="43"/>
      <c r="I9" s="43"/>
      <c r="J9" s="38"/>
    </row>
    <row r="10" spans="1:10">
      <c r="A10" s="44"/>
      <c r="B10" s="43"/>
      <c r="C10" s="43"/>
      <c r="D10" s="43"/>
      <c r="E10" s="43"/>
      <c r="F10" s="43"/>
      <c r="G10" s="43"/>
      <c r="H10" s="43"/>
      <c r="I10" s="43"/>
      <c r="J10" s="38"/>
    </row>
    <row r="11" spans="1:10">
      <c r="A11" s="45"/>
      <c r="B11" s="38"/>
      <c r="C11" s="38"/>
      <c r="D11" s="38"/>
      <c r="E11" s="38"/>
      <c r="F11" s="38"/>
      <c r="G11" s="38"/>
      <c r="H11" s="38"/>
      <c r="I11" s="38"/>
      <c r="J11" s="38"/>
    </row>
    <row r="12" spans="1:10">
      <c r="A12" s="38"/>
      <c r="B12" s="38"/>
      <c r="C12" s="38"/>
      <c r="D12" s="38"/>
      <c r="E12" s="38"/>
      <c r="F12" s="38"/>
      <c r="G12" s="38"/>
      <c r="H12" s="38"/>
      <c r="I12" s="38"/>
      <c r="J12" s="38"/>
    </row>
    <row r="13" spans="1:10">
      <c r="A13" s="38"/>
      <c r="B13" s="38"/>
      <c r="C13" s="38"/>
      <c r="D13" s="38"/>
      <c r="E13" s="38"/>
      <c r="F13" s="38"/>
      <c r="G13" s="38"/>
      <c r="H13" s="38"/>
      <c r="I13" s="38"/>
      <c r="J13" s="38"/>
    </row>
    <row r="14" spans="1:10">
      <c r="A14" s="38"/>
      <c r="B14" s="38"/>
      <c r="C14" s="38"/>
      <c r="D14" s="38"/>
      <c r="E14" s="38"/>
      <c r="F14" s="38"/>
      <c r="G14" s="38"/>
      <c r="H14" s="38"/>
      <c r="I14" s="38"/>
      <c r="J14" s="38"/>
    </row>
    <row r="15" spans="1:10">
      <c r="A15" s="38"/>
      <c r="B15" s="38"/>
      <c r="C15" s="38"/>
      <c r="D15" s="38"/>
      <c r="E15" s="38"/>
      <c r="F15" s="38"/>
      <c r="G15" s="38"/>
      <c r="H15" s="38"/>
      <c r="I15" s="38"/>
      <c r="J15" s="38"/>
    </row>
    <row r="16" spans="1:10">
      <c r="A16" s="38"/>
      <c r="B16" s="38"/>
      <c r="C16" s="38"/>
      <c r="D16" s="38"/>
      <c r="E16" s="38"/>
      <c r="F16" s="38"/>
      <c r="G16" s="38"/>
      <c r="H16" s="38"/>
      <c r="I16" s="38"/>
      <c r="J16" s="38"/>
    </row>
    <row r="17" spans="1:10">
      <c r="A17" s="44"/>
      <c r="B17" s="42"/>
      <c r="C17" s="42"/>
      <c r="D17" s="42"/>
      <c r="E17" s="42"/>
      <c r="F17" s="42"/>
      <c r="G17" s="42"/>
      <c r="H17" s="42"/>
      <c r="I17" s="42"/>
      <c r="J17" s="38"/>
    </row>
    <row r="18" spans="1:10">
      <c r="A18" s="44"/>
      <c r="B18" s="43"/>
      <c r="C18" s="43"/>
      <c r="D18" s="43"/>
      <c r="E18" s="43"/>
      <c r="F18" s="43"/>
      <c r="G18" s="43"/>
      <c r="H18" s="43"/>
      <c r="I18" s="43"/>
      <c r="J18" s="38"/>
    </row>
    <row r="19" spans="1:10">
      <c r="A19" s="44"/>
      <c r="B19" s="43"/>
      <c r="C19" s="43"/>
      <c r="D19" s="43"/>
      <c r="E19" s="43"/>
      <c r="F19" s="43"/>
      <c r="G19" s="43"/>
      <c r="H19" s="43"/>
      <c r="I19" s="43"/>
      <c r="J19" s="38"/>
    </row>
    <row r="20" spans="1:10">
      <c r="A20" s="44"/>
      <c r="B20" s="43"/>
      <c r="C20" s="43"/>
      <c r="D20" s="43"/>
      <c r="E20" s="43"/>
      <c r="F20" s="43"/>
      <c r="G20" s="43"/>
      <c r="H20" s="43"/>
      <c r="I20" s="43"/>
      <c r="J20" s="38"/>
    </row>
    <row r="21" spans="1:10">
      <c r="A21" s="44"/>
      <c r="B21" s="43"/>
      <c r="C21" s="43"/>
      <c r="D21" s="43"/>
      <c r="E21" s="43"/>
      <c r="F21" s="43"/>
      <c r="G21" s="43"/>
      <c r="H21" s="43"/>
      <c r="I21" s="43"/>
      <c r="J21" s="38"/>
    </row>
    <row r="22" spans="1:10">
      <c r="A22" s="44"/>
      <c r="B22" s="43"/>
      <c r="C22" s="43"/>
      <c r="D22" s="43"/>
      <c r="E22" s="43"/>
      <c r="F22" s="43"/>
      <c r="G22" s="43"/>
      <c r="H22" s="43"/>
      <c r="I22" s="43"/>
      <c r="J22" s="38"/>
    </row>
    <row r="23" spans="1:10">
      <c r="A23" s="44"/>
      <c r="B23" s="43"/>
      <c r="C23" s="43"/>
      <c r="D23" s="43"/>
      <c r="E23" s="43"/>
      <c r="F23" s="43"/>
      <c r="G23" s="43"/>
      <c r="H23" s="43"/>
      <c r="I23" s="43"/>
      <c r="J23" s="38"/>
    </row>
  </sheetData>
  <pageMargins left="0.7" right="0.7" top="0.75" bottom="0.75" header="0.3" footer="0.3"/>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8"/>
  <sheetViews>
    <sheetView showGridLines="0" workbookViewId="0"/>
  </sheetViews>
  <sheetFormatPr baseColWidth="10" defaultColWidth="8.6640625" defaultRowHeight="13" x14ac:dyDescent="0"/>
  <cols>
    <col min="1" max="1" width="25.5" style="30" customWidth="1"/>
    <col min="2" max="3" width="11.6640625" style="30" customWidth="1"/>
    <col min="4" max="4" width="15.6640625" style="30" customWidth="1"/>
    <col min="5" max="16384" width="8.6640625" style="30"/>
  </cols>
  <sheetData>
    <row r="1" spans="1:5" ht="18">
      <c r="A1" s="29" t="s">
        <v>972</v>
      </c>
    </row>
    <row r="4" spans="1:5" ht="14" thickBot="1">
      <c r="A4" s="38"/>
    </row>
    <row r="5" spans="1:5" ht="32.25" customHeight="1" thickBot="1">
      <c r="A5" s="288"/>
      <c r="B5" s="1111">
        <v>2016</v>
      </c>
      <c r="C5" s="1111">
        <v>2017</v>
      </c>
      <c r="D5" s="241" t="s">
        <v>641</v>
      </c>
      <c r="E5" s="46"/>
    </row>
    <row r="6" spans="1:5" ht="15">
      <c r="A6" s="689" t="s">
        <v>4</v>
      </c>
      <c r="B6" s="286">
        <v>12.332131199689211</v>
      </c>
      <c r="C6" s="286">
        <v>12.996340517988678</v>
      </c>
      <c r="D6" s="287">
        <f t="shared" ref="D6:D14" si="0">(C6-B6)/B6*100</f>
        <v>5.3860059347747251</v>
      </c>
      <c r="E6" s="645"/>
    </row>
    <row r="7" spans="1:5" ht="15">
      <c r="A7" s="1039" t="s">
        <v>10</v>
      </c>
      <c r="B7" s="108">
        <v>6.0751838062544756</v>
      </c>
      <c r="C7" s="108">
        <v>6.6337479508614932</v>
      </c>
      <c r="D7" s="107">
        <f t="shared" si="0"/>
        <v>9.1941933350554592</v>
      </c>
      <c r="E7" s="645"/>
    </row>
    <row r="8" spans="1:5" ht="15">
      <c r="A8" s="1039" t="s">
        <v>11</v>
      </c>
      <c r="B8" s="108">
        <v>6.2569473934347348</v>
      </c>
      <c r="C8" s="108">
        <v>6.3625925671271846</v>
      </c>
      <c r="D8" s="107">
        <f t="shared" si="0"/>
        <v>1.6884459313706344</v>
      </c>
      <c r="E8" s="645"/>
    </row>
    <row r="9" spans="1:5" ht="15">
      <c r="A9" s="72" t="s">
        <v>9</v>
      </c>
      <c r="B9" s="106">
        <v>13.938385692130364</v>
      </c>
      <c r="C9" s="106">
        <v>13.715261219677283</v>
      </c>
      <c r="D9" s="107">
        <f t="shared" si="0"/>
        <v>-1.6007913497404356</v>
      </c>
      <c r="E9" s="645"/>
    </row>
    <row r="10" spans="1:5" ht="15">
      <c r="A10" s="1039" t="s">
        <v>10</v>
      </c>
      <c r="B10" s="108">
        <v>11.292630877443679</v>
      </c>
      <c r="C10" s="108">
        <v>10.948177089563654</v>
      </c>
      <c r="D10" s="107">
        <f t="shared" si="0"/>
        <v>-3.0502527853633348</v>
      </c>
      <c r="E10" s="645"/>
    </row>
    <row r="11" spans="1:5" ht="16" thickBot="1">
      <c r="A11" s="1040" t="s">
        <v>11</v>
      </c>
      <c r="B11" s="534">
        <v>2.6457548146866849</v>
      </c>
      <c r="C11" s="534">
        <v>2.7670841301136289</v>
      </c>
      <c r="D11" s="535">
        <f t="shared" si="0"/>
        <v>4.5858110038556976</v>
      </c>
      <c r="E11" s="645"/>
    </row>
    <row r="12" spans="1:5" ht="16" thickBot="1">
      <c r="A12" s="531" t="s">
        <v>3</v>
      </c>
      <c r="B12" s="532">
        <v>26.270516891819575</v>
      </c>
      <c r="C12" s="532">
        <v>26.711601737665958</v>
      </c>
      <c r="D12" s="1114">
        <f t="shared" si="0"/>
        <v>1.6790109142608207</v>
      </c>
      <c r="E12" s="645"/>
    </row>
    <row r="13" spans="1:5" ht="15">
      <c r="A13" s="1041" t="s">
        <v>10</v>
      </c>
      <c r="B13" s="1112">
        <v>17.367814683698157</v>
      </c>
      <c r="C13" s="1112">
        <v>17.581925040425148</v>
      </c>
      <c r="D13" s="1115">
        <f t="shared" si="0"/>
        <v>1.2327996390240157</v>
      </c>
      <c r="E13" s="645"/>
    </row>
    <row r="14" spans="1:5" ht="16" thickBot="1">
      <c r="A14" s="1042" t="s">
        <v>11</v>
      </c>
      <c r="B14" s="1113">
        <v>8.9027022081214202</v>
      </c>
      <c r="C14" s="1113">
        <v>9.1296766972408143</v>
      </c>
      <c r="D14" s="1116">
        <f t="shared" si="0"/>
        <v>2.5495010819561998</v>
      </c>
      <c r="E14" s="645"/>
    </row>
    <row r="16" spans="1:5">
      <c r="B16" s="702"/>
      <c r="C16" s="702"/>
    </row>
    <row r="18" spans="2:3">
      <c r="B18" s="702"/>
      <c r="C18" s="702"/>
    </row>
  </sheetData>
  <pageMargins left="0.7" right="0.7" top="0.75" bottom="0.75" header="0.3" footer="0.3"/>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2"/>
  <sheetViews>
    <sheetView showGridLines="0" workbookViewId="0"/>
  </sheetViews>
  <sheetFormatPr baseColWidth="10" defaultColWidth="8.6640625" defaultRowHeight="13" x14ac:dyDescent="0"/>
  <cols>
    <col min="1" max="1" width="28.6640625" style="3" customWidth="1"/>
    <col min="2" max="7" width="8.6640625" style="3"/>
    <col min="8" max="8" width="16.5" style="3" customWidth="1"/>
    <col min="9" max="16384" width="8.6640625" style="3"/>
  </cols>
  <sheetData>
    <row r="1" spans="1:9" ht="18">
      <c r="A1" s="17" t="s">
        <v>646</v>
      </c>
    </row>
    <row r="4" spans="1:9" ht="14" thickBot="1">
      <c r="A4" s="20"/>
    </row>
    <row r="5" spans="1:9" ht="16" thickBot="1">
      <c r="A5" s="2"/>
      <c r="B5" s="536">
        <v>2012</v>
      </c>
      <c r="C5" s="536">
        <v>2013</v>
      </c>
      <c r="D5" s="536">
        <v>2014</v>
      </c>
      <c r="E5" s="536">
        <v>2015</v>
      </c>
      <c r="F5" s="536">
        <v>2016</v>
      </c>
      <c r="G5" s="536">
        <v>2017</v>
      </c>
      <c r="H5" s="537" t="s">
        <v>641</v>
      </c>
      <c r="I5" s="14"/>
    </row>
    <row r="6" spans="1:9" ht="15">
      <c r="A6" s="289" t="s">
        <v>1076</v>
      </c>
      <c r="B6" s="538">
        <v>1.8989999999999998</v>
      </c>
      <c r="C6" s="538">
        <v>1.78</v>
      </c>
      <c r="D6" s="538">
        <v>1.9317631105900004</v>
      </c>
      <c r="E6" s="539">
        <v>2.512</v>
      </c>
      <c r="F6" s="539">
        <v>2.6683922711999997</v>
      </c>
      <c r="G6" s="539">
        <v>2.7124457182000001</v>
      </c>
      <c r="H6" s="518">
        <f>(G6-F6)/F6*100</f>
        <v>1.6509359390472691</v>
      </c>
    </row>
    <row r="7" spans="1:9" ht="15">
      <c r="A7" s="290" t="s">
        <v>644</v>
      </c>
      <c r="B7" s="295">
        <v>1.167</v>
      </c>
      <c r="C7" s="295">
        <v>1.3160000000000001</v>
      </c>
      <c r="D7" s="295">
        <v>1.44008689409449</v>
      </c>
      <c r="E7" s="296">
        <v>1.6659999999999999</v>
      </c>
      <c r="F7" s="296">
        <v>1.9081006724648204</v>
      </c>
      <c r="G7" s="296">
        <v>2.1993568161073198</v>
      </c>
      <c r="H7" s="518">
        <f>(G7-F7)/F7*100</f>
        <v>15.264191656421591</v>
      </c>
    </row>
    <row r="8" spans="1:9" ht="15">
      <c r="A8" s="290" t="s">
        <v>1077</v>
      </c>
      <c r="B8" s="295">
        <v>1.1061122799000001</v>
      </c>
      <c r="C8" s="295">
        <v>1.1357317829</v>
      </c>
      <c r="D8" s="295">
        <v>0.7613527415000001</v>
      </c>
      <c r="E8" s="296">
        <v>1.1333383058999997</v>
      </c>
      <c r="F8" s="296">
        <v>0.74033267019999993</v>
      </c>
      <c r="G8" s="296">
        <v>0.75216565540000002</v>
      </c>
      <c r="H8" s="518">
        <f>(G8-F8)/F8*100</f>
        <v>1.5983335163100969</v>
      </c>
    </row>
    <row r="9" spans="1:9" ht="15">
      <c r="A9" s="842" t="s">
        <v>645</v>
      </c>
      <c r="B9" s="843">
        <v>2.1438877200999999</v>
      </c>
      <c r="C9" s="843">
        <v>1.7152682171</v>
      </c>
      <c r="D9" s="843">
        <v>2.0039409565732602</v>
      </c>
      <c r="E9" s="844">
        <v>1.9777968089766</v>
      </c>
      <c r="F9" s="844">
        <v>1.7270804996520002</v>
      </c>
      <c r="G9" s="844">
        <v>1.4903844489192004</v>
      </c>
      <c r="H9" s="518">
        <f>(G9-F9)/F9*100</f>
        <v>-13.704980791601379</v>
      </c>
    </row>
    <row r="10" spans="1:9" ht="16" thickBot="1">
      <c r="A10" s="506" t="s">
        <v>3</v>
      </c>
      <c r="B10" s="845">
        <v>6.3159999999999998</v>
      </c>
      <c r="C10" s="845">
        <v>5.9470000000000001</v>
      </c>
      <c r="D10" s="845">
        <v>6.1371437027577507</v>
      </c>
      <c r="E10" s="846">
        <v>7.2891351148766006</v>
      </c>
      <c r="F10" s="846">
        <v>7.0439061135168206</v>
      </c>
      <c r="G10" s="846">
        <v>7.1543526386265199</v>
      </c>
      <c r="H10" s="507">
        <f>(G10-F10)/F10*100</f>
        <v>1.5679727033521822</v>
      </c>
    </row>
    <row r="12" spans="1:9">
      <c r="B12" s="113"/>
      <c r="C12" s="113"/>
      <c r="D12" s="113"/>
      <c r="E12" s="113"/>
      <c r="F12" s="113"/>
      <c r="G12" s="113"/>
    </row>
  </sheetData>
  <pageMargins left="0.7" right="0.7" top="0.75" bottom="0.75" header="0.3" footer="0.3"/>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C16"/>
  <sheetViews>
    <sheetView showGridLines="0" workbookViewId="0"/>
  </sheetViews>
  <sheetFormatPr baseColWidth="10" defaultColWidth="8.6640625" defaultRowHeight="15" x14ac:dyDescent="0"/>
  <cols>
    <col min="1" max="1" width="34.33203125" style="24" customWidth="1"/>
    <col min="2" max="3" width="8.6640625" style="24" customWidth="1"/>
    <col min="4" max="4" width="16" style="24" customWidth="1"/>
    <col min="5" max="5" width="14.6640625" style="24" customWidth="1"/>
    <col min="6" max="6" width="12.5" style="24" customWidth="1"/>
    <col min="7" max="16384" width="8.6640625" style="24"/>
  </cols>
  <sheetData>
    <row r="1" spans="1:3" ht="18">
      <c r="A1" s="23" t="s">
        <v>554</v>
      </c>
    </row>
    <row r="4" spans="1:3" ht="16" thickBot="1"/>
    <row r="5" spans="1:3" ht="18" customHeight="1" thickBot="1">
      <c r="A5" s="487"/>
      <c r="B5" s="221">
        <v>2016</v>
      </c>
    </row>
    <row r="6" spans="1:3" ht="18" customHeight="1">
      <c r="A6" s="158" t="s">
        <v>500</v>
      </c>
      <c r="B6" s="178">
        <v>15.2</v>
      </c>
    </row>
    <row r="7" spans="1:3" ht="18" customHeight="1">
      <c r="A7" s="179" t="s">
        <v>389</v>
      </c>
      <c r="B7" s="177">
        <v>15.2</v>
      </c>
    </row>
    <row r="8" spans="1:3" ht="18" customHeight="1">
      <c r="A8" s="179" t="s">
        <v>149</v>
      </c>
      <c r="B8" s="177">
        <v>15</v>
      </c>
    </row>
    <row r="9" spans="1:3" ht="18" customHeight="1">
      <c r="A9" s="179" t="s">
        <v>1053</v>
      </c>
      <c r="B9" s="177">
        <v>3.9</v>
      </c>
    </row>
    <row r="10" spans="1:3" ht="18" customHeight="1">
      <c r="A10" s="179" t="s">
        <v>481</v>
      </c>
      <c r="B10" s="177">
        <v>3.7</v>
      </c>
    </row>
    <row r="11" spans="1:3" ht="18" customHeight="1">
      <c r="A11" s="24" t="s">
        <v>555</v>
      </c>
      <c r="B11" s="177">
        <v>3</v>
      </c>
    </row>
    <row r="12" spans="1:3">
      <c r="A12" s="179" t="s">
        <v>482</v>
      </c>
      <c r="B12" s="177">
        <v>1.9</v>
      </c>
    </row>
    <row r="13" spans="1:3">
      <c r="A13" s="24" t="s">
        <v>536</v>
      </c>
      <c r="B13" s="177">
        <v>1.4</v>
      </c>
    </row>
    <row r="14" spans="1:3">
      <c r="A14" s="179" t="s">
        <v>390</v>
      </c>
      <c r="B14" s="177">
        <v>1.2</v>
      </c>
      <c r="C14" s="257"/>
    </row>
    <row r="15" spans="1:3" ht="16" thickBot="1">
      <c r="A15" s="184" t="s">
        <v>322</v>
      </c>
      <c r="B15" s="223">
        <v>39.5</v>
      </c>
    </row>
    <row r="16" spans="1:3" ht="16" thickBot="1">
      <c r="A16" s="488" t="s">
        <v>3</v>
      </c>
      <c r="B16" s="1164">
        <v>100</v>
      </c>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3"/>
  <sheetViews>
    <sheetView showGridLines="0" workbookViewId="0"/>
  </sheetViews>
  <sheetFormatPr baseColWidth="10" defaultColWidth="8.6640625" defaultRowHeight="13" x14ac:dyDescent="0"/>
  <cols>
    <col min="1" max="1" width="35.6640625" style="3" customWidth="1"/>
    <col min="2" max="2" width="8.6640625" style="3"/>
    <col min="3" max="3" width="19.5" style="3" customWidth="1"/>
    <col min="4" max="7" width="8.6640625" style="3"/>
    <col min="8" max="8" width="15" style="3" customWidth="1"/>
    <col min="9" max="16384" width="8.6640625" style="3"/>
  </cols>
  <sheetData>
    <row r="1" spans="1:6" ht="18">
      <c r="A1" s="17" t="s">
        <v>997</v>
      </c>
    </row>
    <row r="3" spans="1:6" ht="16" thickBot="1">
      <c r="B3" s="253"/>
      <c r="C3" s="253"/>
      <c r="D3" s="20"/>
    </row>
    <row r="4" spans="1:6" s="73" customFormat="1" ht="19.5" customHeight="1" thickBot="1">
      <c r="A4" s="701" t="s">
        <v>647</v>
      </c>
      <c r="B4" s="508" t="s">
        <v>32</v>
      </c>
      <c r="C4" s="508" t="s">
        <v>1078</v>
      </c>
      <c r="D4" s="74"/>
      <c r="F4" s="294"/>
    </row>
    <row r="5" spans="1:6" ht="15">
      <c r="A5" s="169" t="s">
        <v>624</v>
      </c>
      <c r="B5" s="509">
        <v>44.818867483297751</v>
      </c>
      <c r="C5" s="509">
        <v>0.95030160297259414</v>
      </c>
    </row>
    <row r="6" spans="1:6" ht="15">
      <c r="A6" s="314" t="s">
        <v>627</v>
      </c>
      <c r="B6" s="292">
        <v>20.425156452333912</v>
      </c>
      <c r="C6" s="292">
        <v>-1.1446485405062461</v>
      </c>
    </row>
    <row r="7" spans="1:6" ht="15">
      <c r="A7" s="314" t="s">
        <v>7</v>
      </c>
      <c r="B7" s="292">
        <v>19.967125669246979</v>
      </c>
      <c r="C7" s="292">
        <v>-1.1897044031137227E-2</v>
      </c>
    </row>
    <row r="8" spans="1:6" ht="15">
      <c r="A8" s="314" t="s">
        <v>5</v>
      </c>
      <c r="B8" s="292">
        <v>7.1465831593349236</v>
      </c>
      <c r="C8" s="292">
        <v>0.49250130515393842</v>
      </c>
    </row>
    <row r="9" spans="1:6" ht="15">
      <c r="A9" s="314" t="s">
        <v>12</v>
      </c>
      <c r="B9" s="292">
        <v>1.1994788000608918</v>
      </c>
      <c r="C9" s="292">
        <v>-0.57894048744549131</v>
      </c>
    </row>
    <row r="10" spans="1:6" ht="15">
      <c r="A10" s="314" t="s">
        <v>6</v>
      </c>
      <c r="B10" s="292">
        <v>0.65762345646528542</v>
      </c>
      <c r="C10" s="292">
        <v>2.1366230368531802E-2</v>
      </c>
    </row>
    <row r="11" spans="1:6" ht="16" thickBot="1">
      <c r="A11" s="253" t="s">
        <v>8</v>
      </c>
      <c r="B11" s="510">
        <v>5.7851649792602498</v>
      </c>
      <c r="C11" s="510">
        <v>0.27131693348781116</v>
      </c>
    </row>
    <row r="12" spans="1:6" ht="16" thickBot="1">
      <c r="A12" s="388" t="s">
        <v>3</v>
      </c>
      <c r="B12" s="1125">
        <f>SUM(B5:B11)</f>
        <v>99.999999999999986</v>
      </c>
      <c r="C12" s="718"/>
    </row>
    <row r="13" spans="1:6" ht="15">
      <c r="A13" s="10"/>
      <c r="B13" s="10"/>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0"/>
  <sheetViews>
    <sheetView showGridLines="0" workbookViewId="0"/>
  </sheetViews>
  <sheetFormatPr baseColWidth="10" defaultColWidth="8.6640625" defaultRowHeight="13" x14ac:dyDescent="0"/>
  <cols>
    <col min="1" max="1" width="28.6640625" style="3" customWidth="1"/>
    <col min="2" max="7" width="8.6640625" style="3"/>
    <col min="8" max="8" width="15" style="3" customWidth="1"/>
    <col min="9" max="16384" width="8.6640625" style="3"/>
  </cols>
  <sheetData>
    <row r="1" spans="1:9" ht="18">
      <c r="A1" s="17" t="s">
        <v>1249</v>
      </c>
    </row>
    <row r="4" spans="1:9" ht="14" thickBot="1">
      <c r="A4" s="20"/>
    </row>
    <row r="5" spans="1:9" ht="16" thickBot="1">
      <c r="A5" s="2"/>
      <c r="B5" s="536">
        <v>2012</v>
      </c>
      <c r="C5" s="536">
        <v>2013</v>
      </c>
      <c r="D5" s="536">
        <v>2014</v>
      </c>
      <c r="E5" s="536">
        <v>2015</v>
      </c>
      <c r="F5" s="536">
        <v>2016</v>
      </c>
      <c r="G5" s="536">
        <v>2017</v>
      </c>
      <c r="H5" s="537" t="s">
        <v>641</v>
      </c>
      <c r="I5" s="14"/>
    </row>
    <row r="6" spans="1:9" ht="15">
      <c r="A6" s="289" t="s">
        <v>16</v>
      </c>
      <c r="B6" s="538">
        <v>6.66</v>
      </c>
      <c r="C6" s="538">
        <v>5.9191727305565403</v>
      </c>
      <c r="D6" s="538">
        <v>5.2637407339691222</v>
      </c>
      <c r="E6" s="539">
        <v>4.8431110679689304</v>
      </c>
      <c r="F6" s="539">
        <v>4.3540533123258767</v>
      </c>
      <c r="G6" s="539">
        <v>4.0776095557668786</v>
      </c>
      <c r="H6" s="518">
        <f>(G6-F6)/F6*100</f>
        <v>-6.3491128088949731</v>
      </c>
    </row>
    <row r="7" spans="1:9" ht="15">
      <c r="A7" s="290" t="s">
        <v>38</v>
      </c>
      <c r="B7" s="295">
        <v>4.9390000000000001</v>
      </c>
      <c r="C7" s="295">
        <v>5.0413560444441599</v>
      </c>
      <c r="D7" s="295">
        <v>5.1791873077758686</v>
      </c>
      <c r="E7" s="296">
        <v>5.42</v>
      </c>
      <c r="F7" s="296">
        <v>5.62702672826601</v>
      </c>
      <c r="G7" s="296">
        <v>6.2409163488620161</v>
      </c>
      <c r="H7" s="292">
        <f>(G7-F7)/F7*100</f>
        <v>10.909662424603027</v>
      </c>
    </row>
    <row r="8" spans="1:9" ht="16" thickBot="1">
      <c r="A8" s="297" t="s">
        <v>168</v>
      </c>
      <c r="B8" s="424">
        <v>2.476</v>
      </c>
      <c r="C8" s="424">
        <v>2.2846657357746998</v>
      </c>
      <c r="D8" s="424">
        <v>2.4028768388192434</v>
      </c>
      <c r="E8" s="387">
        <v>2.2599999999999998</v>
      </c>
      <c r="F8" s="387">
        <v>2.351054570455859</v>
      </c>
      <c r="G8" s="387">
        <v>2.6778146133597853</v>
      </c>
      <c r="H8" s="323">
        <f>(G8-F8)/F8*100</f>
        <v>13.898445702201162</v>
      </c>
    </row>
    <row r="9" spans="1:9" ht="16" thickBot="1">
      <c r="A9" s="540" t="s">
        <v>3</v>
      </c>
      <c r="B9" s="515">
        <f t="shared" ref="B9:G9" si="0">+B8+B7+B6</f>
        <v>14.074999999999999</v>
      </c>
      <c r="C9" s="515">
        <f t="shared" si="0"/>
        <v>13.245194510775399</v>
      </c>
      <c r="D9" s="515">
        <f t="shared" si="0"/>
        <v>12.845804880564234</v>
      </c>
      <c r="E9" s="541">
        <f t="shared" si="0"/>
        <v>12.52311106796893</v>
      </c>
      <c r="F9" s="541">
        <f t="shared" si="0"/>
        <v>12.332134611047746</v>
      </c>
      <c r="G9" s="541">
        <f t="shared" si="0"/>
        <v>12.99634051798868</v>
      </c>
      <c r="H9" s="516">
        <f>(G9-F9)/F9*100</f>
        <v>5.3859767825263996</v>
      </c>
    </row>
    <row r="10" spans="1:9" ht="75.5" customHeight="1">
      <c r="A10" s="1281" t="s">
        <v>1250</v>
      </c>
      <c r="B10" s="1281"/>
      <c r="C10" s="1281"/>
      <c r="D10" s="1281"/>
      <c r="E10" s="1281"/>
      <c r="F10" s="1281"/>
      <c r="G10" s="1281"/>
      <c r="H10" s="1281"/>
    </row>
  </sheetData>
  <mergeCells count="1">
    <mergeCell ref="A10:H10"/>
  </mergeCells>
  <pageMargins left="0.7" right="0.7" top="0.75" bottom="0.75" header="0.3" footer="0.3"/>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17"/>
  <sheetViews>
    <sheetView showGridLines="0" workbookViewId="0"/>
  </sheetViews>
  <sheetFormatPr baseColWidth="10" defaultColWidth="8.6640625" defaultRowHeight="14" x14ac:dyDescent="0"/>
  <cols>
    <col min="1" max="1" width="28.6640625" customWidth="1"/>
    <col min="3" max="3" width="9.1640625" customWidth="1"/>
    <col min="4" max="4" width="14.33203125" customWidth="1"/>
  </cols>
  <sheetData>
    <row r="1" spans="1:8" ht="18">
      <c r="A1" s="109" t="s">
        <v>1079</v>
      </c>
      <c r="B1" s="110"/>
      <c r="C1" s="110"/>
      <c r="D1" s="110"/>
      <c r="E1" s="3"/>
      <c r="F1" s="3"/>
      <c r="G1" s="3"/>
      <c r="H1" s="3"/>
    </row>
    <row r="4" spans="1:8" ht="15" thickBot="1">
      <c r="A4" s="20"/>
      <c r="B4" s="20"/>
      <c r="C4" s="20"/>
      <c r="D4" s="20"/>
    </row>
    <row r="5" spans="1:8" ht="16" thickBot="1">
      <c r="A5" s="2"/>
      <c r="B5" s="848">
        <v>2016</v>
      </c>
      <c r="C5" s="848">
        <v>2017</v>
      </c>
      <c r="D5" s="1117" t="s">
        <v>1080</v>
      </c>
    </row>
    <row r="6" spans="1:8" ht="15">
      <c r="A6" s="298" t="s">
        <v>447</v>
      </c>
      <c r="B6" s="542"/>
      <c r="C6" s="542"/>
      <c r="D6" s="543"/>
    </row>
    <row r="7" spans="1:8" ht="15">
      <c r="A7" s="290" t="s">
        <v>448</v>
      </c>
      <c r="B7" s="706">
        <v>55.716807664476775</v>
      </c>
      <c r="C7" s="706">
        <v>38.645473174047716</v>
      </c>
      <c r="D7" s="706">
        <f>C7-B7</f>
        <v>-17.071334490429059</v>
      </c>
    </row>
    <row r="8" spans="1:8" ht="15">
      <c r="A8" s="290" t="s">
        <v>449</v>
      </c>
      <c r="B8" s="706">
        <v>32.605621778170736</v>
      </c>
      <c r="C8" s="706">
        <v>40.015521220655906</v>
      </c>
      <c r="D8" s="706">
        <f>C8-B8</f>
        <v>7.4098994424851696</v>
      </c>
      <c r="E8" s="134"/>
    </row>
    <row r="9" spans="1:8" ht="16" thickBot="1">
      <c r="A9" s="297" t="s">
        <v>450</v>
      </c>
      <c r="B9" s="707">
        <v>11.677570557352484</v>
      </c>
      <c r="C9" s="707">
        <v>21.339005605296371</v>
      </c>
      <c r="D9" s="707">
        <f>C9-B9</f>
        <v>9.661435047943888</v>
      </c>
    </row>
    <row r="10" spans="1:8" ht="16" thickBot="1">
      <c r="A10" s="545" t="s">
        <v>3</v>
      </c>
      <c r="B10" s="1127">
        <f>SUM(B7:B9)</f>
        <v>100</v>
      </c>
      <c r="C10" s="1127">
        <f>SUM(C7:C9)</f>
        <v>100</v>
      </c>
      <c r="D10" s="1118"/>
    </row>
    <row r="11" spans="1:8" ht="15">
      <c r="A11" s="10"/>
      <c r="B11" s="111"/>
      <c r="C11" s="111"/>
      <c r="D11" s="129"/>
    </row>
    <row r="12" spans="1:8" ht="16" thickBot="1">
      <c r="A12" s="157" t="s">
        <v>164</v>
      </c>
      <c r="B12" s="299"/>
      <c r="C12" s="299"/>
      <c r="D12" s="1119"/>
    </row>
    <row r="13" spans="1:8" ht="15">
      <c r="A13" s="289" t="s">
        <v>448</v>
      </c>
      <c r="B13" s="705">
        <v>45.517241017369244</v>
      </c>
      <c r="C13" s="705">
        <v>25.523413743412338</v>
      </c>
      <c r="D13" s="705">
        <f>C13-B13</f>
        <v>-19.993827273956907</v>
      </c>
    </row>
    <row r="14" spans="1:8" ht="15">
      <c r="A14" s="290" t="s">
        <v>449</v>
      </c>
      <c r="B14" s="706">
        <v>35.068299280605189</v>
      </c>
      <c r="C14" s="706">
        <v>43.070995485304067</v>
      </c>
      <c r="D14" s="706">
        <f>C14-B14</f>
        <v>8.0026962046988785</v>
      </c>
    </row>
    <row r="15" spans="1:8" ht="16" thickBot="1">
      <c r="A15" s="297" t="s">
        <v>450</v>
      </c>
      <c r="B15" s="707">
        <v>19.414459702025567</v>
      </c>
      <c r="C15" s="707">
        <v>31.405590771283599</v>
      </c>
      <c r="D15" s="707">
        <f>C15-B15</f>
        <v>11.991131069258032</v>
      </c>
    </row>
    <row r="16" spans="1:8" ht="16" thickBot="1">
      <c r="A16" s="544" t="s">
        <v>3</v>
      </c>
      <c r="B16" s="1127">
        <f>SUM(B13:B15)</f>
        <v>100</v>
      </c>
      <c r="C16" s="1127">
        <f>SUM(C13:C15)</f>
        <v>100</v>
      </c>
      <c r="D16" s="546"/>
    </row>
    <row r="17" spans="1:4">
      <c r="A17" s="3"/>
      <c r="B17" s="3"/>
      <c r="C17" s="3"/>
      <c r="D17" s="3"/>
    </row>
  </sheetData>
  <pageMargins left="0.7" right="0.7" top="0.75" bottom="0.75" header="0.3" footer="0.3"/>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6"/>
  <sheetViews>
    <sheetView showGridLines="0" workbookViewId="0"/>
  </sheetViews>
  <sheetFormatPr baseColWidth="10" defaultColWidth="8.6640625" defaultRowHeight="13" x14ac:dyDescent="0"/>
  <cols>
    <col min="1" max="1" width="18.33203125" style="3" customWidth="1"/>
    <col min="2" max="16384" width="8.6640625" style="3"/>
  </cols>
  <sheetData>
    <row r="1" spans="1:10" ht="18">
      <c r="A1" s="16" t="s">
        <v>648</v>
      </c>
    </row>
    <row r="4" spans="1:10" ht="14" thickBot="1">
      <c r="A4" s="75"/>
      <c r="B4" s="75"/>
    </row>
    <row r="5" spans="1:10" ht="18" customHeight="1" thickBot="1">
      <c r="A5" s="848"/>
      <c r="B5" s="848">
        <v>2012</v>
      </c>
      <c r="C5" s="848">
        <v>2013</v>
      </c>
      <c r="D5" s="848">
        <v>2014</v>
      </c>
      <c r="E5" s="848">
        <v>2015</v>
      </c>
      <c r="F5" s="848">
        <v>2016</v>
      </c>
      <c r="G5" s="848">
        <v>2017</v>
      </c>
      <c r="H5" s="4"/>
      <c r="I5" s="4"/>
      <c r="J5" s="4"/>
    </row>
    <row r="6" spans="1:10" ht="18" customHeight="1">
      <c r="A6" s="300" t="s">
        <v>649</v>
      </c>
      <c r="B6" s="301">
        <v>65.3</v>
      </c>
      <c r="C6" s="301">
        <v>66.5</v>
      </c>
      <c r="D6" s="301">
        <v>66.3</v>
      </c>
      <c r="E6" s="301">
        <v>65.7</v>
      </c>
      <c r="F6" s="301">
        <v>62.7</v>
      </c>
      <c r="G6" s="301">
        <v>55.1</v>
      </c>
      <c r="H6" s="5"/>
      <c r="I6" s="5"/>
      <c r="J6" s="4"/>
    </row>
    <row r="7" spans="1:10" ht="18" customHeight="1">
      <c r="A7" s="300" t="s">
        <v>650</v>
      </c>
      <c r="B7" s="301">
        <v>0</v>
      </c>
      <c r="C7" s="301">
        <v>0.2</v>
      </c>
      <c r="D7" s="301">
        <v>2.1</v>
      </c>
      <c r="E7" s="301">
        <v>5.2</v>
      </c>
      <c r="F7" s="301">
        <v>10.199999999999999</v>
      </c>
      <c r="G7" s="301">
        <v>19.7</v>
      </c>
      <c r="H7" s="6"/>
      <c r="I7" s="6"/>
      <c r="J7" s="4"/>
    </row>
    <row r="8" spans="1:10" ht="18" customHeight="1">
      <c r="A8" s="300" t="s">
        <v>1081</v>
      </c>
      <c r="B8" s="301">
        <v>32.1</v>
      </c>
      <c r="C8" s="301">
        <v>29.9</v>
      </c>
      <c r="D8" s="301">
        <v>27.5</v>
      </c>
      <c r="E8" s="301">
        <v>23.9</v>
      </c>
      <c r="F8" s="301">
        <v>20.9</v>
      </c>
      <c r="G8" s="301">
        <v>17.3</v>
      </c>
      <c r="H8" s="6"/>
      <c r="I8" s="6"/>
      <c r="J8" s="4"/>
    </row>
    <row r="9" spans="1:10" ht="18" customHeight="1">
      <c r="A9" s="300" t="s">
        <v>651</v>
      </c>
      <c r="B9" s="301">
        <v>1.3</v>
      </c>
      <c r="C9" s="301">
        <v>2</v>
      </c>
      <c r="D9" s="301">
        <v>2.6</v>
      </c>
      <c r="E9" s="301">
        <v>3.6</v>
      </c>
      <c r="F9" s="301">
        <v>4.2</v>
      </c>
      <c r="G9" s="301">
        <v>5.0999999999999996</v>
      </c>
      <c r="H9" s="6"/>
      <c r="I9" s="6"/>
      <c r="J9" s="4"/>
    </row>
    <row r="10" spans="1:10" ht="18" customHeight="1" thickBot="1">
      <c r="A10" s="385" t="s">
        <v>652</v>
      </c>
      <c r="B10" s="847">
        <v>1.3</v>
      </c>
      <c r="C10" s="847">
        <v>1.4</v>
      </c>
      <c r="D10" s="847">
        <v>1.5</v>
      </c>
      <c r="E10" s="847">
        <v>1.6</v>
      </c>
      <c r="F10" s="847">
        <v>2</v>
      </c>
      <c r="G10" s="847">
        <v>2.8</v>
      </c>
      <c r="H10" s="6"/>
      <c r="I10" s="6"/>
      <c r="J10" s="4"/>
    </row>
    <row r="11" spans="1:10" ht="16" thickBot="1">
      <c r="A11" s="1120" t="s">
        <v>3</v>
      </c>
      <c r="B11" s="1121">
        <v>100</v>
      </c>
      <c r="C11" s="1121">
        <v>100</v>
      </c>
      <c r="D11" s="1121">
        <v>100</v>
      </c>
      <c r="E11" s="1121">
        <v>100</v>
      </c>
      <c r="F11" s="1121">
        <v>100</v>
      </c>
      <c r="G11" s="1121">
        <v>100</v>
      </c>
      <c r="H11" s="4"/>
      <c r="I11" s="4"/>
      <c r="J11" s="4"/>
    </row>
    <row r="12" spans="1:10" ht="15">
      <c r="A12" s="1"/>
      <c r="B12" s="1"/>
      <c r="C12" s="1"/>
      <c r="D12" s="1"/>
      <c r="E12" s="1"/>
      <c r="F12" s="4"/>
      <c r="G12" s="4"/>
      <c r="H12" s="4"/>
      <c r="I12" s="4"/>
      <c r="J12" s="4"/>
    </row>
    <row r="13" spans="1:10" ht="15">
      <c r="A13" s="1"/>
      <c r="B13" s="1"/>
      <c r="C13" s="1"/>
      <c r="D13" s="1"/>
      <c r="E13" s="1"/>
      <c r="F13" s="4"/>
      <c r="G13" s="4"/>
      <c r="H13" s="4"/>
      <c r="I13" s="4"/>
      <c r="J13" s="4"/>
    </row>
    <row r="14" spans="1:10" ht="15">
      <c r="A14" s="1"/>
      <c r="B14" s="1"/>
      <c r="C14" s="1"/>
      <c r="D14" s="1"/>
      <c r="E14" s="1"/>
      <c r="F14" s="6"/>
      <c r="G14" s="6"/>
      <c r="H14" s="6"/>
      <c r="I14" s="6"/>
      <c r="J14" s="4"/>
    </row>
    <row r="15" spans="1:10" ht="15">
      <c r="A15" s="1"/>
      <c r="B15" s="1"/>
      <c r="C15" s="1"/>
      <c r="D15" s="1"/>
      <c r="E15" s="1"/>
      <c r="F15" s="4"/>
      <c r="G15" s="4"/>
      <c r="H15" s="4"/>
      <c r="I15" s="4"/>
      <c r="J15" s="4"/>
    </row>
    <row r="16" spans="1:10" ht="15">
      <c r="A16" s="1"/>
      <c r="B16" s="1"/>
      <c r="C16" s="1"/>
      <c r="D16" s="1"/>
      <c r="E16" s="1"/>
    </row>
  </sheetData>
  <pageMargins left="0.7" right="0.7" top="0.75" bottom="0.75" header="0.3" footer="0.3"/>
  <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6"/>
  <sheetViews>
    <sheetView showGridLines="0" workbookViewId="0"/>
  </sheetViews>
  <sheetFormatPr baseColWidth="10" defaultColWidth="8.6640625" defaultRowHeight="13" x14ac:dyDescent="0"/>
  <cols>
    <col min="1" max="1" width="18.33203125" style="3" customWidth="1"/>
    <col min="2" max="2" width="8.6640625" style="3"/>
    <col min="3" max="3" width="10.1640625" style="3" customWidth="1"/>
    <col min="4" max="4" width="12.5" style="3" customWidth="1"/>
    <col min="5" max="16384" width="8.6640625" style="3"/>
  </cols>
  <sheetData>
    <row r="1" spans="1:10" ht="18">
      <c r="A1" s="16" t="s">
        <v>653</v>
      </c>
    </row>
    <row r="4" spans="1:10" ht="14" thickBot="1">
      <c r="A4" s="75"/>
      <c r="B4" s="75"/>
    </row>
    <row r="5" spans="1:10" ht="16" thickBot="1">
      <c r="A5" s="848"/>
      <c r="B5" s="848">
        <v>2012</v>
      </c>
      <c r="C5" s="848">
        <v>2017</v>
      </c>
      <c r="D5" s="537" t="s">
        <v>1080</v>
      </c>
      <c r="E5" s="4"/>
      <c r="F5" s="4"/>
      <c r="G5" s="4"/>
    </row>
    <row r="6" spans="1:10" ht="18" customHeight="1">
      <c r="A6" s="300" t="s">
        <v>624</v>
      </c>
      <c r="B6" s="301">
        <v>64.415516648580223</v>
      </c>
      <c r="C6" s="301">
        <v>53.663449954257544</v>
      </c>
      <c r="D6" s="301">
        <v>-10.752066694322679</v>
      </c>
      <c r="E6" s="5"/>
      <c r="F6" s="1165"/>
      <c r="G6" s="4"/>
    </row>
    <row r="7" spans="1:10" ht="18" customHeight="1">
      <c r="A7" s="300" t="s">
        <v>627</v>
      </c>
      <c r="B7" s="301">
        <v>13.471901490987095</v>
      </c>
      <c r="C7" s="301">
        <v>12.90016888565731</v>
      </c>
      <c r="D7" s="301">
        <v>-0.57173260532978532</v>
      </c>
      <c r="E7" s="6"/>
      <c r="F7" s="1165"/>
      <c r="G7" s="4"/>
    </row>
    <row r="8" spans="1:10" ht="18" customHeight="1">
      <c r="A8" s="300" t="s">
        <v>7</v>
      </c>
      <c r="B8" s="301">
        <v>9.6286255762354518</v>
      </c>
      <c r="C8" s="301">
        <v>12.462051702282896</v>
      </c>
      <c r="D8" s="301">
        <v>2.8334261260474438</v>
      </c>
      <c r="E8" s="6"/>
      <c r="F8" s="1165"/>
      <c r="G8" s="4"/>
    </row>
    <row r="9" spans="1:10" ht="18" customHeight="1">
      <c r="A9" s="300" t="s">
        <v>5</v>
      </c>
      <c r="B9" s="301">
        <v>8.3042567333017043</v>
      </c>
      <c r="C9" s="301">
        <v>12.224067861602949</v>
      </c>
      <c r="D9" s="301">
        <v>3.9198111283012445</v>
      </c>
      <c r="E9" s="6"/>
      <c r="F9" s="1165"/>
      <c r="G9" s="4"/>
    </row>
    <row r="10" spans="1:10" ht="18" customHeight="1">
      <c r="A10" s="300" t="s">
        <v>459</v>
      </c>
      <c r="B10" s="301">
        <v>0.46167361641404814</v>
      </c>
      <c r="C10" s="301">
        <v>2.4303472615942123</v>
      </c>
      <c r="D10" s="301">
        <v>1.9686736451801643</v>
      </c>
      <c r="E10" s="6"/>
      <c r="F10" s="1165"/>
      <c r="G10" s="4"/>
    </row>
    <row r="11" spans="1:10" ht="15">
      <c r="A11" s="300" t="s">
        <v>6</v>
      </c>
      <c r="B11" s="301">
        <v>1.7862908069623424</v>
      </c>
      <c r="C11" s="301">
        <v>2.3890194849737165</v>
      </c>
      <c r="D11" s="301">
        <v>0.60272867801137409</v>
      </c>
      <c r="E11" s="4"/>
      <c r="F11" s="1165"/>
      <c r="G11" s="4"/>
    </row>
    <row r="12" spans="1:10" ht="16" thickBot="1">
      <c r="A12" s="300" t="s">
        <v>8</v>
      </c>
      <c r="B12" s="301">
        <v>1.9317351275191457</v>
      </c>
      <c r="C12" s="301">
        <v>3.9308948496313723</v>
      </c>
      <c r="D12" s="301">
        <v>1.9991597221122266</v>
      </c>
      <c r="E12" s="4"/>
      <c r="F12" s="1165"/>
      <c r="G12" s="4"/>
    </row>
    <row r="13" spans="1:10" ht="16" thickBot="1">
      <c r="A13" s="1121" t="s">
        <v>3</v>
      </c>
      <c r="B13" s="1121">
        <v>100</v>
      </c>
      <c r="C13" s="1121">
        <v>99.999999999999986</v>
      </c>
      <c r="D13" s="1121"/>
      <c r="E13" s="4"/>
      <c r="F13" s="4"/>
      <c r="G13" s="4"/>
    </row>
    <row r="14" spans="1:10" ht="15">
      <c r="A14" s="1"/>
      <c r="B14" s="1"/>
      <c r="C14" s="1"/>
      <c r="D14" s="1"/>
      <c r="E14" s="1"/>
      <c r="F14" s="6"/>
      <c r="G14" s="6"/>
      <c r="H14" s="6"/>
      <c r="I14" s="6"/>
      <c r="J14" s="4"/>
    </row>
    <row r="15" spans="1:10" ht="15">
      <c r="A15" s="1"/>
      <c r="B15" s="1"/>
      <c r="C15" s="1"/>
      <c r="D15" s="1"/>
      <c r="E15" s="1"/>
      <c r="F15" s="4"/>
      <c r="G15" s="4"/>
      <c r="H15" s="4"/>
      <c r="I15" s="4"/>
      <c r="J15" s="4"/>
    </row>
    <row r="16" spans="1:10" ht="15">
      <c r="A16" s="1"/>
      <c r="B16" s="1"/>
      <c r="C16" s="1"/>
      <c r="D16" s="1"/>
      <c r="E16" s="1"/>
    </row>
  </sheetData>
  <pageMargins left="0.7" right="0.7" top="0.75" bottom="0.75" header="0.3" footer="0.3"/>
  <drawing r:id="rId1"/>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200"/>
  <sheetViews>
    <sheetView showGridLines="0" workbookViewId="0"/>
  </sheetViews>
  <sheetFormatPr baseColWidth="10" defaultColWidth="8.6640625" defaultRowHeight="13" x14ac:dyDescent="0"/>
  <cols>
    <col min="1" max="1" width="19.5" style="3" customWidth="1"/>
    <col min="2" max="2" width="22.6640625" style="3" bestFit="1" customWidth="1"/>
    <col min="3" max="3" width="13.33203125" style="3" customWidth="1"/>
    <col min="4" max="4" width="19.33203125" style="3" customWidth="1"/>
    <col min="5" max="5" width="22.5" style="3" bestFit="1" customWidth="1"/>
    <col min="6" max="16384" width="8.6640625" style="3"/>
  </cols>
  <sheetData>
    <row r="1" spans="1:5" ht="18">
      <c r="A1" s="16" t="s">
        <v>973</v>
      </c>
    </row>
    <row r="2" spans="1:5" ht="18">
      <c r="A2" s="16"/>
    </row>
    <row r="3" spans="1:5" ht="18">
      <c r="A3" s="16"/>
    </row>
    <row r="5" spans="1:5" ht="34.5" customHeight="1">
      <c r="A5" s="1122" t="s">
        <v>316</v>
      </c>
      <c r="B5" s="18" t="s">
        <v>39</v>
      </c>
      <c r="C5" s="11"/>
      <c r="D5" s="1122" t="s">
        <v>317</v>
      </c>
      <c r="E5" s="18" t="s">
        <v>39</v>
      </c>
    </row>
    <row r="6" spans="1:5" ht="15">
      <c r="A6" s="142" t="s">
        <v>654</v>
      </c>
      <c r="B6" s="12" t="s">
        <v>40</v>
      </c>
      <c r="C6" s="10"/>
      <c r="D6" s="142" t="s">
        <v>663</v>
      </c>
      <c r="E6" s="12" t="s">
        <v>40</v>
      </c>
    </row>
    <row r="7" spans="1:5" ht="15">
      <c r="A7" s="176"/>
      <c r="B7" s="12" t="s">
        <v>48</v>
      </c>
      <c r="C7" s="10"/>
      <c r="D7" s="129"/>
      <c r="E7" s="12" t="s">
        <v>45</v>
      </c>
    </row>
    <row r="8" spans="1:5" ht="15">
      <c r="A8" s="176"/>
      <c r="B8" s="12" t="s">
        <v>50</v>
      </c>
      <c r="C8" s="10"/>
      <c r="D8" s="129"/>
      <c r="E8" s="3" t="s">
        <v>48</v>
      </c>
    </row>
    <row r="9" spans="1:5" ht="15.75" customHeight="1">
      <c r="A9" s="176"/>
      <c r="B9" s="12" t="s">
        <v>57</v>
      </c>
      <c r="C9" s="10"/>
      <c r="D9" s="129"/>
      <c r="E9" s="12" t="s">
        <v>57</v>
      </c>
    </row>
    <row r="10" spans="1:5" ht="15.75" customHeight="1">
      <c r="B10" s="12" t="s">
        <v>58</v>
      </c>
      <c r="C10" s="10"/>
      <c r="D10" s="129"/>
      <c r="E10" s="78" t="s">
        <v>58</v>
      </c>
    </row>
    <row r="11" spans="1:5" ht="15.75" customHeight="1">
      <c r="B11" s="12" t="s">
        <v>452</v>
      </c>
      <c r="C11" s="10"/>
      <c r="D11" s="129"/>
      <c r="E11" s="12" t="s">
        <v>452</v>
      </c>
    </row>
    <row r="12" spans="1:5" ht="15.75" customHeight="1">
      <c r="B12" s="12" t="s">
        <v>64</v>
      </c>
      <c r="C12" s="10"/>
      <c r="D12" s="129"/>
      <c r="E12" s="78" t="s">
        <v>64</v>
      </c>
    </row>
    <row r="13" spans="1:5" ht="15.75" customHeight="1">
      <c r="B13" s="12" t="s">
        <v>66</v>
      </c>
      <c r="C13" s="10"/>
      <c r="D13" s="129"/>
      <c r="E13" s="12" t="s">
        <v>66</v>
      </c>
    </row>
    <row r="14" spans="1:5" ht="15.75" customHeight="1">
      <c r="B14" s="12" t="s">
        <v>78</v>
      </c>
      <c r="C14" s="10"/>
      <c r="D14" s="129"/>
      <c r="E14" s="78" t="s">
        <v>67</v>
      </c>
    </row>
    <row r="15" spans="1:5" ht="15.75" customHeight="1">
      <c r="B15" s="12" t="s">
        <v>80</v>
      </c>
      <c r="C15" s="10"/>
      <c r="D15" s="129"/>
      <c r="E15" s="12" t="s">
        <v>68</v>
      </c>
    </row>
    <row r="16" spans="1:5" ht="15.75" customHeight="1">
      <c r="B16" s="12" t="s">
        <v>90</v>
      </c>
      <c r="C16" s="10"/>
      <c r="D16" s="129"/>
      <c r="E16" s="78" t="s">
        <v>78</v>
      </c>
    </row>
    <row r="17" spans="1:5" ht="15.75" customHeight="1">
      <c r="B17" s="12" t="s">
        <v>98</v>
      </c>
      <c r="C17" s="10"/>
      <c r="D17" s="129"/>
      <c r="E17" s="78" t="s">
        <v>80</v>
      </c>
    </row>
    <row r="18" spans="1:5" ht="15.75" customHeight="1">
      <c r="B18" s="12" t="s">
        <v>451</v>
      </c>
      <c r="C18" s="10"/>
      <c r="D18" s="129"/>
      <c r="E18" s="12" t="s">
        <v>89</v>
      </c>
    </row>
    <row r="19" spans="1:5" ht="15.75" customHeight="1">
      <c r="B19" s="12" t="s">
        <v>111</v>
      </c>
      <c r="C19" s="10"/>
      <c r="D19" s="129"/>
      <c r="E19" s="12" t="s">
        <v>90</v>
      </c>
    </row>
    <row r="20" spans="1:5" ht="15.75" customHeight="1">
      <c r="B20" s="12" t="s">
        <v>113</v>
      </c>
      <c r="C20" s="10"/>
      <c r="D20" s="129"/>
      <c r="E20" s="12" t="s">
        <v>98</v>
      </c>
    </row>
    <row r="21" spans="1:5" ht="15.75" customHeight="1">
      <c r="B21" s="12" t="s">
        <v>128</v>
      </c>
      <c r="C21" s="10"/>
      <c r="D21" s="129"/>
      <c r="E21" s="12" t="s">
        <v>451</v>
      </c>
    </row>
    <row r="22" spans="1:5" ht="15.75" customHeight="1">
      <c r="B22" s="12" t="s">
        <v>137</v>
      </c>
      <c r="C22" s="10"/>
      <c r="D22" s="129"/>
      <c r="E22" s="78" t="s">
        <v>99</v>
      </c>
    </row>
    <row r="23" spans="1:5" ht="15.75" customHeight="1">
      <c r="C23" s="10"/>
      <c r="D23" s="129"/>
      <c r="E23" s="12" t="s">
        <v>111</v>
      </c>
    </row>
    <row r="24" spans="1:5" ht="15.75" customHeight="1">
      <c r="A24" s="142" t="s">
        <v>655</v>
      </c>
      <c r="B24" s="12" t="s">
        <v>41</v>
      </c>
      <c r="C24" s="10"/>
      <c r="E24" s="12" t="s">
        <v>113</v>
      </c>
    </row>
    <row r="25" spans="1:5" ht="15.75" customHeight="1">
      <c r="B25" s="12" t="s">
        <v>45</v>
      </c>
      <c r="C25" s="10"/>
      <c r="D25" s="129"/>
      <c r="E25" s="12" t="s">
        <v>115</v>
      </c>
    </row>
    <row r="26" spans="1:5" ht="15.75" customHeight="1">
      <c r="B26" s="12" t="s">
        <v>46</v>
      </c>
      <c r="C26" s="10"/>
      <c r="D26" s="129"/>
      <c r="E26" s="12" t="s">
        <v>117</v>
      </c>
    </row>
    <row r="27" spans="1:5" ht="15.75" customHeight="1">
      <c r="B27" s="12" t="s">
        <v>49</v>
      </c>
      <c r="C27" s="10"/>
      <c r="D27" s="129"/>
      <c r="E27" s="3" t="s">
        <v>128</v>
      </c>
    </row>
    <row r="28" spans="1:5" ht="15.75" customHeight="1">
      <c r="B28" s="12" t="s">
        <v>55</v>
      </c>
      <c r="C28" s="10"/>
      <c r="D28" s="143"/>
      <c r="E28" s="12" t="s">
        <v>137</v>
      </c>
    </row>
    <row r="29" spans="1:5" ht="15.75" customHeight="1">
      <c r="B29" s="12" t="s">
        <v>59</v>
      </c>
      <c r="C29" s="10"/>
      <c r="D29" s="129"/>
      <c r="E29" s="12"/>
    </row>
    <row r="30" spans="1:5" ht="15">
      <c r="B30" s="12" t="s">
        <v>60</v>
      </c>
      <c r="C30" s="10"/>
      <c r="D30" s="142" t="s">
        <v>664</v>
      </c>
      <c r="E30" s="12" t="s">
        <v>41</v>
      </c>
    </row>
    <row r="31" spans="1:5" ht="15">
      <c r="B31" s="12" t="s">
        <v>61</v>
      </c>
      <c r="C31" s="10"/>
      <c r="D31" s="129"/>
      <c r="E31" s="12" t="s">
        <v>658</v>
      </c>
    </row>
    <row r="32" spans="1:5" ht="15">
      <c r="B32" s="12" t="s">
        <v>62</v>
      </c>
      <c r="C32" s="10"/>
      <c r="D32" s="129"/>
      <c r="E32" s="78" t="s">
        <v>46</v>
      </c>
    </row>
    <row r="33" spans="2:5" ht="15">
      <c r="B33" s="12" t="s">
        <v>67</v>
      </c>
      <c r="C33" s="10"/>
      <c r="D33" s="129"/>
      <c r="E33" s="12" t="s">
        <v>49</v>
      </c>
    </row>
    <row r="34" spans="2:5" ht="15">
      <c r="B34" s="12" t="s">
        <v>68</v>
      </c>
      <c r="C34" s="10"/>
      <c r="D34" s="129"/>
      <c r="E34" s="12" t="s">
        <v>50</v>
      </c>
    </row>
    <row r="35" spans="2:5" ht="15">
      <c r="B35" s="12" t="s">
        <v>72</v>
      </c>
      <c r="C35" s="10"/>
      <c r="D35" s="129"/>
      <c r="E35" s="12" t="s">
        <v>52</v>
      </c>
    </row>
    <row r="36" spans="2:5" ht="15">
      <c r="B36" s="12" t="s">
        <v>73</v>
      </c>
      <c r="C36" s="10"/>
      <c r="D36" s="129"/>
      <c r="E36" s="12" t="s">
        <v>55</v>
      </c>
    </row>
    <row r="37" spans="2:5" ht="15">
      <c r="B37" s="12" t="s">
        <v>81</v>
      </c>
      <c r="C37" s="10"/>
      <c r="D37" s="129"/>
      <c r="E37" s="12" t="s">
        <v>60</v>
      </c>
    </row>
    <row r="38" spans="2:5" ht="15">
      <c r="B38" s="12" t="s">
        <v>82</v>
      </c>
      <c r="C38" s="10"/>
      <c r="D38" s="129"/>
      <c r="E38" s="12" t="s">
        <v>61</v>
      </c>
    </row>
    <row r="39" spans="2:5" ht="15">
      <c r="B39" s="12" t="s">
        <v>87</v>
      </c>
      <c r="C39" s="10"/>
      <c r="D39" s="129"/>
      <c r="E39" s="12" t="s">
        <v>62</v>
      </c>
    </row>
    <row r="40" spans="2:5" ht="15">
      <c r="B40" s="12" t="s">
        <v>656</v>
      </c>
      <c r="C40" s="10"/>
      <c r="D40" s="129"/>
      <c r="E40" s="12" t="s">
        <v>70</v>
      </c>
    </row>
    <row r="41" spans="2:5" ht="15">
      <c r="B41" s="12" t="s">
        <v>89</v>
      </c>
      <c r="C41" s="10"/>
      <c r="D41" s="129"/>
      <c r="E41" s="12" t="s">
        <v>72</v>
      </c>
    </row>
    <row r="42" spans="2:5" ht="15">
      <c r="B42" s="12" t="s">
        <v>91</v>
      </c>
      <c r="C42" s="10"/>
      <c r="D42" s="129"/>
      <c r="E42" s="12" t="s">
        <v>73</v>
      </c>
    </row>
    <row r="43" spans="2:5" ht="15">
      <c r="B43" s="12" t="s">
        <v>94</v>
      </c>
      <c r="C43" s="10"/>
      <c r="D43" s="129"/>
      <c r="E43" s="12" t="s">
        <v>76</v>
      </c>
    </row>
    <row r="44" spans="2:5" ht="15">
      <c r="B44" s="12" t="s">
        <v>97</v>
      </c>
      <c r="C44" s="10"/>
      <c r="D44" s="129"/>
      <c r="E44" s="12" t="s">
        <v>77</v>
      </c>
    </row>
    <row r="45" spans="2:5" ht="15">
      <c r="B45" s="12" t="s">
        <v>99</v>
      </c>
      <c r="C45" s="10"/>
      <c r="D45" s="129"/>
      <c r="E45" s="12" t="s">
        <v>81</v>
      </c>
    </row>
    <row r="46" spans="2:5" ht="15">
      <c r="B46" s="12" t="s">
        <v>101</v>
      </c>
      <c r="C46" s="10"/>
      <c r="D46" s="129"/>
      <c r="E46" s="12" t="s">
        <v>82</v>
      </c>
    </row>
    <row r="47" spans="2:5" ht="15">
      <c r="B47" s="12" t="s">
        <v>657</v>
      </c>
      <c r="C47" s="10"/>
      <c r="D47" s="129"/>
      <c r="E47" s="12" t="s">
        <v>656</v>
      </c>
    </row>
    <row r="48" spans="2:5" ht="15">
      <c r="B48" s="12" t="s">
        <v>115</v>
      </c>
      <c r="C48" s="10"/>
      <c r="D48" s="129"/>
      <c r="E48" s="12" t="s">
        <v>91</v>
      </c>
    </row>
    <row r="49" spans="1:5" ht="15">
      <c r="B49" s="12" t="s">
        <v>117</v>
      </c>
      <c r="C49" s="10"/>
      <c r="D49" s="129"/>
      <c r="E49" s="12" t="s">
        <v>94</v>
      </c>
    </row>
    <row r="50" spans="1:5" ht="15">
      <c r="B50" s="12" t="s">
        <v>118</v>
      </c>
      <c r="C50" s="10"/>
      <c r="D50" s="129"/>
      <c r="E50" s="12" t="s">
        <v>97</v>
      </c>
    </row>
    <row r="51" spans="1:5" ht="15">
      <c r="B51" s="12" t="s">
        <v>122</v>
      </c>
      <c r="C51" s="10"/>
      <c r="D51" s="129"/>
      <c r="E51" s="12" t="s">
        <v>104</v>
      </c>
    </row>
    <row r="52" spans="1:5" ht="15">
      <c r="B52" s="12" t="s">
        <v>123</v>
      </c>
      <c r="C52" s="10"/>
      <c r="D52" s="129"/>
      <c r="E52" s="12" t="s">
        <v>107</v>
      </c>
    </row>
    <row r="53" spans="1:5" ht="15">
      <c r="B53" s="12" t="s">
        <v>124</v>
      </c>
      <c r="C53" s="10"/>
      <c r="D53" s="129"/>
      <c r="E53" s="78" t="s">
        <v>657</v>
      </c>
    </row>
    <row r="54" spans="1:5" ht="15">
      <c r="B54" s="12" t="s">
        <v>125</v>
      </c>
      <c r="C54" s="10"/>
      <c r="D54" s="129"/>
      <c r="E54" s="12" t="s">
        <v>118</v>
      </c>
    </row>
    <row r="55" spans="1:5" ht="15">
      <c r="B55" s="12" t="s">
        <v>130</v>
      </c>
      <c r="C55" s="10"/>
      <c r="D55" s="129"/>
      <c r="E55" s="12" t="s">
        <v>120</v>
      </c>
    </row>
    <row r="56" spans="1:5" ht="15">
      <c r="B56" s="12" t="s">
        <v>135</v>
      </c>
      <c r="C56" s="10"/>
      <c r="D56" s="129"/>
      <c r="E56" s="12" t="s">
        <v>122</v>
      </c>
    </row>
    <row r="57" spans="1:5" ht="15">
      <c r="B57" s="12" t="s">
        <v>138</v>
      </c>
      <c r="C57" s="10"/>
      <c r="D57" s="129"/>
      <c r="E57" s="12" t="s">
        <v>123</v>
      </c>
    </row>
    <row r="58" spans="1:5" ht="15">
      <c r="C58" s="10"/>
      <c r="D58" s="129"/>
      <c r="E58" s="12" t="s">
        <v>124</v>
      </c>
    </row>
    <row r="59" spans="1:5" ht="15">
      <c r="A59" s="142" t="s">
        <v>315</v>
      </c>
      <c r="B59" s="12" t="s">
        <v>42</v>
      </c>
      <c r="C59" s="10"/>
      <c r="D59" s="129"/>
      <c r="E59" s="12" t="s">
        <v>125</v>
      </c>
    </row>
    <row r="60" spans="1:5" ht="15">
      <c r="B60" s="12" t="s">
        <v>658</v>
      </c>
      <c r="C60" s="10"/>
      <c r="D60" s="129"/>
      <c r="E60" s="12" t="s">
        <v>126</v>
      </c>
    </row>
    <row r="61" spans="1:5" ht="15">
      <c r="B61" s="12" t="s">
        <v>43</v>
      </c>
      <c r="C61" s="10"/>
      <c r="D61" s="129"/>
      <c r="E61" s="12" t="s">
        <v>130</v>
      </c>
    </row>
    <row r="62" spans="1:5" ht="15">
      <c r="B62" s="12" t="s">
        <v>47</v>
      </c>
      <c r="C62" s="10"/>
      <c r="E62" s="78" t="s">
        <v>132</v>
      </c>
    </row>
    <row r="63" spans="1:5" ht="15">
      <c r="B63" s="12" t="s">
        <v>51</v>
      </c>
      <c r="C63" s="10"/>
      <c r="D63" s="129"/>
      <c r="E63" s="12" t="s">
        <v>135</v>
      </c>
    </row>
    <row r="64" spans="1:5" ht="15">
      <c r="B64" s="12" t="s">
        <v>52</v>
      </c>
      <c r="C64" s="10"/>
      <c r="D64" s="129"/>
      <c r="E64" s="12" t="s">
        <v>139</v>
      </c>
    </row>
    <row r="65" spans="2:5" ht="15">
      <c r="B65" s="12" t="s">
        <v>659</v>
      </c>
      <c r="C65" s="10"/>
      <c r="D65" s="129"/>
      <c r="E65" s="12"/>
    </row>
    <row r="66" spans="2:5" ht="15">
      <c r="B66" s="12" t="s">
        <v>54</v>
      </c>
      <c r="C66" s="10"/>
      <c r="D66" s="142" t="s">
        <v>665</v>
      </c>
      <c r="E66" s="12" t="s">
        <v>42</v>
      </c>
    </row>
    <row r="67" spans="2:5" ht="15">
      <c r="B67" s="12" t="s">
        <v>56</v>
      </c>
      <c r="C67" s="10"/>
      <c r="D67" s="129"/>
      <c r="E67" s="12" t="s">
        <v>43</v>
      </c>
    </row>
    <row r="68" spans="2:5" ht="15">
      <c r="B68" s="12" t="s">
        <v>65</v>
      </c>
      <c r="C68" s="10"/>
      <c r="D68" s="129"/>
      <c r="E68" s="12" t="s">
        <v>51</v>
      </c>
    </row>
    <row r="69" spans="2:5" ht="15">
      <c r="B69" s="12" t="s">
        <v>69</v>
      </c>
      <c r="C69" s="10"/>
      <c r="D69" s="129"/>
      <c r="E69" s="12" t="s">
        <v>659</v>
      </c>
    </row>
    <row r="70" spans="2:5" ht="15">
      <c r="B70" s="12" t="s">
        <v>70</v>
      </c>
      <c r="C70" s="10"/>
      <c r="D70" s="129"/>
      <c r="E70" s="12" t="s">
        <v>54</v>
      </c>
    </row>
    <row r="71" spans="2:5" ht="15">
      <c r="B71" s="12" t="s">
        <v>660</v>
      </c>
      <c r="C71" s="10"/>
      <c r="D71" s="129"/>
      <c r="E71" s="12" t="s">
        <v>56</v>
      </c>
    </row>
    <row r="72" spans="2:5" ht="15">
      <c r="B72" s="12" t="s">
        <v>75</v>
      </c>
      <c r="C72" s="10"/>
      <c r="D72" s="129"/>
      <c r="E72" s="12" t="s">
        <v>59</v>
      </c>
    </row>
    <row r="73" spans="2:5" ht="15">
      <c r="B73" s="12" t="s">
        <v>76</v>
      </c>
      <c r="C73" s="10"/>
      <c r="D73" s="129"/>
      <c r="E73" s="12" t="s">
        <v>65</v>
      </c>
    </row>
    <row r="74" spans="2:5" ht="15">
      <c r="B74" s="12" t="s">
        <v>77</v>
      </c>
      <c r="C74" s="10"/>
      <c r="D74" s="129"/>
      <c r="E74" s="12" t="s">
        <v>69</v>
      </c>
    </row>
    <row r="75" spans="2:5" ht="15">
      <c r="B75" s="12" t="s">
        <v>79</v>
      </c>
      <c r="C75" s="10"/>
      <c r="D75" s="129"/>
      <c r="E75" s="12" t="s">
        <v>660</v>
      </c>
    </row>
    <row r="76" spans="2:5" ht="15">
      <c r="B76" s="12" t="s">
        <v>85</v>
      </c>
      <c r="C76" s="10"/>
      <c r="D76" s="129"/>
      <c r="E76" s="12" t="s">
        <v>74</v>
      </c>
    </row>
    <row r="77" spans="2:5" ht="15">
      <c r="B77" s="12" t="s">
        <v>86</v>
      </c>
      <c r="C77" s="10"/>
      <c r="D77" s="129"/>
      <c r="E77" s="12" t="s">
        <v>75</v>
      </c>
    </row>
    <row r="78" spans="2:5" ht="15">
      <c r="B78" s="12" t="s">
        <v>88</v>
      </c>
      <c r="C78" s="10"/>
      <c r="D78" s="129"/>
      <c r="E78" s="12" t="s">
        <v>79</v>
      </c>
    </row>
    <row r="79" spans="2:5" ht="15">
      <c r="B79" s="12" t="s">
        <v>93</v>
      </c>
      <c r="C79" s="10"/>
      <c r="D79" s="129"/>
      <c r="E79" s="12" t="s">
        <v>84</v>
      </c>
    </row>
    <row r="80" spans="2:5" ht="15">
      <c r="B80" s="12" t="s">
        <v>95</v>
      </c>
      <c r="C80" s="10"/>
      <c r="D80" s="129"/>
      <c r="E80" s="12" t="s">
        <v>85</v>
      </c>
    </row>
    <row r="81" spans="1:5" ht="15">
      <c r="B81" s="12" t="s">
        <v>96</v>
      </c>
      <c r="C81" s="10"/>
      <c r="D81" s="129"/>
      <c r="E81" s="12" t="s">
        <v>86</v>
      </c>
    </row>
    <row r="82" spans="1:5" ht="15">
      <c r="B82" s="12" t="s">
        <v>100</v>
      </c>
      <c r="C82" s="10"/>
      <c r="D82" s="129"/>
      <c r="E82" s="78" t="s">
        <v>87</v>
      </c>
    </row>
    <row r="83" spans="1:5" ht="15">
      <c r="B83" s="12" t="s">
        <v>102</v>
      </c>
      <c r="C83" s="10"/>
      <c r="D83" s="129"/>
      <c r="E83" s="12" t="s">
        <v>88</v>
      </c>
    </row>
    <row r="84" spans="1:5" ht="15">
      <c r="B84" s="12" t="s">
        <v>103</v>
      </c>
      <c r="C84" s="10"/>
      <c r="D84" s="129"/>
      <c r="E84" s="12" t="s">
        <v>93</v>
      </c>
    </row>
    <row r="85" spans="1:5" ht="15">
      <c r="B85" s="12" t="s">
        <v>104</v>
      </c>
      <c r="C85" s="10"/>
      <c r="D85" s="129"/>
      <c r="E85" s="12" t="s">
        <v>96</v>
      </c>
    </row>
    <row r="86" spans="1:5" ht="15">
      <c r="B86" s="12" t="s">
        <v>105</v>
      </c>
      <c r="C86" s="10"/>
      <c r="D86" s="129"/>
      <c r="E86" s="12" t="s">
        <v>100</v>
      </c>
    </row>
    <row r="87" spans="1:5" ht="15">
      <c r="B87" s="12" t="s">
        <v>106</v>
      </c>
      <c r="C87" s="10"/>
      <c r="D87" s="129"/>
      <c r="E87" s="12" t="s">
        <v>101</v>
      </c>
    </row>
    <row r="88" spans="1:5" ht="15">
      <c r="B88" s="12" t="s">
        <v>107</v>
      </c>
      <c r="C88" s="10"/>
      <c r="D88" s="129"/>
      <c r="E88" s="12" t="s">
        <v>102</v>
      </c>
    </row>
    <row r="89" spans="1:5" ht="15">
      <c r="B89" s="12" t="s">
        <v>109</v>
      </c>
      <c r="C89" s="10"/>
      <c r="D89" s="129"/>
      <c r="E89" s="12" t="s">
        <v>103</v>
      </c>
    </row>
    <row r="90" spans="1:5" ht="15">
      <c r="B90" s="12" t="s">
        <v>110</v>
      </c>
      <c r="C90" s="10"/>
      <c r="D90" s="129"/>
      <c r="E90" s="12" t="s">
        <v>105</v>
      </c>
    </row>
    <row r="91" spans="1:5" ht="15">
      <c r="A91" s="176"/>
      <c r="B91" s="12" t="s">
        <v>114</v>
      </c>
      <c r="C91" s="10"/>
      <c r="D91" s="129"/>
      <c r="E91" s="12" t="s">
        <v>106</v>
      </c>
    </row>
    <row r="92" spans="1:5" ht="15">
      <c r="A92" s="176"/>
      <c r="B92" s="12" t="s">
        <v>661</v>
      </c>
      <c r="C92" s="10"/>
      <c r="D92" s="129"/>
      <c r="E92" s="12" t="s">
        <v>109</v>
      </c>
    </row>
    <row r="93" spans="1:5" ht="15">
      <c r="A93" s="176"/>
      <c r="B93" s="12" t="s">
        <v>120</v>
      </c>
      <c r="C93" s="10"/>
      <c r="D93" s="129"/>
      <c r="E93" s="12" t="s">
        <v>110</v>
      </c>
    </row>
    <row r="94" spans="1:5" ht="15">
      <c r="A94" s="129"/>
      <c r="B94" s="12" t="s">
        <v>121</v>
      </c>
      <c r="C94" s="10"/>
      <c r="D94" s="129"/>
      <c r="E94" s="12" t="s">
        <v>114</v>
      </c>
    </row>
    <row r="95" spans="1:5" ht="15">
      <c r="A95" s="176"/>
      <c r="B95" s="12" t="s">
        <v>126</v>
      </c>
      <c r="C95" s="10"/>
      <c r="D95" s="129"/>
      <c r="E95" s="78" t="s">
        <v>661</v>
      </c>
    </row>
    <row r="96" spans="1:5" ht="15">
      <c r="A96" s="176"/>
      <c r="B96" s="12" t="s">
        <v>129</v>
      </c>
      <c r="C96" s="10"/>
      <c r="D96" s="129"/>
      <c r="E96" s="12" t="s">
        <v>121</v>
      </c>
    </row>
    <row r="97" spans="1:5" ht="15">
      <c r="A97" s="176"/>
      <c r="B97" s="12" t="s">
        <v>132</v>
      </c>
      <c r="C97" s="10"/>
      <c r="D97" s="129"/>
      <c r="E97" s="12" t="s">
        <v>127</v>
      </c>
    </row>
    <row r="98" spans="1:5" ht="15">
      <c r="A98" s="176"/>
      <c r="B98" s="12" t="s">
        <v>134</v>
      </c>
      <c r="C98" s="10"/>
      <c r="D98" s="129"/>
      <c r="E98" s="12" t="s">
        <v>129</v>
      </c>
    </row>
    <row r="99" spans="1:5" ht="15">
      <c r="A99" s="176"/>
      <c r="B99" s="12" t="s">
        <v>662</v>
      </c>
      <c r="C99" s="10"/>
      <c r="D99" s="129"/>
      <c r="E99" s="12" t="s">
        <v>134</v>
      </c>
    </row>
    <row r="100" spans="1:5" ht="15">
      <c r="A100" s="176"/>
      <c r="B100" s="12" t="s">
        <v>136</v>
      </c>
      <c r="C100" s="10"/>
      <c r="D100" s="129"/>
      <c r="E100" s="12" t="s">
        <v>662</v>
      </c>
    </row>
    <row r="101" spans="1:5" ht="15">
      <c r="A101" s="176"/>
      <c r="B101" s="12" t="s">
        <v>139</v>
      </c>
      <c r="D101" s="129"/>
      <c r="E101" s="12" t="s">
        <v>136</v>
      </c>
    </row>
    <row r="102" spans="1:5" ht="15">
      <c r="A102" s="176"/>
      <c r="B102" s="176"/>
      <c r="C102" s="10"/>
      <c r="D102" s="129"/>
      <c r="E102" s="12" t="s">
        <v>138</v>
      </c>
    </row>
    <row r="103" spans="1:5" ht="15">
      <c r="A103" s="142" t="s">
        <v>318</v>
      </c>
      <c r="B103" s="12" t="s">
        <v>44</v>
      </c>
      <c r="C103" s="10"/>
      <c r="D103" s="129"/>
      <c r="E103" s="12"/>
    </row>
    <row r="104" spans="1:5" ht="15">
      <c r="A104" s="176"/>
      <c r="B104" s="12" t="s">
        <v>53</v>
      </c>
      <c r="C104" s="10"/>
      <c r="D104" s="142" t="s">
        <v>666</v>
      </c>
      <c r="E104" s="12" t="s">
        <v>44</v>
      </c>
    </row>
    <row r="105" spans="1:5" ht="15">
      <c r="A105" s="176"/>
      <c r="B105" s="12" t="s">
        <v>63</v>
      </c>
      <c r="C105" s="10"/>
      <c r="D105" s="129"/>
      <c r="E105" s="12" t="s">
        <v>47</v>
      </c>
    </row>
    <row r="106" spans="1:5" ht="15">
      <c r="A106" s="176"/>
      <c r="B106" s="12" t="s">
        <v>71</v>
      </c>
      <c r="C106" s="10"/>
      <c r="E106" s="12" t="s">
        <v>53</v>
      </c>
    </row>
    <row r="107" spans="1:5" ht="15">
      <c r="A107" s="176"/>
      <c r="B107" s="12" t="s">
        <v>74</v>
      </c>
      <c r="C107" s="10"/>
      <c r="D107" s="129"/>
      <c r="E107" s="12" t="s">
        <v>63</v>
      </c>
    </row>
    <row r="108" spans="1:5" ht="15">
      <c r="A108" s="176"/>
      <c r="B108" s="12" t="s">
        <v>83</v>
      </c>
      <c r="C108" s="10"/>
      <c r="D108" s="129"/>
      <c r="E108" s="3" t="s">
        <v>71</v>
      </c>
    </row>
    <row r="109" spans="1:5" ht="15">
      <c r="A109" s="176"/>
      <c r="B109" s="12" t="s">
        <v>84</v>
      </c>
      <c r="C109" s="10"/>
      <c r="D109" s="129"/>
      <c r="E109" s="12" t="s">
        <v>83</v>
      </c>
    </row>
    <row r="110" spans="1:5" ht="15">
      <c r="A110" s="176"/>
      <c r="B110" s="12" t="s">
        <v>92</v>
      </c>
      <c r="C110" s="10"/>
      <c r="D110" s="129"/>
      <c r="E110" s="12" t="s">
        <v>92</v>
      </c>
    </row>
    <row r="111" spans="1:5" ht="15">
      <c r="A111" s="176"/>
      <c r="B111" s="12" t="s">
        <v>108</v>
      </c>
      <c r="C111" s="10"/>
      <c r="D111" s="129"/>
      <c r="E111" s="12" t="s">
        <v>95</v>
      </c>
    </row>
    <row r="112" spans="1:5" ht="15">
      <c r="A112" s="176"/>
      <c r="B112" s="12" t="s">
        <v>112</v>
      </c>
      <c r="C112" s="10"/>
      <c r="D112" s="129"/>
      <c r="E112" s="12" t="s">
        <v>108</v>
      </c>
    </row>
    <row r="113" spans="1:5" ht="15">
      <c r="A113" s="176"/>
      <c r="B113" s="12" t="s">
        <v>140</v>
      </c>
      <c r="C113" s="10"/>
      <c r="D113" s="129"/>
      <c r="E113" s="12" t="s">
        <v>112</v>
      </c>
    </row>
    <row r="114" spans="1:5" ht="15">
      <c r="A114" s="176"/>
      <c r="B114" s="12" t="s">
        <v>116</v>
      </c>
      <c r="C114" s="10"/>
      <c r="D114" s="129"/>
      <c r="E114" s="12" t="s">
        <v>140</v>
      </c>
    </row>
    <row r="115" spans="1:5" ht="15">
      <c r="A115" s="176"/>
      <c r="B115" s="12" t="s">
        <v>119</v>
      </c>
      <c r="C115" s="10"/>
      <c r="D115" s="129"/>
      <c r="E115" s="12" t="s">
        <v>116</v>
      </c>
    </row>
    <row r="116" spans="1:5" ht="15">
      <c r="A116" s="176"/>
      <c r="B116" s="12" t="s">
        <v>127</v>
      </c>
      <c r="C116" s="10"/>
      <c r="D116" s="129"/>
      <c r="E116" s="12" t="s">
        <v>119</v>
      </c>
    </row>
    <row r="117" spans="1:5" ht="15">
      <c r="A117" s="176"/>
      <c r="B117" s="12" t="s">
        <v>131</v>
      </c>
      <c r="C117" s="10"/>
      <c r="D117" s="129"/>
      <c r="E117" s="12" t="s">
        <v>131</v>
      </c>
    </row>
    <row r="118" spans="1:5" ht="15">
      <c r="A118" s="176"/>
      <c r="B118" s="12" t="s">
        <v>133</v>
      </c>
      <c r="C118" s="10"/>
      <c r="D118" s="129"/>
      <c r="E118" s="12" t="s">
        <v>133</v>
      </c>
    </row>
    <row r="119" spans="1:5" ht="15">
      <c r="A119" s="176"/>
      <c r="C119" s="10"/>
      <c r="D119" s="129"/>
    </row>
    <row r="120" spans="1:5" ht="15">
      <c r="A120" s="176"/>
    </row>
    <row r="121" spans="1:5" ht="15">
      <c r="A121" s="176"/>
    </row>
    <row r="123" spans="1:5" ht="15">
      <c r="A123" s="176"/>
    </row>
    <row r="124" spans="1:5" ht="15">
      <c r="A124" s="176"/>
    </row>
    <row r="125" spans="1:5" ht="15">
      <c r="A125" s="176"/>
    </row>
    <row r="126" spans="1:5" ht="15">
      <c r="A126" s="176"/>
    </row>
    <row r="127" spans="1:5" ht="15">
      <c r="A127" s="176"/>
    </row>
    <row r="128" spans="1:5" ht="15">
      <c r="A128" s="176"/>
    </row>
    <row r="129" spans="1:1">
      <c r="A129" s="129"/>
    </row>
    <row r="130" spans="1:1" ht="15">
      <c r="A130" s="176"/>
    </row>
    <row r="131" spans="1:1" ht="15">
      <c r="A131" s="176"/>
    </row>
    <row r="132" spans="1:1" ht="15">
      <c r="A132" s="176"/>
    </row>
    <row r="133" spans="1:1" ht="15">
      <c r="A133" s="176"/>
    </row>
    <row r="134" spans="1:1" ht="15">
      <c r="A134" s="176"/>
    </row>
    <row r="135" spans="1:1" ht="15">
      <c r="A135" s="176"/>
    </row>
    <row r="136" spans="1:1" ht="15">
      <c r="A136" s="176"/>
    </row>
    <row r="137" spans="1:1" ht="15">
      <c r="A137" s="176"/>
    </row>
    <row r="138" spans="1:1" ht="15">
      <c r="A138" s="176"/>
    </row>
    <row r="139" spans="1:1" ht="15">
      <c r="A139" s="176"/>
    </row>
    <row r="140" spans="1:1" ht="15">
      <c r="A140" s="176"/>
    </row>
    <row r="141" spans="1:1" ht="15">
      <c r="A141" s="176"/>
    </row>
    <row r="142" spans="1:1" ht="15">
      <c r="A142" s="176"/>
    </row>
    <row r="143" spans="1:1" ht="15">
      <c r="A143" s="176"/>
    </row>
    <row r="144" spans="1:1" ht="15">
      <c r="A144" s="176"/>
    </row>
    <row r="145" spans="1:1" ht="15">
      <c r="A145" s="176"/>
    </row>
    <row r="146" spans="1:1" ht="15">
      <c r="A146" s="176"/>
    </row>
    <row r="147" spans="1:1" ht="15">
      <c r="A147" s="176"/>
    </row>
    <row r="148" spans="1:1" ht="15">
      <c r="A148" s="176"/>
    </row>
    <row r="149" spans="1:1" ht="15">
      <c r="A149" s="176"/>
    </row>
    <row r="150" spans="1:1" ht="15">
      <c r="A150" s="176"/>
    </row>
    <row r="151" spans="1:1" ht="15">
      <c r="A151" s="176"/>
    </row>
    <row r="152" spans="1:1" ht="15">
      <c r="A152" s="176"/>
    </row>
    <row r="153" spans="1:1" ht="15">
      <c r="A153" s="176"/>
    </row>
    <row r="154" spans="1:1" ht="15">
      <c r="A154" s="176"/>
    </row>
    <row r="155" spans="1:1" ht="15">
      <c r="A155" s="176"/>
    </row>
    <row r="156" spans="1:1" ht="15">
      <c r="A156" s="176"/>
    </row>
    <row r="157" spans="1:1" ht="15">
      <c r="A157" s="176"/>
    </row>
    <row r="158" spans="1:1" ht="15">
      <c r="A158" s="176"/>
    </row>
    <row r="160" spans="1:1" ht="15">
      <c r="A160" s="176"/>
    </row>
    <row r="161" spans="1:1" ht="15">
      <c r="A161" s="176"/>
    </row>
    <row r="162" spans="1:1" ht="15">
      <c r="A162" s="176"/>
    </row>
    <row r="163" spans="1:1" ht="15">
      <c r="A163" s="176"/>
    </row>
    <row r="164" spans="1:1" ht="15">
      <c r="A164" s="176"/>
    </row>
    <row r="165" spans="1:1" ht="15">
      <c r="A165" s="176"/>
    </row>
    <row r="166" spans="1:1" ht="15">
      <c r="A166" s="176"/>
    </row>
    <row r="167" spans="1:1" ht="15">
      <c r="A167" s="176"/>
    </row>
    <row r="168" spans="1:1">
      <c r="A168" s="129"/>
    </row>
    <row r="169" spans="1:1">
      <c r="A169" s="129"/>
    </row>
    <row r="170" spans="1:1" ht="15">
      <c r="A170" s="176"/>
    </row>
    <row r="171" spans="1:1" ht="15">
      <c r="A171" s="176"/>
    </row>
    <row r="172" spans="1:1" ht="15">
      <c r="A172" s="176"/>
    </row>
    <row r="173" spans="1:1" ht="15">
      <c r="A173" s="176"/>
    </row>
    <row r="174" spans="1:1" ht="15">
      <c r="A174" s="176"/>
    </row>
    <row r="175" spans="1:1" ht="15">
      <c r="A175" s="176"/>
    </row>
    <row r="176" spans="1:1" ht="15">
      <c r="A176" s="176"/>
    </row>
    <row r="177" spans="1:1" ht="15">
      <c r="A177" s="176"/>
    </row>
    <row r="178" spans="1:1" ht="15">
      <c r="A178" s="176"/>
    </row>
    <row r="179" spans="1:1" ht="15">
      <c r="A179" s="176"/>
    </row>
    <row r="180" spans="1:1" ht="15">
      <c r="A180" s="176"/>
    </row>
    <row r="181" spans="1:1" ht="15">
      <c r="A181" s="176"/>
    </row>
    <row r="182" spans="1:1" ht="15">
      <c r="A182" s="176"/>
    </row>
    <row r="183" spans="1:1" ht="15">
      <c r="A183" s="176"/>
    </row>
    <row r="184" spans="1:1">
      <c r="A184" s="129"/>
    </row>
    <row r="185" spans="1:1">
      <c r="A185" s="129"/>
    </row>
    <row r="186" spans="1:1">
      <c r="A186" s="129"/>
    </row>
    <row r="187" spans="1:1">
      <c r="A187" s="129"/>
    </row>
    <row r="188" spans="1:1">
      <c r="A188" s="129"/>
    </row>
    <row r="189" spans="1:1">
      <c r="A189" s="129"/>
    </row>
    <row r="190" spans="1:1">
      <c r="A190" s="129"/>
    </row>
    <row r="191" spans="1:1">
      <c r="A191" s="129"/>
    </row>
    <row r="200" spans="1:1">
      <c r="A200" s="129"/>
    </row>
  </sheetData>
  <pageMargins left="0.7" right="0.7" top="0.75" bottom="0.75" header="0.3" footer="0.3"/>
  <drawing r:id="rId1"/>
  <extLst>
    <ext xmlns:mx="http://schemas.microsoft.com/office/mac/excel/2008/main" uri="{64002731-A6B0-56B0-2670-7721B7C09600}">
      <mx:PLV Mode="0" OnePage="0" WScale="0"/>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20"/>
  <sheetViews>
    <sheetView showGridLines="0" workbookViewId="0"/>
  </sheetViews>
  <sheetFormatPr baseColWidth="10" defaultColWidth="8.6640625" defaultRowHeight="13" x14ac:dyDescent="0"/>
  <cols>
    <col min="1" max="1" width="20" style="3" customWidth="1"/>
    <col min="2" max="2" width="22.6640625" style="3" bestFit="1" customWidth="1"/>
    <col min="3" max="3" width="16.5" style="3" customWidth="1"/>
    <col min="4" max="4" width="15.1640625" style="3" bestFit="1" customWidth="1"/>
    <col min="5" max="5" width="22.6640625" style="3" bestFit="1" customWidth="1"/>
    <col min="6" max="16384" width="8.6640625" style="3"/>
  </cols>
  <sheetData>
    <row r="1" spans="1:5" ht="18">
      <c r="A1" s="16" t="s">
        <v>1082</v>
      </c>
    </row>
    <row r="2" spans="1:5" ht="18">
      <c r="A2" s="16"/>
    </row>
    <row r="3" spans="1:5" ht="18">
      <c r="A3" s="16"/>
    </row>
    <row r="5" spans="1:5" s="10" customFormat="1" ht="34.5" customHeight="1">
      <c r="A5" s="1122" t="s">
        <v>316</v>
      </c>
      <c r="B5" s="18" t="s">
        <v>39</v>
      </c>
      <c r="C5" s="1073"/>
      <c r="D5" s="1122" t="s">
        <v>317</v>
      </c>
      <c r="E5" s="18" t="s">
        <v>39</v>
      </c>
    </row>
    <row r="6" spans="1:5" s="10" customFormat="1" ht="15">
      <c r="A6" s="386" t="s">
        <v>667</v>
      </c>
      <c r="B6" s="12" t="s">
        <v>40</v>
      </c>
      <c r="D6" s="13" t="s">
        <v>671</v>
      </c>
      <c r="E6" s="12" t="s">
        <v>40</v>
      </c>
    </row>
    <row r="7" spans="1:5" s="10" customFormat="1" ht="15">
      <c r="B7" s="78" t="s">
        <v>452</v>
      </c>
      <c r="D7" s="3"/>
      <c r="E7" s="12" t="s">
        <v>658</v>
      </c>
    </row>
    <row r="8" spans="1:5" s="10" customFormat="1" ht="15">
      <c r="B8" s="12" t="s">
        <v>68</v>
      </c>
      <c r="D8" s="3"/>
      <c r="E8" s="3" t="s">
        <v>46</v>
      </c>
    </row>
    <row r="9" spans="1:5" s="10" customFormat="1" ht="15">
      <c r="B9" s="12" t="s">
        <v>90</v>
      </c>
      <c r="E9" s="12" t="s">
        <v>48</v>
      </c>
    </row>
    <row r="10" spans="1:5" s="10" customFormat="1" ht="15">
      <c r="A10" s="3"/>
      <c r="B10" s="78" t="s">
        <v>97</v>
      </c>
      <c r="D10" s="3"/>
      <c r="E10" s="78" t="s">
        <v>49</v>
      </c>
    </row>
    <row r="11" spans="1:5" s="10" customFormat="1" ht="15">
      <c r="B11" s="12" t="s">
        <v>98</v>
      </c>
      <c r="D11" s="3"/>
      <c r="E11" s="12" t="s">
        <v>50</v>
      </c>
    </row>
    <row r="12" spans="1:5" s="10" customFormat="1" ht="15">
      <c r="B12" s="12" t="s">
        <v>451</v>
      </c>
      <c r="D12" s="3"/>
      <c r="E12" s="78" t="s">
        <v>52</v>
      </c>
    </row>
    <row r="13" spans="1:5" s="10" customFormat="1" ht="15">
      <c r="B13" s="12" t="s">
        <v>99</v>
      </c>
      <c r="D13" s="3"/>
      <c r="E13" s="12" t="s">
        <v>452</v>
      </c>
    </row>
    <row r="14" spans="1:5" s="10" customFormat="1" ht="15">
      <c r="B14" s="12"/>
      <c r="D14" s="3"/>
      <c r="E14" s="78" t="s">
        <v>65</v>
      </c>
    </row>
    <row r="15" spans="1:5" ht="15">
      <c r="A15" s="386" t="s">
        <v>668</v>
      </c>
      <c r="B15" s="12" t="s">
        <v>658</v>
      </c>
      <c r="C15" s="10"/>
      <c r="E15" s="12" t="s">
        <v>67</v>
      </c>
    </row>
    <row r="16" spans="1:5" ht="15">
      <c r="A16" s="10"/>
      <c r="B16" s="12" t="s">
        <v>43</v>
      </c>
      <c r="C16" s="10"/>
      <c r="E16" s="78" t="s">
        <v>68</v>
      </c>
    </row>
    <row r="17" spans="1:5" ht="15">
      <c r="A17" s="10"/>
      <c r="B17" s="78" t="s">
        <v>46</v>
      </c>
      <c r="C17" s="10"/>
      <c r="E17" s="78" t="s">
        <v>69</v>
      </c>
    </row>
    <row r="18" spans="1:5" ht="15">
      <c r="A18" s="10"/>
      <c r="B18" s="12" t="s">
        <v>48</v>
      </c>
      <c r="C18" s="10"/>
      <c r="E18" s="12" t="s">
        <v>73</v>
      </c>
    </row>
    <row r="19" spans="1:5" ht="15">
      <c r="A19" s="10"/>
      <c r="B19" s="12" t="s">
        <v>49</v>
      </c>
      <c r="C19" s="10"/>
      <c r="E19" s="12" t="s">
        <v>80</v>
      </c>
    </row>
    <row r="20" spans="1:5" ht="15">
      <c r="A20" s="10"/>
      <c r="B20" s="12" t="s">
        <v>50</v>
      </c>
      <c r="C20" s="10"/>
      <c r="E20" s="12" t="s">
        <v>88</v>
      </c>
    </row>
    <row r="21" spans="1:5" ht="15">
      <c r="A21" s="10"/>
      <c r="B21" s="12" t="s">
        <v>51</v>
      </c>
      <c r="C21" s="10"/>
      <c r="E21" s="12" t="s">
        <v>90</v>
      </c>
    </row>
    <row r="22" spans="1:5" ht="15">
      <c r="A22" s="10"/>
      <c r="B22" s="12" t="s">
        <v>52</v>
      </c>
      <c r="C22" s="10"/>
      <c r="E22" s="78" t="s">
        <v>97</v>
      </c>
    </row>
    <row r="23" spans="1:5" ht="15">
      <c r="A23" s="10"/>
      <c r="B23" s="12" t="s">
        <v>659</v>
      </c>
      <c r="C23" s="10"/>
      <c r="E23" s="12" t="s">
        <v>98</v>
      </c>
    </row>
    <row r="24" spans="1:5" ht="15">
      <c r="A24" s="10"/>
      <c r="B24" s="12" t="s">
        <v>57</v>
      </c>
      <c r="C24" s="10"/>
      <c r="E24" s="12" t="s">
        <v>451</v>
      </c>
    </row>
    <row r="25" spans="1:5" ht="15">
      <c r="A25" s="10"/>
      <c r="B25" s="12" t="s">
        <v>58</v>
      </c>
      <c r="C25" s="10"/>
      <c r="E25" s="12" t="s">
        <v>99</v>
      </c>
    </row>
    <row r="26" spans="1:5" ht="15">
      <c r="A26" s="10"/>
      <c r="B26" s="78" t="s">
        <v>62</v>
      </c>
      <c r="C26" s="10"/>
      <c r="E26" s="12" t="s">
        <v>115</v>
      </c>
    </row>
    <row r="27" spans="1:5" ht="15">
      <c r="A27" s="10"/>
      <c r="B27" s="12" t="s">
        <v>65</v>
      </c>
      <c r="C27" s="10"/>
      <c r="E27" s="3" t="s">
        <v>117</v>
      </c>
    </row>
    <row r="28" spans="1:5" ht="15">
      <c r="A28" s="10"/>
      <c r="B28" s="12" t="s">
        <v>67</v>
      </c>
      <c r="C28" s="10"/>
      <c r="E28" s="12" t="s">
        <v>121</v>
      </c>
    </row>
    <row r="29" spans="1:5" ht="15">
      <c r="A29" s="10"/>
      <c r="B29" s="12" t="s">
        <v>69</v>
      </c>
      <c r="C29" s="10"/>
      <c r="E29" s="12" t="s">
        <v>125</v>
      </c>
    </row>
    <row r="30" spans="1:5" ht="15">
      <c r="A30" s="10"/>
      <c r="B30" s="12" t="s">
        <v>72</v>
      </c>
      <c r="C30" s="10"/>
      <c r="E30" s="12" t="s">
        <v>139</v>
      </c>
    </row>
    <row r="31" spans="1:5" ht="15">
      <c r="A31" s="10"/>
      <c r="B31" s="12" t="s">
        <v>73</v>
      </c>
      <c r="C31" s="10"/>
      <c r="E31" s="12"/>
    </row>
    <row r="32" spans="1:5" ht="15">
      <c r="B32" s="12" t="s">
        <v>78</v>
      </c>
      <c r="C32" s="10"/>
      <c r="D32" s="13" t="s">
        <v>672</v>
      </c>
      <c r="E32" s="78" t="s">
        <v>41</v>
      </c>
    </row>
    <row r="33" spans="1:5" ht="15">
      <c r="A33" s="10"/>
      <c r="B33" s="12" t="s">
        <v>80</v>
      </c>
      <c r="C33" s="10"/>
      <c r="E33" s="12" t="s">
        <v>43</v>
      </c>
    </row>
    <row r="34" spans="1:5" ht="15">
      <c r="A34" s="10"/>
      <c r="B34" s="78" t="s">
        <v>82</v>
      </c>
      <c r="C34" s="10"/>
      <c r="E34" s="12" t="s">
        <v>44</v>
      </c>
    </row>
    <row r="35" spans="1:5" ht="15">
      <c r="A35" s="10"/>
      <c r="B35" s="12" t="s">
        <v>83</v>
      </c>
      <c r="C35" s="10"/>
      <c r="E35" s="12" t="s">
        <v>45</v>
      </c>
    </row>
    <row r="36" spans="1:5" ht="15">
      <c r="A36" s="10"/>
      <c r="B36" s="12" t="s">
        <v>85</v>
      </c>
      <c r="C36" s="10"/>
      <c r="E36" s="12" t="s">
        <v>51</v>
      </c>
    </row>
    <row r="37" spans="1:5" ht="15">
      <c r="A37" s="10"/>
      <c r="B37" s="12" t="s">
        <v>87</v>
      </c>
      <c r="C37" s="10"/>
      <c r="E37" s="12" t="s">
        <v>659</v>
      </c>
    </row>
    <row r="38" spans="1:5" ht="15">
      <c r="A38" s="10"/>
      <c r="B38" s="78" t="s">
        <v>88</v>
      </c>
      <c r="C38" s="10"/>
      <c r="E38" s="12" t="s">
        <v>56</v>
      </c>
    </row>
    <row r="39" spans="1:5" ht="15">
      <c r="A39" s="10"/>
      <c r="B39" s="12" t="s">
        <v>113</v>
      </c>
      <c r="C39" s="10"/>
      <c r="E39" s="12" t="s">
        <v>57</v>
      </c>
    </row>
    <row r="40" spans="1:5" ht="15">
      <c r="A40" s="10"/>
      <c r="B40" s="12" t="s">
        <v>115</v>
      </c>
      <c r="C40" s="10"/>
      <c r="E40" s="12" t="s">
        <v>58</v>
      </c>
    </row>
    <row r="41" spans="1:5" ht="15">
      <c r="A41" s="10"/>
      <c r="B41" s="12" t="s">
        <v>117</v>
      </c>
      <c r="C41" s="10"/>
      <c r="E41" s="12" t="s">
        <v>62</v>
      </c>
    </row>
    <row r="42" spans="1:5" ht="15">
      <c r="A42" s="10"/>
      <c r="B42" s="78" t="s">
        <v>121</v>
      </c>
      <c r="C42" s="10"/>
      <c r="E42" s="12" t="s">
        <v>63</v>
      </c>
    </row>
    <row r="43" spans="1:5" ht="15">
      <c r="A43" s="10"/>
      <c r="B43" s="12" t="s">
        <v>123</v>
      </c>
      <c r="C43" s="10"/>
      <c r="E43" s="12" t="s">
        <v>66</v>
      </c>
    </row>
    <row r="44" spans="1:5" ht="15">
      <c r="A44" s="10"/>
      <c r="B44" s="12" t="s">
        <v>125</v>
      </c>
      <c r="C44" s="10"/>
      <c r="E44" s="12" t="s">
        <v>70</v>
      </c>
    </row>
    <row r="45" spans="1:5" ht="15">
      <c r="A45" s="10"/>
      <c r="B45" s="12" t="s">
        <v>128</v>
      </c>
      <c r="C45" s="10"/>
      <c r="E45" s="12" t="s">
        <v>72</v>
      </c>
    </row>
    <row r="46" spans="1:5" ht="15">
      <c r="A46" s="10"/>
      <c r="B46" s="12" t="s">
        <v>130</v>
      </c>
      <c r="C46" s="10"/>
      <c r="E46" s="12" t="s">
        <v>75</v>
      </c>
    </row>
    <row r="47" spans="1:5" ht="15">
      <c r="B47" s="78" t="s">
        <v>135</v>
      </c>
      <c r="C47" s="10"/>
      <c r="D47" s="10"/>
      <c r="E47" s="12" t="s">
        <v>76</v>
      </c>
    </row>
    <row r="48" spans="1:5" ht="15">
      <c r="B48" s="12" t="s">
        <v>139</v>
      </c>
      <c r="C48" s="10"/>
      <c r="E48" s="12" t="s">
        <v>77</v>
      </c>
    </row>
    <row r="49" spans="1:5" ht="15">
      <c r="A49" s="10"/>
      <c r="B49" s="12"/>
      <c r="C49" s="10"/>
      <c r="E49" s="12" t="s">
        <v>78</v>
      </c>
    </row>
    <row r="50" spans="1:5" ht="15">
      <c r="A50" s="386" t="s">
        <v>669</v>
      </c>
      <c r="B50" s="12" t="s">
        <v>41</v>
      </c>
      <c r="C50" s="10"/>
      <c r="E50" s="12" t="s">
        <v>79</v>
      </c>
    </row>
    <row r="51" spans="1:5" ht="15">
      <c r="A51" s="10"/>
      <c r="B51" s="12" t="s">
        <v>44</v>
      </c>
      <c r="C51" s="10"/>
      <c r="E51" s="12" t="s">
        <v>81</v>
      </c>
    </row>
    <row r="52" spans="1:5" ht="15">
      <c r="A52" s="10"/>
      <c r="B52" s="12" t="s">
        <v>45</v>
      </c>
      <c r="C52" s="10"/>
      <c r="E52" s="12" t="s">
        <v>82</v>
      </c>
    </row>
    <row r="53" spans="1:5" ht="15">
      <c r="A53" s="10"/>
      <c r="B53" s="12" t="s">
        <v>54</v>
      </c>
      <c r="C53" s="10"/>
      <c r="E53" s="78" t="s">
        <v>83</v>
      </c>
    </row>
    <row r="54" spans="1:5" ht="15">
      <c r="A54" s="10"/>
      <c r="B54" s="12" t="s">
        <v>55</v>
      </c>
      <c r="C54" s="10"/>
      <c r="E54" s="12" t="s">
        <v>85</v>
      </c>
    </row>
    <row r="55" spans="1:5" ht="15">
      <c r="A55" s="10"/>
      <c r="B55" s="12" t="s">
        <v>56</v>
      </c>
      <c r="C55" s="10"/>
      <c r="E55" s="12" t="s">
        <v>87</v>
      </c>
    </row>
    <row r="56" spans="1:5" ht="15">
      <c r="A56" s="10"/>
      <c r="B56" s="12" t="s">
        <v>59</v>
      </c>
      <c r="C56" s="10"/>
      <c r="E56" s="12" t="s">
        <v>91</v>
      </c>
    </row>
    <row r="57" spans="1:5" ht="15">
      <c r="A57" s="10"/>
      <c r="B57" s="78" t="s">
        <v>60</v>
      </c>
      <c r="C57" s="10"/>
      <c r="E57" s="12" t="s">
        <v>94</v>
      </c>
    </row>
    <row r="58" spans="1:5" ht="15">
      <c r="A58" s="10"/>
      <c r="B58" s="12" t="s">
        <v>61</v>
      </c>
      <c r="C58" s="10"/>
      <c r="E58" s="12" t="s">
        <v>96</v>
      </c>
    </row>
    <row r="59" spans="1:5" ht="15">
      <c r="A59" s="10"/>
      <c r="B59" s="12" t="s">
        <v>63</v>
      </c>
      <c r="C59" s="10"/>
      <c r="E59" s="12" t="s">
        <v>103</v>
      </c>
    </row>
    <row r="60" spans="1:5" ht="15">
      <c r="A60" s="10"/>
      <c r="B60" s="12" t="s">
        <v>64</v>
      </c>
      <c r="C60" s="10"/>
      <c r="E60" s="12" t="s">
        <v>108</v>
      </c>
    </row>
    <row r="61" spans="1:5" ht="15">
      <c r="A61" s="10"/>
      <c r="B61" s="78" t="s">
        <v>66</v>
      </c>
      <c r="C61" s="10"/>
      <c r="E61" s="12" t="s">
        <v>110</v>
      </c>
    </row>
    <row r="62" spans="1:5" ht="15">
      <c r="A62" s="10"/>
      <c r="B62" s="12" t="s">
        <v>70</v>
      </c>
      <c r="C62" s="10"/>
      <c r="E62" s="78" t="s">
        <v>111</v>
      </c>
    </row>
    <row r="63" spans="1:5" ht="15">
      <c r="A63" s="10"/>
      <c r="B63" s="12" t="s">
        <v>75</v>
      </c>
      <c r="C63" s="10"/>
      <c r="E63" s="12" t="s">
        <v>113</v>
      </c>
    </row>
    <row r="64" spans="1:5" ht="15">
      <c r="A64" s="10"/>
      <c r="B64" s="12" t="s">
        <v>76</v>
      </c>
      <c r="C64" s="10"/>
      <c r="E64" s="12" t="s">
        <v>119</v>
      </c>
    </row>
    <row r="65" spans="1:5" ht="15">
      <c r="A65" s="10"/>
      <c r="B65" s="12" t="s">
        <v>77</v>
      </c>
      <c r="C65" s="10"/>
      <c r="E65" s="12" t="s">
        <v>120</v>
      </c>
    </row>
    <row r="66" spans="1:5" ht="15">
      <c r="A66" s="10"/>
      <c r="B66" s="12" t="s">
        <v>79</v>
      </c>
      <c r="C66" s="10"/>
      <c r="E66" s="12" t="s">
        <v>123</v>
      </c>
    </row>
    <row r="67" spans="1:5" ht="15">
      <c r="A67" s="10"/>
      <c r="B67" s="12" t="s">
        <v>81</v>
      </c>
      <c r="C67" s="10"/>
      <c r="E67" s="12" t="s">
        <v>126</v>
      </c>
    </row>
    <row r="68" spans="1:5" ht="15">
      <c r="A68" s="10"/>
      <c r="B68" s="12" t="s">
        <v>89</v>
      </c>
      <c r="C68" s="10"/>
      <c r="E68" s="12" t="s">
        <v>128</v>
      </c>
    </row>
    <row r="69" spans="1:5" ht="15">
      <c r="A69" s="10"/>
      <c r="B69" s="12" t="s">
        <v>91</v>
      </c>
      <c r="C69" s="10"/>
      <c r="E69" s="12" t="s">
        <v>129</v>
      </c>
    </row>
    <row r="70" spans="1:5" ht="15">
      <c r="A70" s="10"/>
      <c r="B70" s="12" t="s">
        <v>94</v>
      </c>
      <c r="C70" s="10"/>
      <c r="E70" s="12" t="s">
        <v>130</v>
      </c>
    </row>
    <row r="71" spans="1:5" ht="15">
      <c r="A71" s="10"/>
      <c r="B71" s="12" t="s">
        <v>96</v>
      </c>
      <c r="C71" s="10"/>
      <c r="E71" s="12" t="s">
        <v>132</v>
      </c>
    </row>
    <row r="72" spans="1:5" ht="15">
      <c r="A72" s="10"/>
      <c r="B72" s="12" t="s">
        <v>103</v>
      </c>
      <c r="C72" s="10"/>
      <c r="E72" s="12" t="s">
        <v>662</v>
      </c>
    </row>
    <row r="73" spans="1:5" ht="15">
      <c r="A73" s="10"/>
      <c r="B73" s="12" t="s">
        <v>104</v>
      </c>
      <c r="C73" s="10"/>
      <c r="E73" s="12" t="s">
        <v>135</v>
      </c>
    </row>
    <row r="74" spans="1:5" ht="15">
      <c r="A74" s="10"/>
      <c r="B74" s="12" t="s">
        <v>105</v>
      </c>
      <c r="C74" s="10"/>
      <c r="E74" s="12" t="s">
        <v>137</v>
      </c>
    </row>
    <row r="75" spans="1:5" ht="15">
      <c r="A75" s="10"/>
      <c r="B75" s="12" t="s">
        <v>107</v>
      </c>
      <c r="C75" s="10"/>
      <c r="E75" s="12" t="s">
        <v>138</v>
      </c>
    </row>
    <row r="76" spans="1:5" ht="15">
      <c r="A76" s="10"/>
      <c r="B76" s="12" t="s">
        <v>108</v>
      </c>
      <c r="C76" s="10"/>
      <c r="E76" s="12"/>
    </row>
    <row r="77" spans="1:5" ht="15">
      <c r="A77" s="10"/>
      <c r="B77" s="12" t="s">
        <v>110</v>
      </c>
      <c r="C77" s="10"/>
      <c r="D77" s="386" t="s">
        <v>673</v>
      </c>
      <c r="E77" s="12" t="s">
        <v>54</v>
      </c>
    </row>
    <row r="78" spans="1:5" ht="15">
      <c r="A78" s="10"/>
      <c r="B78" s="12" t="s">
        <v>111</v>
      </c>
      <c r="C78" s="10"/>
      <c r="E78" s="12" t="s">
        <v>55</v>
      </c>
    </row>
    <row r="79" spans="1:5" ht="15">
      <c r="A79" s="10"/>
      <c r="B79" s="12" t="s">
        <v>114</v>
      </c>
      <c r="C79" s="10"/>
      <c r="E79" s="12" t="s">
        <v>59</v>
      </c>
    </row>
    <row r="80" spans="1:5" ht="15">
      <c r="B80" s="78" t="s">
        <v>657</v>
      </c>
      <c r="C80" s="10"/>
      <c r="E80" s="12" t="s">
        <v>60</v>
      </c>
    </row>
    <row r="81" spans="1:5" ht="15">
      <c r="A81" s="10"/>
      <c r="B81" s="12" t="s">
        <v>661</v>
      </c>
      <c r="C81" s="10"/>
      <c r="E81" s="12" t="s">
        <v>61</v>
      </c>
    </row>
    <row r="82" spans="1:5" ht="15">
      <c r="A82" s="10"/>
      <c r="B82" s="12" t="s">
        <v>118</v>
      </c>
      <c r="C82" s="10"/>
      <c r="E82" s="78" t="s">
        <v>64</v>
      </c>
    </row>
    <row r="83" spans="1:5" ht="15">
      <c r="A83" s="10"/>
      <c r="B83" s="12" t="s">
        <v>119</v>
      </c>
      <c r="C83" s="10"/>
      <c r="E83" s="12" t="s">
        <v>71</v>
      </c>
    </row>
    <row r="84" spans="1:5" ht="15">
      <c r="A84" s="10"/>
      <c r="B84" s="12" t="s">
        <v>120</v>
      </c>
      <c r="C84" s="10"/>
      <c r="E84" s="12" t="s">
        <v>660</v>
      </c>
    </row>
    <row r="85" spans="1:5" ht="15">
      <c r="A85" s="10"/>
      <c r="B85" s="12" t="s">
        <v>122</v>
      </c>
      <c r="C85" s="10"/>
      <c r="E85" s="12" t="s">
        <v>86</v>
      </c>
    </row>
    <row r="86" spans="1:5" ht="15">
      <c r="A86" s="10"/>
      <c r="B86" s="12" t="s">
        <v>124</v>
      </c>
      <c r="C86" s="10"/>
      <c r="E86" s="12" t="s">
        <v>656</v>
      </c>
    </row>
    <row r="87" spans="1:5" ht="15">
      <c r="B87" s="78" t="s">
        <v>126</v>
      </c>
      <c r="C87" s="10"/>
      <c r="E87" s="12" t="s">
        <v>89</v>
      </c>
    </row>
    <row r="88" spans="1:5" ht="15">
      <c r="B88" s="12" t="s">
        <v>129</v>
      </c>
      <c r="C88" s="10"/>
      <c r="E88" s="12" t="s">
        <v>100</v>
      </c>
    </row>
    <row r="89" spans="1:5" ht="15">
      <c r="A89" s="10"/>
      <c r="B89" s="12" t="s">
        <v>132</v>
      </c>
      <c r="C89" s="10"/>
      <c r="E89" s="12" t="s">
        <v>104</v>
      </c>
    </row>
    <row r="90" spans="1:5" ht="15">
      <c r="B90" s="12" t="s">
        <v>134</v>
      </c>
      <c r="C90" s="10"/>
      <c r="E90" s="12" t="s">
        <v>105</v>
      </c>
    </row>
    <row r="91" spans="1:5" ht="15">
      <c r="A91" s="10"/>
      <c r="B91" s="12" t="s">
        <v>662</v>
      </c>
      <c r="C91" s="10"/>
      <c r="E91" s="12" t="s">
        <v>107</v>
      </c>
    </row>
    <row r="92" spans="1:5" ht="15">
      <c r="A92" s="10"/>
      <c r="B92" s="12" t="s">
        <v>137</v>
      </c>
      <c r="C92" s="10"/>
      <c r="E92" s="12" t="s">
        <v>109</v>
      </c>
    </row>
    <row r="93" spans="1:5" ht="15">
      <c r="A93" s="10"/>
      <c r="B93" s="12" t="s">
        <v>138</v>
      </c>
      <c r="C93" s="10"/>
      <c r="E93" s="12" t="s">
        <v>114</v>
      </c>
    </row>
    <row r="94" spans="1:5" ht="15">
      <c r="A94" s="10"/>
      <c r="B94" s="12"/>
      <c r="C94" s="10"/>
      <c r="E94" s="12" t="s">
        <v>657</v>
      </c>
    </row>
    <row r="95" spans="1:5" ht="15">
      <c r="A95" s="386" t="s">
        <v>670</v>
      </c>
      <c r="B95" s="12" t="s">
        <v>42</v>
      </c>
      <c r="C95" s="10"/>
      <c r="E95" s="78" t="s">
        <v>661</v>
      </c>
    </row>
    <row r="96" spans="1:5" ht="15">
      <c r="A96" s="10"/>
      <c r="B96" s="12" t="s">
        <v>47</v>
      </c>
      <c r="C96" s="10"/>
      <c r="E96" s="12" t="s">
        <v>118</v>
      </c>
    </row>
    <row r="97" spans="1:5" ht="15">
      <c r="A97" s="10"/>
      <c r="B97" s="12" t="s">
        <v>53</v>
      </c>
      <c r="C97" s="10"/>
      <c r="E97" s="12" t="s">
        <v>122</v>
      </c>
    </row>
    <row r="98" spans="1:5" ht="15">
      <c r="A98" s="10"/>
      <c r="B98" s="12" t="s">
        <v>71</v>
      </c>
      <c r="C98" s="10"/>
      <c r="E98" s="12" t="s">
        <v>124</v>
      </c>
    </row>
    <row r="99" spans="1:5" ht="15">
      <c r="A99" s="10"/>
      <c r="B99" s="12" t="s">
        <v>660</v>
      </c>
      <c r="C99" s="10"/>
      <c r="D99" s="10"/>
      <c r="E99" s="12" t="s">
        <v>127</v>
      </c>
    </row>
    <row r="100" spans="1:5" ht="15">
      <c r="A100" s="10"/>
      <c r="B100" s="12" t="s">
        <v>74</v>
      </c>
      <c r="C100" s="10"/>
      <c r="E100" s="12" t="s">
        <v>133</v>
      </c>
    </row>
    <row r="101" spans="1:5">
      <c r="B101" s="12" t="s">
        <v>84</v>
      </c>
      <c r="E101" s="12" t="s">
        <v>134</v>
      </c>
    </row>
    <row r="102" spans="1:5" ht="15">
      <c r="A102" s="10"/>
      <c r="B102" s="12" t="s">
        <v>86</v>
      </c>
      <c r="C102" s="10"/>
      <c r="E102" s="12"/>
    </row>
    <row r="103" spans="1:5" ht="15">
      <c r="B103" s="12" t="s">
        <v>656</v>
      </c>
      <c r="C103" s="10"/>
      <c r="D103" s="386" t="s">
        <v>319</v>
      </c>
      <c r="E103" s="12" t="s">
        <v>42</v>
      </c>
    </row>
    <row r="104" spans="1:5" ht="15">
      <c r="B104" s="12" t="s">
        <v>92</v>
      </c>
      <c r="C104" s="10"/>
      <c r="E104" s="12" t="s">
        <v>47</v>
      </c>
    </row>
    <row r="105" spans="1:5" ht="15">
      <c r="B105" s="12" t="s">
        <v>93</v>
      </c>
      <c r="C105" s="10"/>
      <c r="E105" s="12" t="s">
        <v>53</v>
      </c>
    </row>
    <row r="106" spans="1:5" ht="15">
      <c r="B106" s="12" t="s">
        <v>95</v>
      </c>
      <c r="C106" s="10"/>
      <c r="E106" s="12" t="s">
        <v>74</v>
      </c>
    </row>
    <row r="107" spans="1:5" ht="15">
      <c r="B107" s="12" t="s">
        <v>100</v>
      </c>
      <c r="C107" s="10"/>
      <c r="E107" s="12" t="s">
        <v>84</v>
      </c>
    </row>
    <row r="108" spans="1:5" ht="15">
      <c r="A108" s="10"/>
      <c r="B108" s="12" t="s">
        <v>101</v>
      </c>
      <c r="C108" s="10"/>
      <c r="E108" s="3" t="s">
        <v>92</v>
      </c>
    </row>
    <row r="109" spans="1:5" ht="15">
      <c r="B109" s="12" t="s">
        <v>102</v>
      </c>
      <c r="C109" s="10"/>
      <c r="E109" s="12" t="s">
        <v>93</v>
      </c>
    </row>
    <row r="110" spans="1:5" ht="15">
      <c r="B110" s="12" t="s">
        <v>106</v>
      </c>
      <c r="C110" s="10"/>
      <c r="E110" s="12" t="s">
        <v>95</v>
      </c>
    </row>
    <row r="111" spans="1:5" ht="15">
      <c r="B111" s="12" t="s">
        <v>109</v>
      </c>
      <c r="C111" s="10"/>
      <c r="E111" s="12" t="s">
        <v>101</v>
      </c>
    </row>
    <row r="112" spans="1:5" ht="15">
      <c r="B112" s="12" t="s">
        <v>112</v>
      </c>
      <c r="C112" s="10"/>
      <c r="E112" s="12" t="s">
        <v>102</v>
      </c>
    </row>
    <row r="113" spans="1:5" ht="15">
      <c r="B113" s="12" t="s">
        <v>140</v>
      </c>
      <c r="C113" s="10"/>
      <c r="E113" s="12" t="s">
        <v>106</v>
      </c>
    </row>
    <row r="114" spans="1:5" ht="15">
      <c r="B114" s="20" t="s">
        <v>116</v>
      </c>
      <c r="C114" s="10"/>
      <c r="D114" s="10"/>
      <c r="E114" s="12" t="s">
        <v>112</v>
      </c>
    </row>
    <row r="115" spans="1:5" ht="15">
      <c r="B115" s="12" t="s">
        <v>127</v>
      </c>
      <c r="C115" s="10"/>
      <c r="E115" s="12" t="s">
        <v>140</v>
      </c>
    </row>
    <row r="116" spans="1:5" ht="15">
      <c r="B116" s="12" t="s">
        <v>131</v>
      </c>
      <c r="C116" s="10"/>
      <c r="E116" s="12" t="s">
        <v>116</v>
      </c>
    </row>
    <row r="117" spans="1:5" ht="15">
      <c r="A117" s="10"/>
      <c r="B117" s="12" t="s">
        <v>133</v>
      </c>
      <c r="C117" s="10"/>
      <c r="E117" s="12" t="s">
        <v>131</v>
      </c>
    </row>
    <row r="118" spans="1:5" ht="15">
      <c r="A118" s="10"/>
      <c r="B118" s="12" t="s">
        <v>136</v>
      </c>
      <c r="C118" s="10"/>
      <c r="E118" s="12" t="s">
        <v>136</v>
      </c>
    </row>
    <row r="119" spans="1:5" ht="15">
      <c r="C119" s="10"/>
    </row>
    <row r="120" spans="1:5" ht="15">
      <c r="C120" s="10"/>
    </row>
  </sheetData>
  <pageMargins left="0.7" right="0.7" top="0.75" bottom="0.75" header="0.3" footer="0.3"/>
  <drawing r:id="rId1"/>
  <extLst>
    <ext xmlns:mx="http://schemas.microsoft.com/office/mac/excel/2008/main" uri="{64002731-A6B0-56B0-2670-7721B7C09600}">
      <mx:PLV Mode="0" OnePage="0" WScale="0"/>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26"/>
  <sheetViews>
    <sheetView showGridLines="0" workbookViewId="0"/>
  </sheetViews>
  <sheetFormatPr baseColWidth="10" defaultColWidth="8.6640625" defaultRowHeight="13" x14ac:dyDescent="0"/>
  <cols>
    <col min="1" max="1" width="25.5" style="3" customWidth="1"/>
    <col min="2" max="2" width="23" style="3" customWidth="1"/>
    <col min="3" max="3" width="5.6640625" style="3" customWidth="1"/>
    <col min="4" max="4" width="22.5" style="3" customWidth="1"/>
    <col min="5" max="5" width="23" style="3" customWidth="1"/>
    <col min="6" max="16" width="8.6640625" style="3"/>
    <col min="17" max="17" width="19.6640625" style="3" customWidth="1"/>
    <col min="18" max="18" width="17.1640625" style="3" customWidth="1"/>
    <col min="19" max="19" width="14.33203125" style="3" customWidth="1"/>
    <col min="20" max="20" width="17.6640625" style="3" customWidth="1"/>
    <col min="21" max="16384" width="8.6640625" style="3"/>
  </cols>
  <sheetData>
    <row r="1" spans="1:8" ht="18">
      <c r="A1" s="16" t="s">
        <v>1083</v>
      </c>
    </row>
    <row r="4" spans="1:8" ht="14" thickBot="1">
      <c r="A4" s="20"/>
      <c r="D4" s="20"/>
    </row>
    <row r="5" spans="1:8">
      <c r="A5" s="308"/>
      <c r="B5" s="302" t="s">
        <v>1084</v>
      </c>
      <c r="C5" s="11"/>
      <c r="D5" s="308"/>
      <c r="E5" s="302" t="s">
        <v>1085</v>
      </c>
    </row>
    <row r="6" spans="1:8">
      <c r="A6" s="306" t="s">
        <v>92</v>
      </c>
      <c r="B6" s="307">
        <v>39.621249860841452</v>
      </c>
      <c r="C6" s="11"/>
      <c r="D6" s="306" t="s">
        <v>92</v>
      </c>
      <c r="E6" s="309">
        <v>83.011064694124428</v>
      </c>
    </row>
    <row r="7" spans="1:8">
      <c r="A7" s="306" t="s">
        <v>131</v>
      </c>
      <c r="B7" s="307">
        <v>36.589036769551022</v>
      </c>
      <c r="C7" s="11"/>
      <c r="D7" s="306" t="s">
        <v>95</v>
      </c>
      <c r="E7" s="309">
        <v>78.192128907016951</v>
      </c>
    </row>
    <row r="8" spans="1:8">
      <c r="A8" s="306" t="s">
        <v>53</v>
      </c>
      <c r="B8" s="307">
        <v>34.549194395468902</v>
      </c>
      <c r="C8" s="11"/>
      <c r="D8" s="306" t="s">
        <v>112</v>
      </c>
      <c r="E8" s="309">
        <v>76.52968703373061</v>
      </c>
    </row>
    <row r="9" spans="1:8">
      <c r="A9" s="306" t="s">
        <v>116</v>
      </c>
      <c r="B9" s="307">
        <v>34.41136259114932</v>
      </c>
      <c r="C9" s="11"/>
      <c r="D9" s="306" t="s">
        <v>44</v>
      </c>
      <c r="E9" s="309">
        <v>75.39491299156488</v>
      </c>
    </row>
    <row r="10" spans="1:8">
      <c r="A10" s="306" t="s">
        <v>71</v>
      </c>
      <c r="B10" s="307">
        <v>33.646946400244225</v>
      </c>
      <c r="C10" s="11"/>
      <c r="D10" s="306" t="s">
        <v>116</v>
      </c>
      <c r="E10" s="309">
        <v>75.345808122116537</v>
      </c>
    </row>
    <row r="11" spans="1:8">
      <c r="A11" s="306" t="s">
        <v>74</v>
      </c>
      <c r="B11" s="307">
        <v>33.090318502672197</v>
      </c>
      <c r="C11" s="11"/>
      <c r="D11" s="306" t="s">
        <v>71</v>
      </c>
      <c r="E11" s="309">
        <v>75.066388182326904</v>
      </c>
    </row>
    <row r="12" spans="1:8">
      <c r="A12" s="306" t="s">
        <v>119</v>
      </c>
      <c r="B12" s="307">
        <v>32.583994599945257</v>
      </c>
      <c r="C12" s="11"/>
      <c r="D12" s="306" t="s">
        <v>133</v>
      </c>
      <c r="E12" s="309">
        <v>74.527578288391169</v>
      </c>
      <c r="H12" s="3" t="s">
        <v>192</v>
      </c>
    </row>
    <row r="13" spans="1:8">
      <c r="A13" s="306" t="s">
        <v>133</v>
      </c>
      <c r="B13" s="307">
        <v>32.018599004197888</v>
      </c>
      <c r="C13" s="11"/>
      <c r="D13" s="306" t="s">
        <v>63</v>
      </c>
      <c r="E13" s="309">
        <v>73.527198107433819</v>
      </c>
    </row>
    <row r="14" spans="1:8">
      <c r="A14" s="306" t="s">
        <v>63</v>
      </c>
      <c r="B14" s="307">
        <v>31.676515127941425</v>
      </c>
      <c r="C14" s="11"/>
      <c r="D14" s="306" t="s">
        <v>119</v>
      </c>
      <c r="E14" s="309">
        <v>73.510388640863667</v>
      </c>
    </row>
    <row r="15" spans="1:8">
      <c r="A15" s="306" t="s">
        <v>44</v>
      </c>
      <c r="B15" s="307">
        <v>31.270980574854256</v>
      </c>
      <c r="C15" s="11"/>
      <c r="D15" s="306" t="s">
        <v>53</v>
      </c>
      <c r="E15" s="309">
        <v>72.209999307981334</v>
      </c>
    </row>
    <row r="17" spans="1:5">
      <c r="A17" s="303" t="s">
        <v>128</v>
      </c>
      <c r="B17" s="304">
        <v>18.660729349901658</v>
      </c>
      <c r="C17" s="11"/>
      <c r="D17" s="303" t="s">
        <v>80</v>
      </c>
      <c r="E17" s="304">
        <v>46.229680703514433</v>
      </c>
    </row>
    <row r="18" spans="1:5">
      <c r="A18" s="303" t="s">
        <v>452</v>
      </c>
      <c r="B18" s="304">
        <v>18.35742136850881</v>
      </c>
      <c r="C18" s="11"/>
      <c r="D18" s="303" t="s">
        <v>137</v>
      </c>
      <c r="E18" s="304">
        <v>45.49591413936902</v>
      </c>
    </row>
    <row r="19" spans="1:5">
      <c r="A19" s="305" t="s">
        <v>137</v>
      </c>
      <c r="B19" s="304">
        <v>18.18243269773965</v>
      </c>
      <c r="C19" s="11"/>
      <c r="D19" s="303" t="s">
        <v>58</v>
      </c>
      <c r="E19" s="304">
        <v>45.084968053847746</v>
      </c>
    </row>
    <row r="20" spans="1:5">
      <c r="A20" s="303" t="s">
        <v>111</v>
      </c>
      <c r="B20" s="304">
        <v>17.995283254598739</v>
      </c>
      <c r="C20" s="11"/>
      <c r="D20" s="303" t="s">
        <v>66</v>
      </c>
      <c r="E20" s="304">
        <v>45.01679074579198</v>
      </c>
    </row>
    <row r="21" spans="1:5">
      <c r="A21" s="303" t="s">
        <v>66</v>
      </c>
      <c r="B21" s="304">
        <v>17.924819103163937</v>
      </c>
      <c r="C21" s="11"/>
      <c r="D21" s="305" t="s">
        <v>111</v>
      </c>
      <c r="E21" s="304">
        <v>43.330637094103437</v>
      </c>
    </row>
    <row r="22" spans="1:5">
      <c r="A22" s="303" t="s">
        <v>48</v>
      </c>
      <c r="B22" s="304">
        <v>17.122630010492841</v>
      </c>
      <c r="C22" s="11"/>
      <c r="D22" s="303" t="s">
        <v>452</v>
      </c>
      <c r="E22" s="304">
        <v>42.442675371637087</v>
      </c>
    </row>
    <row r="23" spans="1:5">
      <c r="A23" s="303" t="s">
        <v>78</v>
      </c>
      <c r="B23" s="304">
        <v>16.722132787982886</v>
      </c>
      <c r="C23" s="11"/>
      <c r="D23" s="303" t="s">
        <v>90</v>
      </c>
      <c r="E23" s="304">
        <v>40.663429657329722</v>
      </c>
    </row>
    <row r="24" spans="1:5">
      <c r="A24" s="303" t="s">
        <v>90</v>
      </c>
      <c r="B24" s="304">
        <v>16.638019295318802</v>
      </c>
      <c r="C24" s="11"/>
      <c r="D24" s="303" t="s">
        <v>78</v>
      </c>
      <c r="E24" s="304">
        <v>39.556766847872289</v>
      </c>
    </row>
    <row r="25" spans="1:5">
      <c r="A25" s="303" t="s">
        <v>451</v>
      </c>
      <c r="B25" s="304">
        <v>16.51485560017198</v>
      </c>
      <c r="C25" s="11"/>
      <c r="D25" s="303" t="s">
        <v>451</v>
      </c>
      <c r="E25" s="304">
        <v>35.799715043049538</v>
      </c>
    </row>
    <row r="26" spans="1:5">
      <c r="A26" s="303" t="s">
        <v>98</v>
      </c>
      <c r="B26" s="304">
        <v>14.815462904186717</v>
      </c>
      <c r="C26" s="11"/>
      <c r="D26" s="303" t="s">
        <v>98</v>
      </c>
      <c r="E26" s="304">
        <v>32.491744819785893</v>
      </c>
    </row>
  </sheetData>
  <pageMargins left="0.7" right="0.7" top="0.75" bottom="0.75" header="0.3" footer="0.3"/>
  <drawing r:id="rId1"/>
  <extLst>
    <ext xmlns:mx="http://schemas.microsoft.com/office/mac/excel/2008/main" uri="{64002731-A6B0-56B0-2670-7721B7C09600}">
      <mx:PLV Mode="0" OnePage="0" WScale="0"/>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26"/>
  <sheetViews>
    <sheetView showGridLines="0" workbookViewId="0"/>
  </sheetViews>
  <sheetFormatPr baseColWidth="10" defaultColWidth="8.6640625" defaultRowHeight="14" x14ac:dyDescent="0"/>
  <cols>
    <col min="1" max="1" width="25.5" customWidth="1"/>
    <col min="2" max="2" width="19.5" customWidth="1"/>
    <col min="5" max="5" width="23.5" customWidth="1"/>
    <col min="6" max="6" width="17.6640625" customWidth="1"/>
  </cols>
  <sheetData>
    <row r="1" spans="1:8" ht="18">
      <c r="A1" s="16" t="s">
        <v>1251</v>
      </c>
      <c r="B1" s="3"/>
      <c r="C1" s="3"/>
      <c r="D1" s="3"/>
      <c r="E1" s="3"/>
      <c r="F1" s="3"/>
      <c r="G1" s="3"/>
      <c r="H1" s="3"/>
    </row>
    <row r="2" spans="1:8" ht="18">
      <c r="A2" s="16"/>
      <c r="B2" s="3"/>
      <c r="C2" s="3"/>
      <c r="D2" s="3"/>
      <c r="E2" s="3"/>
      <c r="F2" s="3"/>
      <c r="G2" s="3"/>
      <c r="H2" s="3"/>
    </row>
    <row r="4" spans="1:8" ht="15" thickBot="1"/>
    <row r="5" spans="1:8">
      <c r="B5" s="310" t="s">
        <v>1084</v>
      </c>
      <c r="F5" s="302" t="s">
        <v>1085</v>
      </c>
    </row>
    <row r="6" spans="1:8">
      <c r="A6" s="849" t="s">
        <v>92</v>
      </c>
      <c r="B6" s="850">
        <v>14.891407331302467</v>
      </c>
      <c r="E6" s="306" t="s">
        <v>92</v>
      </c>
      <c r="F6" s="307">
        <v>31.199207034279436</v>
      </c>
    </row>
    <row r="7" spans="1:8">
      <c r="A7" s="849" t="s">
        <v>116</v>
      </c>
      <c r="B7" s="850">
        <v>12.658540305790615</v>
      </c>
      <c r="E7" s="306" t="s">
        <v>112</v>
      </c>
      <c r="F7" s="307">
        <v>28.988911264414348</v>
      </c>
    </row>
    <row r="8" spans="1:8">
      <c r="A8" s="849" t="s">
        <v>131</v>
      </c>
      <c r="B8" s="850">
        <v>12.353410285483125</v>
      </c>
      <c r="E8" s="306" t="s">
        <v>116</v>
      </c>
      <c r="F8" s="307">
        <v>27.716657440106406</v>
      </c>
    </row>
    <row r="9" spans="1:8">
      <c r="A9" s="849" t="s">
        <v>53</v>
      </c>
      <c r="B9" s="850">
        <v>11.792422960499396</v>
      </c>
      <c r="E9" s="306" t="s">
        <v>140</v>
      </c>
      <c r="F9" s="307">
        <v>25.521850246391846</v>
      </c>
    </row>
    <row r="10" spans="1:8">
      <c r="A10" s="849" t="s">
        <v>112</v>
      </c>
      <c r="B10" s="850">
        <v>11.65053468093093</v>
      </c>
      <c r="E10" s="313" t="s">
        <v>101</v>
      </c>
      <c r="F10" s="307">
        <v>25.381509929527564</v>
      </c>
    </row>
    <row r="11" spans="1:8">
      <c r="A11" s="849" t="s">
        <v>84</v>
      </c>
      <c r="B11" s="850">
        <v>11.439619172588243</v>
      </c>
      <c r="E11" s="306" t="s">
        <v>95</v>
      </c>
      <c r="F11" s="307">
        <v>25.21889996141174</v>
      </c>
    </row>
    <row r="12" spans="1:8">
      <c r="A12" s="849" t="s">
        <v>140</v>
      </c>
      <c r="B12" s="850">
        <v>10.980838473846651</v>
      </c>
      <c r="E12" s="306" t="s">
        <v>84</v>
      </c>
      <c r="F12" s="307">
        <v>24.723215219498627</v>
      </c>
    </row>
    <row r="13" spans="1:8">
      <c r="A13" s="849" t="s">
        <v>74</v>
      </c>
      <c r="B13" s="850">
        <v>10.930466436330706</v>
      </c>
      <c r="E13" s="306" t="s">
        <v>53</v>
      </c>
      <c r="F13" s="307">
        <v>24.646909102134146</v>
      </c>
    </row>
    <row r="14" spans="1:8">
      <c r="A14" s="849" t="s">
        <v>101</v>
      </c>
      <c r="B14" s="850">
        <v>9.8524249085032469</v>
      </c>
      <c r="E14" s="306" t="s">
        <v>131</v>
      </c>
      <c r="F14" s="307">
        <v>24.141453693658459</v>
      </c>
    </row>
    <row r="15" spans="1:8">
      <c r="A15" s="849" t="s">
        <v>93</v>
      </c>
      <c r="B15" s="850">
        <v>9.3317892030176601</v>
      </c>
      <c r="E15" s="306" t="s">
        <v>74</v>
      </c>
      <c r="F15" s="307">
        <v>21.843741998726003</v>
      </c>
    </row>
    <row r="17" spans="1:6">
      <c r="A17" s="311" t="s">
        <v>46</v>
      </c>
      <c r="B17" s="312">
        <v>2.7393546627310124</v>
      </c>
      <c r="E17" s="311" t="s">
        <v>80</v>
      </c>
      <c r="F17" s="312">
        <v>6.468686343155464</v>
      </c>
    </row>
    <row r="18" spans="1:6">
      <c r="A18" s="311" t="s">
        <v>115</v>
      </c>
      <c r="B18" s="312">
        <v>2.7158434647080547</v>
      </c>
      <c r="E18" s="303" t="s">
        <v>115</v>
      </c>
      <c r="F18" s="312">
        <v>6.0544379048679016</v>
      </c>
    </row>
    <row r="19" spans="1:6">
      <c r="A19" s="311" t="s">
        <v>40</v>
      </c>
      <c r="B19" s="312">
        <v>1.9526215993782452</v>
      </c>
      <c r="E19" s="311" t="s">
        <v>40</v>
      </c>
      <c r="F19" s="312">
        <v>4.9710854688487567</v>
      </c>
    </row>
    <row r="20" spans="1:6">
      <c r="A20" s="311" t="s">
        <v>97</v>
      </c>
      <c r="B20" s="312">
        <v>1.8391601051167401</v>
      </c>
      <c r="E20" s="311" t="s">
        <v>97</v>
      </c>
      <c r="F20" s="312">
        <v>4.2478328564201977</v>
      </c>
    </row>
    <row r="21" spans="1:6">
      <c r="A21" s="311" t="s">
        <v>99</v>
      </c>
      <c r="B21" s="312">
        <v>1.7653838102717492</v>
      </c>
      <c r="E21" s="311" t="s">
        <v>68</v>
      </c>
      <c r="F21" s="312">
        <v>4.2169058134416346</v>
      </c>
    </row>
    <row r="22" spans="1:6">
      <c r="A22" s="311" t="s">
        <v>68</v>
      </c>
      <c r="B22" s="312">
        <v>1.7452588076101001</v>
      </c>
      <c r="E22" s="311" t="s">
        <v>99</v>
      </c>
      <c r="F22" s="312">
        <v>4.1360479509982744</v>
      </c>
    </row>
    <row r="23" spans="1:6">
      <c r="A23" s="311" t="s">
        <v>451</v>
      </c>
      <c r="B23" s="312">
        <v>1.5845526804084724</v>
      </c>
      <c r="E23" s="311" t="s">
        <v>451</v>
      </c>
      <c r="F23" s="312">
        <v>3.4348792264785497</v>
      </c>
    </row>
    <row r="24" spans="1:6">
      <c r="A24" s="311" t="s">
        <v>90</v>
      </c>
      <c r="B24" s="312">
        <v>1.1710166147313887</v>
      </c>
      <c r="E24" s="311" t="s">
        <v>90</v>
      </c>
      <c r="F24" s="312">
        <v>2.861972383581239</v>
      </c>
    </row>
    <row r="25" spans="1:6">
      <c r="A25" s="311" t="s">
        <v>452</v>
      </c>
      <c r="B25" s="312">
        <v>1.117061924137335</v>
      </c>
      <c r="E25" s="311" t="s">
        <v>452</v>
      </c>
      <c r="F25" s="312">
        <v>2.5826664684784348</v>
      </c>
    </row>
    <row r="26" spans="1:6">
      <c r="A26" s="311" t="s">
        <v>98</v>
      </c>
      <c r="B26" s="312">
        <v>0.94502229867626297</v>
      </c>
      <c r="E26" s="311" t="s">
        <v>98</v>
      </c>
      <c r="F26" s="312">
        <v>2.0725254132234743</v>
      </c>
    </row>
  </sheetData>
  <pageMargins left="0.7" right="0.7" top="0.75" bottom="0.75" header="0.3" footer="0.3"/>
  <drawing r:id="rId1"/>
  <extLst>
    <ext xmlns:mx="http://schemas.microsoft.com/office/mac/excel/2008/main" uri="{64002731-A6B0-56B0-2670-7721B7C09600}">
      <mx:PLV Mode="0" OnePage="0" WScale="0"/>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M119"/>
  <sheetViews>
    <sheetView showGridLines="0" workbookViewId="0"/>
  </sheetViews>
  <sheetFormatPr baseColWidth="10" defaultColWidth="8.6640625" defaultRowHeight="14" x14ac:dyDescent="0"/>
  <cols>
    <col min="1" max="1" width="20.5" customWidth="1"/>
    <col min="2" max="2" width="25.33203125" customWidth="1"/>
    <col min="3" max="3" width="5.6640625" customWidth="1"/>
    <col min="4" max="4" width="17.6640625" customWidth="1"/>
    <col min="5" max="6" width="19.5" customWidth="1"/>
    <col min="8" max="8" width="15" customWidth="1"/>
    <col min="9" max="9" width="5.6640625" customWidth="1"/>
    <col min="10" max="10" width="14.6640625" customWidth="1"/>
    <col min="11" max="11" width="26.6640625" customWidth="1"/>
    <col min="12" max="12" width="33.33203125" customWidth="1"/>
    <col min="13" max="13" width="26.6640625" customWidth="1"/>
  </cols>
  <sheetData>
    <row r="1" spans="1:13" ht="18">
      <c r="A1" s="16" t="s">
        <v>975</v>
      </c>
      <c r="B1" s="3"/>
      <c r="C1" s="3"/>
      <c r="D1" s="3"/>
      <c r="E1" s="3"/>
      <c r="F1" s="3"/>
      <c r="G1" s="3"/>
    </row>
    <row r="2" spans="1:13" ht="18">
      <c r="A2" s="16"/>
      <c r="B2" s="3"/>
      <c r="C2" s="3"/>
      <c r="D2" s="3"/>
      <c r="E2" s="3"/>
      <c r="F2" s="3"/>
      <c r="G2" s="3"/>
    </row>
    <row r="3" spans="1:13" ht="18">
      <c r="A3" s="16"/>
      <c r="B3" s="3"/>
      <c r="C3" s="3"/>
      <c r="D3" s="3"/>
      <c r="E3" s="3"/>
      <c r="F3" s="3"/>
      <c r="G3" s="3"/>
    </row>
    <row r="4" spans="1:13">
      <c r="A4" s="3"/>
      <c r="B4" s="3"/>
      <c r="C4" s="3"/>
      <c r="D4" s="3"/>
      <c r="E4" s="3"/>
      <c r="F4" s="3"/>
      <c r="G4" s="3"/>
    </row>
    <row r="5" spans="1:13" ht="30">
      <c r="A5" s="1122" t="s">
        <v>1086</v>
      </c>
      <c r="B5" s="18" t="s">
        <v>39</v>
      </c>
    </row>
    <row r="6" spans="1:13" ht="15">
      <c r="A6" s="142" t="s">
        <v>674</v>
      </c>
      <c r="B6" s="78" t="s">
        <v>80</v>
      </c>
    </row>
    <row r="7" spans="1:13" ht="15">
      <c r="A7" s="176"/>
      <c r="B7" s="12" t="s">
        <v>662</v>
      </c>
    </row>
    <row r="8" spans="1:13" ht="15">
      <c r="A8" s="176"/>
      <c r="B8" s="12" t="s">
        <v>123</v>
      </c>
      <c r="D8" s="93"/>
      <c r="E8" s="93"/>
      <c r="F8" s="93"/>
      <c r="G8" s="93"/>
      <c r="H8" s="93"/>
      <c r="I8" s="93"/>
      <c r="J8" s="93"/>
      <c r="K8" s="93"/>
      <c r="L8" s="93"/>
      <c r="M8" s="93"/>
    </row>
    <row r="9" spans="1:13" ht="15">
      <c r="A9" s="176"/>
      <c r="B9" s="78" t="s">
        <v>97</v>
      </c>
      <c r="C9" s="94"/>
      <c r="D9" s="93"/>
      <c r="E9" s="93"/>
      <c r="F9" s="93"/>
      <c r="G9" s="93"/>
      <c r="H9" s="93"/>
      <c r="I9" s="93"/>
      <c r="J9" s="93"/>
      <c r="K9" s="93"/>
      <c r="L9" s="93"/>
      <c r="M9" s="93"/>
    </row>
    <row r="10" spans="1:13">
      <c r="A10" s="129"/>
      <c r="B10" s="12" t="s">
        <v>658</v>
      </c>
    </row>
    <row r="11" spans="1:13" ht="15">
      <c r="A11" s="176"/>
      <c r="B11" s="12" t="s">
        <v>451</v>
      </c>
    </row>
    <row r="12" spans="1:13" ht="15">
      <c r="A12" s="176"/>
      <c r="B12" s="12" t="s">
        <v>99</v>
      </c>
    </row>
    <row r="13" spans="1:13">
      <c r="A13" s="129"/>
      <c r="B13" s="12" t="s">
        <v>90</v>
      </c>
    </row>
    <row r="14" spans="1:13" ht="15">
      <c r="A14" s="176"/>
      <c r="B14" s="12" t="s">
        <v>98</v>
      </c>
    </row>
    <row r="15" spans="1:13" ht="15">
      <c r="A15" s="176"/>
      <c r="B15" s="12"/>
    </row>
    <row r="16" spans="1:13" ht="15">
      <c r="A16" s="142" t="s">
        <v>675</v>
      </c>
      <c r="B16" s="78" t="s">
        <v>51</v>
      </c>
    </row>
    <row r="17" spans="1:2" ht="15">
      <c r="A17" s="176"/>
      <c r="B17" s="12" t="s">
        <v>129</v>
      </c>
    </row>
    <row r="18" spans="1:2" ht="15">
      <c r="A18" s="176"/>
      <c r="B18" s="12" t="s">
        <v>63</v>
      </c>
    </row>
    <row r="19" spans="1:2" ht="15">
      <c r="A19" s="176"/>
      <c r="B19" s="12" t="s">
        <v>132</v>
      </c>
    </row>
    <row r="20" spans="1:2" ht="15">
      <c r="A20" s="176"/>
      <c r="B20" s="12" t="s">
        <v>73</v>
      </c>
    </row>
    <row r="21" spans="1:2" ht="15">
      <c r="A21" s="176"/>
      <c r="B21" s="12" t="s">
        <v>67</v>
      </c>
    </row>
    <row r="22" spans="1:2" ht="15">
      <c r="A22" s="176"/>
      <c r="B22" s="12" t="s">
        <v>46</v>
      </c>
    </row>
    <row r="23" spans="1:2" ht="15">
      <c r="A23" s="176"/>
      <c r="B23" s="12" t="s">
        <v>88</v>
      </c>
    </row>
    <row r="24" spans="1:2" ht="15">
      <c r="A24" s="176"/>
      <c r="B24" s="12" t="s">
        <v>62</v>
      </c>
    </row>
    <row r="25" spans="1:2" ht="15">
      <c r="A25" s="176"/>
      <c r="B25" s="78" t="s">
        <v>125</v>
      </c>
    </row>
    <row r="26" spans="1:2" ht="15">
      <c r="A26" s="176"/>
      <c r="B26" s="12" t="s">
        <v>83</v>
      </c>
    </row>
    <row r="27" spans="1:2" ht="15">
      <c r="A27" s="176"/>
      <c r="B27" s="12" t="s">
        <v>49</v>
      </c>
    </row>
    <row r="28" spans="1:2" ht="15">
      <c r="A28" s="176"/>
      <c r="B28" s="12" t="s">
        <v>58</v>
      </c>
    </row>
    <row r="29" spans="1:2" ht="15">
      <c r="A29" s="176"/>
      <c r="B29" s="12" t="s">
        <v>45</v>
      </c>
    </row>
    <row r="30" spans="1:2" ht="15">
      <c r="A30" s="176"/>
      <c r="B30" s="12" t="s">
        <v>52</v>
      </c>
    </row>
    <row r="31" spans="1:2" ht="15">
      <c r="A31" s="176"/>
      <c r="B31" s="12" t="s">
        <v>115</v>
      </c>
    </row>
    <row r="32" spans="1:2">
      <c r="B32" s="12" t="s">
        <v>452</v>
      </c>
    </row>
    <row r="33" spans="1:2">
      <c r="B33" s="78"/>
    </row>
    <row r="34" spans="1:2" ht="15">
      <c r="A34" s="142" t="s">
        <v>676</v>
      </c>
      <c r="B34" s="12" t="s">
        <v>54</v>
      </c>
    </row>
    <row r="35" spans="1:2">
      <c r="B35" s="12" t="s">
        <v>130</v>
      </c>
    </row>
    <row r="36" spans="1:2">
      <c r="B36" s="12" t="s">
        <v>138</v>
      </c>
    </row>
    <row r="37" spans="1:2" ht="15">
      <c r="A37" s="176"/>
      <c r="B37" s="78" t="s">
        <v>104</v>
      </c>
    </row>
    <row r="38" spans="1:2" ht="15">
      <c r="A38" s="176"/>
      <c r="B38" s="12" t="s">
        <v>81</v>
      </c>
    </row>
    <row r="39" spans="1:2" ht="15">
      <c r="A39" s="176"/>
      <c r="B39" s="12" t="s">
        <v>661</v>
      </c>
    </row>
    <row r="40" spans="1:2" ht="15">
      <c r="A40" s="176"/>
      <c r="B40" s="12" t="s">
        <v>42</v>
      </c>
    </row>
    <row r="41" spans="1:2" ht="15">
      <c r="A41" s="176"/>
      <c r="B41" s="78" t="s">
        <v>56</v>
      </c>
    </row>
    <row r="42" spans="1:2">
      <c r="B42" s="12" t="s">
        <v>103</v>
      </c>
    </row>
    <row r="43" spans="1:2">
      <c r="B43" s="12" t="s">
        <v>70</v>
      </c>
    </row>
    <row r="44" spans="1:2">
      <c r="B44" s="12" t="s">
        <v>120</v>
      </c>
    </row>
    <row r="45" spans="1:2">
      <c r="B45" s="78" t="s">
        <v>41</v>
      </c>
    </row>
    <row r="46" spans="1:2">
      <c r="B46" s="12" t="s">
        <v>114</v>
      </c>
    </row>
    <row r="47" spans="1:2">
      <c r="B47" s="12" t="s">
        <v>660</v>
      </c>
    </row>
    <row r="48" spans="1:2" ht="15">
      <c r="A48" s="176"/>
      <c r="B48" s="12" t="s">
        <v>659</v>
      </c>
    </row>
    <row r="49" spans="1:2" ht="15">
      <c r="A49" s="176"/>
      <c r="B49" s="12" t="s">
        <v>119</v>
      </c>
    </row>
    <row r="50" spans="1:2" ht="15">
      <c r="A50" s="176"/>
      <c r="B50" s="12" t="s">
        <v>105</v>
      </c>
    </row>
    <row r="51" spans="1:2" ht="15">
      <c r="A51" s="176"/>
      <c r="B51" s="12" t="s">
        <v>96</v>
      </c>
    </row>
    <row r="52" spans="1:2" ht="15">
      <c r="A52" s="176"/>
      <c r="B52" s="12" t="s">
        <v>107</v>
      </c>
    </row>
    <row r="53" spans="1:2" ht="15">
      <c r="A53" s="176"/>
      <c r="B53" s="12" t="s">
        <v>43</v>
      </c>
    </row>
    <row r="54" spans="1:2" ht="15">
      <c r="A54" s="176"/>
      <c r="B54" s="12" t="s">
        <v>110</v>
      </c>
    </row>
    <row r="55" spans="1:2" ht="15">
      <c r="A55" s="176"/>
      <c r="B55" s="78" t="s">
        <v>139</v>
      </c>
    </row>
    <row r="56" spans="1:2" ht="15">
      <c r="A56" s="176"/>
      <c r="B56" s="12" t="s">
        <v>77</v>
      </c>
    </row>
    <row r="57" spans="1:2" ht="15">
      <c r="A57" s="176"/>
      <c r="B57" s="12" t="s">
        <v>106</v>
      </c>
    </row>
    <row r="58" spans="1:2" ht="15">
      <c r="A58" s="176"/>
      <c r="B58" s="12" t="s">
        <v>79</v>
      </c>
    </row>
    <row r="59" spans="1:2" ht="15">
      <c r="A59" s="176"/>
      <c r="B59" s="78" t="s">
        <v>65</v>
      </c>
    </row>
    <row r="60" spans="1:2" ht="15">
      <c r="A60" s="176"/>
      <c r="B60" s="12" t="s">
        <v>87</v>
      </c>
    </row>
    <row r="61" spans="1:2" ht="15">
      <c r="A61" s="176"/>
      <c r="B61" s="12" t="s">
        <v>121</v>
      </c>
    </row>
    <row r="62" spans="1:2" ht="15">
      <c r="A62" s="176"/>
      <c r="B62" s="12" t="s">
        <v>76</v>
      </c>
    </row>
    <row r="63" spans="1:2" ht="15">
      <c r="A63" s="176"/>
      <c r="B63" s="12" t="s">
        <v>50</v>
      </c>
    </row>
    <row r="64" spans="1:2" ht="15">
      <c r="A64" s="176"/>
      <c r="B64" s="12" t="s">
        <v>117</v>
      </c>
    </row>
    <row r="65" spans="1:2" ht="15">
      <c r="A65" s="176"/>
      <c r="B65" s="12" t="s">
        <v>126</v>
      </c>
    </row>
    <row r="66" spans="1:2" ht="15">
      <c r="A66" s="176"/>
      <c r="B66" s="12" t="s">
        <v>85</v>
      </c>
    </row>
    <row r="67" spans="1:2" ht="15">
      <c r="A67" s="176"/>
      <c r="B67" s="12" t="s">
        <v>44</v>
      </c>
    </row>
    <row r="68" spans="1:2">
      <c r="B68" s="12" t="s">
        <v>135</v>
      </c>
    </row>
    <row r="69" spans="1:2" ht="15">
      <c r="A69" s="176"/>
      <c r="B69" s="12" t="s">
        <v>69</v>
      </c>
    </row>
    <row r="70" spans="1:2" ht="15">
      <c r="A70" s="176"/>
      <c r="B70" s="12" t="s">
        <v>78</v>
      </c>
    </row>
    <row r="71" spans="1:2" ht="15">
      <c r="A71" s="176"/>
      <c r="B71" s="12"/>
    </row>
    <row r="72" spans="1:2" ht="15">
      <c r="A72" s="142" t="s">
        <v>677</v>
      </c>
      <c r="B72" s="12" t="s">
        <v>127</v>
      </c>
    </row>
    <row r="73" spans="1:2" ht="15">
      <c r="A73" s="176"/>
      <c r="B73" s="12" t="s">
        <v>101</v>
      </c>
    </row>
    <row r="74" spans="1:2" ht="15">
      <c r="A74" s="176"/>
      <c r="B74" s="12" t="s">
        <v>64</v>
      </c>
    </row>
    <row r="75" spans="1:2" ht="15">
      <c r="A75" s="176"/>
      <c r="B75" s="12" t="s">
        <v>118</v>
      </c>
    </row>
    <row r="76" spans="1:2" ht="15">
      <c r="A76" s="176"/>
      <c r="B76" s="12" t="s">
        <v>82</v>
      </c>
    </row>
    <row r="77" spans="1:2" ht="15">
      <c r="A77" s="176"/>
      <c r="B77" s="12" t="s">
        <v>136</v>
      </c>
    </row>
    <row r="78" spans="1:2" ht="15">
      <c r="A78" s="176"/>
      <c r="B78" s="78" t="s">
        <v>94</v>
      </c>
    </row>
    <row r="79" spans="1:2" ht="15">
      <c r="A79" s="176"/>
      <c r="B79" s="12" t="s">
        <v>134</v>
      </c>
    </row>
    <row r="80" spans="1:2" ht="15">
      <c r="A80" s="176"/>
      <c r="B80" s="12" t="s">
        <v>100</v>
      </c>
    </row>
    <row r="81" spans="1:2" ht="15">
      <c r="A81" s="176"/>
      <c r="B81" s="12" t="s">
        <v>91</v>
      </c>
    </row>
    <row r="82" spans="1:2" ht="15">
      <c r="A82" s="176"/>
      <c r="B82" s="12" t="s">
        <v>133</v>
      </c>
    </row>
    <row r="83" spans="1:2" ht="15">
      <c r="A83" s="176"/>
      <c r="B83" s="12" t="s">
        <v>93</v>
      </c>
    </row>
    <row r="84" spans="1:2" ht="15">
      <c r="A84" s="176"/>
      <c r="B84" s="12" t="s">
        <v>657</v>
      </c>
    </row>
    <row r="85" spans="1:2">
      <c r="B85" s="78" t="s">
        <v>72</v>
      </c>
    </row>
    <row r="86" spans="1:2">
      <c r="A86" s="129"/>
      <c r="B86" s="78" t="s">
        <v>86</v>
      </c>
    </row>
    <row r="87" spans="1:2">
      <c r="A87" s="129"/>
      <c r="B87" s="12" t="s">
        <v>61</v>
      </c>
    </row>
    <row r="88" spans="1:2" ht="15">
      <c r="A88" s="176"/>
      <c r="B88" s="12" t="s">
        <v>111</v>
      </c>
    </row>
    <row r="89" spans="1:2">
      <c r="A89" s="129"/>
      <c r="B89" s="12" t="s">
        <v>102</v>
      </c>
    </row>
    <row r="90" spans="1:2" ht="15">
      <c r="A90" s="176"/>
      <c r="B90" s="12" t="s">
        <v>108</v>
      </c>
    </row>
    <row r="91" spans="1:2" ht="15">
      <c r="A91" s="176"/>
      <c r="B91" s="12" t="s">
        <v>84</v>
      </c>
    </row>
    <row r="92" spans="1:2" ht="15">
      <c r="A92" s="176"/>
      <c r="B92" s="12" t="s">
        <v>140</v>
      </c>
    </row>
    <row r="93" spans="1:2" ht="15">
      <c r="A93" s="176"/>
      <c r="B93" s="12" t="s">
        <v>57</v>
      </c>
    </row>
    <row r="94" spans="1:2" ht="15">
      <c r="A94" s="176"/>
      <c r="B94" s="12" t="s">
        <v>109</v>
      </c>
    </row>
    <row r="95" spans="1:2" ht="15">
      <c r="A95" s="176"/>
      <c r="B95" s="12" t="s">
        <v>68</v>
      </c>
    </row>
    <row r="96" spans="1:2" ht="15">
      <c r="A96" s="176"/>
      <c r="B96" s="12" t="s">
        <v>137</v>
      </c>
    </row>
    <row r="97" spans="1:2" ht="15">
      <c r="A97" s="176"/>
      <c r="B97" s="12" t="s">
        <v>656</v>
      </c>
    </row>
    <row r="98" spans="1:2" ht="15">
      <c r="A98" s="176"/>
      <c r="B98" s="12" t="s">
        <v>75</v>
      </c>
    </row>
    <row r="99" spans="1:2">
      <c r="A99" s="129"/>
      <c r="B99" s="12"/>
    </row>
    <row r="100" spans="1:2" ht="15">
      <c r="A100" s="142" t="s">
        <v>678</v>
      </c>
      <c r="B100" s="12" t="s">
        <v>116</v>
      </c>
    </row>
    <row r="101" spans="1:2">
      <c r="A101" s="129"/>
      <c r="B101" s="12" t="s">
        <v>92</v>
      </c>
    </row>
    <row r="102" spans="1:2" ht="15">
      <c r="A102" s="176"/>
      <c r="B102" s="12" t="s">
        <v>95</v>
      </c>
    </row>
    <row r="103" spans="1:2" ht="15">
      <c r="A103" s="176"/>
      <c r="B103" s="12" t="s">
        <v>47</v>
      </c>
    </row>
    <row r="104" spans="1:2">
      <c r="A104" s="129"/>
      <c r="B104" s="12" t="s">
        <v>60</v>
      </c>
    </row>
    <row r="105" spans="1:2">
      <c r="A105" s="129"/>
      <c r="B105" s="12" t="s">
        <v>53</v>
      </c>
    </row>
    <row r="106" spans="1:2">
      <c r="A106" s="129"/>
      <c r="B106" s="12" t="s">
        <v>74</v>
      </c>
    </row>
    <row r="107" spans="1:2">
      <c r="A107" s="129"/>
      <c r="B107" s="12" t="s">
        <v>71</v>
      </c>
    </row>
    <row r="108" spans="1:2">
      <c r="A108" s="129"/>
      <c r="B108" s="12" t="s">
        <v>59</v>
      </c>
    </row>
    <row r="109" spans="1:2">
      <c r="A109" s="129"/>
      <c r="B109" s="12" t="s">
        <v>124</v>
      </c>
    </row>
    <row r="110" spans="1:2">
      <c r="A110" s="129"/>
      <c r="B110" s="12" t="s">
        <v>40</v>
      </c>
    </row>
    <row r="111" spans="1:2">
      <c r="A111" s="129"/>
      <c r="B111" s="12" t="s">
        <v>128</v>
      </c>
    </row>
    <row r="112" spans="1:2">
      <c r="A112" s="129"/>
      <c r="B112" s="12" t="s">
        <v>55</v>
      </c>
    </row>
    <row r="113" spans="1:2">
      <c r="A113" s="129"/>
      <c r="B113" s="12" t="s">
        <v>122</v>
      </c>
    </row>
    <row r="114" spans="1:2">
      <c r="A114" s="129"/>
      <c r="B114" s="12" t="s">
        <v>113</v>
      </c>
    </row>
    <row r="115" spans="1:2">
      <c r="A115" s="129"/>
      <c r="B115" s="20" t="s">
        <v>48</v>
      </c>
    </row>
    <row r="116" spans="1:2">
      <c r="A116" s="129"/>
      <c r="B116" s="12" t="s">
        <v>131</v>
      </c>
    </row>
    <row r="117" spans="1:2">
      <c r="A117" s="129"/>
      <c r="B117" s="12" t="s">
        <v>66</v>
      </c>
    </row>
    <row r="118" spans="1:2" ht="15">
      <c r="A118" s="176"/>
      <c r="B118" s="12" t="s">
        <v>112</v>
      </c>
    </row>
    <row r="119" spans="1:2">
      <c r="A119" s="129"/>
      <c r="B119" s="12" t="s">
        <v>89</v>
      </c>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C16"/>
  <sheetViews>
    <sheetView showGridLines="0" workbookViewId="0">
      <selection sqref="A1:C1"/>
    </sheetView>
  </sheetViews>
  <sheetFormatPr baseColWidth="10" defaultColWidth="8.6640625" defaultRowHeight="15" x14ac:dyDescent="0"/>
  <cols>
    <col min="1" max="1" width="65.33203125" style="24" customWidth="1"/>
    <col min="2" max="2" width="19.5" style="24" customWidth="1"/>
    <col min="3" max="3" width="38.33203125" style="24" customWidth="1"/>
    <col min="4" max="16384" width="8.6640625" style="24"/>
  </cols>
  <sheetData>
    <row r="1" spans="1:3" ht="40.25" customHeight="1">
      <c r="A1" s="1269" t="s">
        <v>556</v>
      </c>
      <c r="B1" s="1269"/>
      <c r="C1" s="1269"/>
    </row>
    <row r="4" spans="1:3" ht="23.5" customHeight="1" thickBot="1"/>
    <row r="5" spans="1:3" s="30" customFormat="1" ht="16" thickBot="1">
      <c r="A5" s="1268" t="s">
        <v>1174</v>
      </c>
      <c r="B5" s="1268"/>
    </row>
    <row r="6" spans="1:3" s="30" customFormat="1" ht="39" customHeight="1">
      <c r="A6" s="1020" t="s">
        <v>1012</v>
      </c>
      <c r="B6" s="201">
        <v>1</v>
      </c>
    </row>
    <row r="7" spans="1:3" s="30" customFormat="1" ht="31" thickBot="1">
      <c r="A7" s="183" t="s">
        <v>1013</v>
      </c>
      <c r="B7" s="199">
        <v>13</v>
      </c>
    </row>
    <row r="8" spans="1:3">
      <c r="C8" s="180"/>
    </row>
    <row r="10" spans="1:3" ht="50.25" customHeight="1"/>
    <row r="11" spans="1:3">
      <c r="B11" s="28"/>
    </row>
    <row r="12" spans="1:3">
      <c r="B12" s="28"/>
    </row>
    <row r="15" spans="1:3">
      <c r="A15" s="28"/>
    </row>
    <row r="16" spans="1:3">
      <c r="A16" s="28"/>
    </row>
  </sheetData>
  <mergeCells count="2">
    <mergeCell ref="A5:B5"/>
    <mergeCell ref="A1:C1"/>
  </mergeCells>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3"/>
  <sheetViews>
    <sheetView showGridLines="0" workbookViewId="0"/>
  </sheetViews>
  <sheetFormatPr baseColWidth="10" defaultColWidth="8.6640625" defaultRowHeight="14" x14ac:dyDescent="0"/>
  <cols>
    <col min="1" max="1" width="32.5" customWidth="1"/>
    <col min="2" max="5" width="16" customWidth="1"/>
    <col min="6" max="6" width="15.33203125" customWidth="1"/>
  </cols>
  <sheetData>
    <row r="1" spans="1:6" ht="18">
      <c r="A1" s="17" t="s">
        <v>1199</v>
      </c>
      <c r="B1" s="3"/>
      <c r="C1" s="3"/>
      <c r="D1" s="3"/>
      <c r="E1" s="3"/>
      <c r="F1" s="3"/>
    </row>
    <row r="2" spans="1:6">
      <c r="A2" s="3"/>
      <c r="B2" s="3"/>
      <c r="C2" s="3"/>
      <c r="D2" s="3"/>
      <c r="E2" s="3"/>
      <c r="F2" s="3"/>
    </row>
    <row r="3" spans="1:6">
      <c r="A3" s="3"/>
      <c r="B3" s="3"/>
      <c r="C3" s="3"/>
      <c r="D3" s="3"/>
      <c r="E3" s="3"/>
      <c r="F3" s="3"/>
    </row>
    <row r="4" spans="1:6" ht="16" thickBot="1">
      <c r="A4" s="114"/>
      <c r="B4" s="114"/>
      <c r="C4" s="112"/>
      <c r="D4" s="112"/>
      <c r="E4" s="112"/>
      <c r="F4" s="112"/>
    </row>
    <row r="5" spans="1:6" ht="15">
      <c r="A5" s="704" t="s">
        <v>427</v>
      </c>
      <c r="B5" s="705">
        <v>70.182017071081006</v>
      </c>
      <c r="C5" s="113"/>
      <c r="D5" s="112"/>
      <c r="E5" s="112"/>
      <c r="F5" s="112"/>
    </row>
    <row r="6" spans="1:6" ht="15">
      <c r="A6" s="314" t="s">
        <v>423</v>
      </c>
      <c r="B6" s="706">
        <v>66.345624790502853</v>
      </c>
      <c r="C6" s="115"/>
      <c r="D6" s="112"/>
      <c r="E6" s="112"/>
      <c r="F6" s="112"/>
    </row>
    <row r="7" spans="1:6" ht="15">
      <c r="A7" s="314" t="s">
        <v>453</v>
      </c>
      <c r="B7" s="706">
        <v>65.214418782427288</v>
      </c>
      <c r="C7" s="113"/>
      <c r="D7" s="114"/>
      <c r="E7" s="112"/>
      <c r="F7" s="112"/>
    </row>
    <row r="8" spans="1:6" ht="15">
      <c r="A8" s="511" t="s">
        <v>2</v>
      </c>
      <c r="B8" s="708">
        <v>64.080354363224828</v>
      </c>
      <c r="C8" s="113"/>
      <c r="D8" s="114"/>
      <c r="E8" s="112"/>
      <c r="F8" s="112"/>
    </row>
    <row r="9" spans="1:6" ht="15">
      <c r="A9" s="314" t="s">
        <v>444</v>
      </c>
      <c r="B9" s="706">
        <v>60.973156480030887</v>
      </c>
      <c r="C9" s="113"/>
      <c r="D9" s="114"/>
      <c r="E9" s="112"/>
      <c r="F9" s="112"/>
    </row>
    <row r="10" spans="1:6" ht="16" thickBot="1">
      <c r="A10" s="315" t="s">
        <v>445</v>
      </c>
      <c r="B10" s="707">
        <v>58.393621185600431</v>
      </c>
      <c r="C10" s="113"/>
      <c r="D10" s="114"/>
      <c r="E10" s="112"/>
      <c r="F10" s="112"/>
    </row>
    <row r="11" spans="1:6" ht="15">
      <c r="A11" s="3"/>
      <c r="B11" s="113"/>
      <c r="C11" s="113"/>
      <c r="D11" s="114"/>
      <c r="E11" s="114"/>
      <c r="F11" s="114"/>
    </row>
    <row r="12" spans="1:6" ht="15">
      <c r="D12" s="114"/>
    </row>
    <row r="13" spans="1:6" ht="15">
      <c r="D13" s="114"/>
    </row>
  </sheetData>
  <pageMargins left="0.7" right="0.7" top="0.75" bottom="0.75" header="0.3" footer="0.3"/>
  <drawing r:id="rId1"/>
  <extLst>
    <ext xmlns:mx="http://schemas.microsoft.com/office/mac/excel/2008/main" uri="{64002731-A6B0-56B0-2670-7721B7C09600}">
      <mx:PLV Mode="0" OnePage="0" WScale="0"/>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13"/>
  <sheetViews>
    <sheetView showGridLines="0" workbookViewId="0">
      <selection sqref="A1:D1"/>
    </sheetView>
  </sheetViews>
  <sheetFormatPr baseColWidth="10" defaultColWidth="8.6640625" defaultRowHeight="14" x14ac:dyDescent="0"/>
  <cols>
    <col min="1" max="1" width="18.33203125" customWidth="1"/>
    <col min="2" max="4" width="33.5" customWidth="1"/>
    <col min="5" max="5" width="16" customWidth="1"/>
    <col min="6" max="7" width="15.33203125" customWidth="1"/>
  </cols>
  <sheetData>
    <row r="1" spans="1:8" ht="39.5" customHeight="1">
      <c r="A1" s="1282" t="s">
        <v>1200</v>
      </c>
      <c r="B1" s="1282"/>
      <c r="C1" s="1282"/>
      <c r="D1" s="1282"/>
      <c r="E1" s="3"/>
      <c r="F1" s="3"/>
      <c r="G1" s="3"/>
      <c r="H1" s="3"/>
    </row>
    <row r="2" spans="1:8" ht="18">
      <c r="A2" s="17"/>
      <c r="B2" s="3"/>
      <c r="C2" s="3"/>
      <c r="D2" s="3"/>
      <c r="E2" s="3"/>
      <c r="F2" s="3"/>
      <c r="G2" s="3"/>
      <c r="H2" s="3"/>
    </row>
    <row r="3" spans="1:8" ht="15" thickBot="1">
      <c r="A3" s="3"/>
      <c r="B3" s="3"/>
      <c r="C3" s="3"/>
      <c r="D3" s="3"/>
      <c r="E3" s="3"/>
      <c r="F3" s="3"/>
      <c r="G3" s="3"/>
      <c r="H3" s="3"/>
    </row>
    <row r="4" spans="1:8" ht="16" thickBot="1">
      <c r="A4" s="1283"/>
      <c r="B4" s="709" t="s">
        <v>1088</v>
      </c>
      <c r="C4" s="709" t="s">
        <v>1089</v>
      </c>
      <c r="D4" s="709" t="s">
        <v>1089</v>
      </c>
      <c r="E4" s="3"/>
      <c r="F4" s="3"/>
      <c r="G4" s="3"/>
      <c r="H4" s="3"/>
    </row>
    <row r="5" spans="1:8" ht="16" thickBot="1">
      <c r="A5" s="1284"/>
      <c r="B5" s="709" t="s">
        <v>1087</v>
      </c>
      <c r="C5" s="709" t="s">
        <v>543</v>
      </c>
      <c r="D5" s="709" t="s">
        <v>544</v>
      </c>
      <c r="E5" s="3"/>
      <c r="F5" s="116"/>
      <c r="G5" s="117"/>
      <c r="H5" s="118"/>
    </row>
    <row r="6" spans="1:8" ht="15">
      <c r="A6" s="710" t="s">
        <v>454</v>
      </c>
      <c r="B6" s="711">
        <v>93.5</v>
      </c>
      <c r="C6" s="711">
        <v>103</v>
      </c>
      <c r="D6" s="711">
        <v>110.7</v>
      </c>
      <c r="E6" s="3"/>
      <c r="F6" s="119"/>
      <c r="G6" s="120"/>
      <c r="H6" s="118"/>
    </row>
    <row r="7" spans="1:8" ht="15">
      <c r="A7" s="314" t="s">
        <v>455</v>
      </c>
      <c r="B7" s="316">
        <v>95.2</v>
      </c>
      <c r="C7" s="316">
        <v>105.4</v>
      </c>
      <c r="D7" s="316">
        <v>112.2</v>
      </c>
      <c r="E7" s="3"/>
      <c r="F7" s="121"/>
      <c r="G7" s="122"/>
      <c r="H7" s="118"/>
    </row>
    <row r="8" spans="1:8" ht="15">
      <c r="A8" s="314" t="s">
        <v>456</v>
      </c>
      <c r="B8" s="316">
        <v>91.1</v>
      </c>
      <c r="C8" s="316">
        <v>99.6</v>
      </c>
      <c r="D8" s="316">
        <v>108.6</v>
      </c>
      <c r="E8" s="3"/>
      <c r="F8" s="121"/>
      <c r="G8" s="122"/>
      <c r="H8" s="123"/>
    </row>
    <row r="9" spans="1:8" ht="15">
      <c r="A9" s="511" t="s">
        <v>423</v>
      </c>
      <c r="B9" s="512">
        <v>103.5</v>
      </c>
      <c r="C9" s="512">
        <v>106.8</v>
      </c>
      <c r="D9" s="512">
        <v>118.7</v>
      </c>
      <c r="E9" s="3"/>
      <c r="F9" s="119"/>
      <c r="G9" s="120"/>
      <c r="H9" s="124"/>
    </row>
    <row r="10" spans="1:8" ht="15">
      <c r="A10" s="712" t="s">
        <v>446</v>
      </c>
      <c r="B10" s="512">
        <v>106.8</v>
      </c>
      <c r="C10" s="512">
        <v>91.1</v>
      </c>
      <c r="D10" s="512">
        <v>77.5</v>
      </c>
      <c r="E10" s="3"/>
      <c r="F10" s="120"/>
      <c r="G10" s="120"/>
      <c r="H10" s="124"/>
    </row>
    <row r="11" spans="1:8" ht="15">
      <c r="A11" s="314" t="s">
        <v>457</v>
      </c>
      <c r="B11" s="316">
        <v>109.5</v>
      </c>
      <c r="C11" s="316">
        <v>92.8</v>
      </c>
      <c r="D11" s="316">
        <v>82.9</v>
      </c>
      <c r="E11" s="3"/>
      <c r="F11" s="122"/>
      <c r="G11" s="122"/>
      <c r="H11" s="20"/>
    </row>
    <row r="12" spans="1:8" ht="16" thickBot="1">
      <c r="A12" s="315" t="s">
        <v>458</v>
      </c>
      <c r="B12" s="318">
        <v>101.8</v>
      </c>
      <c r="C12" s="318">
        <v>87.6</v>
      </c>
      <c r="D12" s="318">
        <v>66.900000000000006</v>
      </c>
      <c r="E12" s="3"/>
      <c r="F12" s="125"/>
      <c r="G12" s="125"/>
      <c r="H12" s="20"/>
    </row>
    <row r="13" spans="1:8" ht="15">
      <c r="A13" s="3"/>
      <c r="B13" s="3"/>
      <c r="C13" s="3"/>
      <c r="D13" s="3"/>
      <c r="E13" s="112"/>
      <c r="F13" s="114"/>
      <c r="G13" s="114"/>
      <c r="H13" s="114"/>
    </row>
  </sheetData>
  <mergeCells count="2">
    <mergeCell ref="A1:D1"/>
    <mergeCell ref="A4:A5"/>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15"/>
  <sheetViews>
    <sheetView showGridLines="0" workbookViewId="0"/>
  </sheetViews>
  <sheetFormatPr baseColWidth="10" defaultColWidth="8.6640625" defaultRowHeight="14" x14ac:dyDescent="0"/>
  <cols>
    <col min="1" max="1" width="35.6640625" style="93" customWidth="1"/>
    <col min="2" max="2" width="15.33203125" style="93" customWidth="1"/>
    <col min="3" max="3" width="19.6640625" style="93" customWidth="1"/>
    <col min="4" max="4" width="15.33203125" style="93" customWidth="1"/>
    <col min="5" max="16384" width="8.6640625" style="93"/>
  </cols>
  <sheetData>
    <row r="1" spans="1:8" ht="18">
      <c r="A1" s="17" t="s">
        <v>679</v>
      </c>
      <c r="B1" s="11"/>
      <c r="C1" s="11"/>
      <c r="D1" s="11"/>
      <c r="E1" s="11"/>
      <c r="F1" s="11"/>
    </row>
    <row r="2" spans="1:8" ht="18">
      <c r="A2" s="17"/>
      <c r="B2" s="11"/>
      <c r="C2" s="11"/>
      <c r="D2" s="11"/>
      <c r="E2" s="11"/>
      <c r="F2" s="11"/>
    </row>
    <row r="3" spans="1:8">
      <c r="A3" s="96"/>
      <c r="B3" s="96"/>
      <c r="C3" s="96"/>
      <c r="D3" s="11"/>
      <c r="E3" s="11"/>
      <c r="F3" s="11"/>
    </row>
    <row r="4" spans="1:8" ht="16" thickBot="1">
      <c r="A4" s="169"/>
      <c r="C4" s="169"/>
      <c r="D4" s="11"/>
      <c r="E4" s="11"/>
      <c r="F4" s="11"/>
    </row>
    <row r="5" spans="1:8" ht="20.25" customHeight="1" thickBot="1">
      <c r="A5" s="701" t="s">
        <v>680</v>
      </c>
      <c r="B5" s="643" t="s">
        <v>32</v>
      </c>
      <c r="C5" s="643" t="s">
        <v>1078</v>
      </c>
      <c r="D5" s="158"/>
      <c r="E5" s="158"/>
      <c r="F5" s="158"/>
    </row>
    <row r="6" spans="1:8" ht="15">
      <c r="A6" s="334" t="s">
        <v>624</v>
      </c>
      <c r="B6" s="518">
        <v>57.139778727875814</v>
      </c>
      <c r="C6" s="518">
        <v>0.24288003270444136</v>
      </c>
      <c r="D6" s="158"/>
      <c r="E6" s="158"/>
      <c r="F6" s="158"/>
    </row>
    <row r="7" spans="1:8" ht="15">
      <c r="A7" s="410" t="s">
        <v>5</v>
      </c>
      <c r="B7" s="292">
        <v>13.813599778889241</v>
      </c>
      <c r="C7" s="292">
        <v>0.31121863232730362</v>
      </c>
      <c r="D7" s="158"/>
      <c r="E7" s="158"/>
      <c r="F7" s="158"/>
    </row>
    <row r="8" spans="1:8" ht="15">
      <c r="A8" s="410" t="s">
        <v>627</v>
      </c>
      <c r="B8" s="292">
        <v>8.4450695830941314</v>
      </c>
      <c r="C8" s="292">
        <v>-6.9271470719517225E-2</v>
      </c>
      <c r="D8" s="158"/>
      <c r="E8" s="158"/>
      <c r="F8" s="158"/>
    </row>
    <row r="9" spans="1:8" ht="15">
      <c r="A9" s="410" t="s">
        <v>7</v>
      </c>
      <c r="B9" s="292">
        <v>8.0257639537441694</v>
      </c>
      <c r="C9" s="292">
        <v>0.34200502423823131</v>
      </c>
      <c r="D9" s="158"/>
      <c r="E9" s="158"/>
      <c r="F9" s="158"/>
    </row>
    <row r="10" spans="1:8" ht="15">
      <c r="A10" s="410" t="s">
        <v>12</v>
      </c>
      <c r="B10" s="292">
        <v>2.4252981026752951</v>
      </c>
      <c r="C10" s="292">
        <v>-1.2910090449083191</v>
      </c>
      <c r="D10" s="158"/>
      <c r="E10" s="158"/>
      <c r="F10" s="158"/>
    </row>
    <row r="11" spans="1:8" ht="15">
      <c r="A11" s="410" t="s">
        <v>6</v>
      </c>
      <c r="B11" s="292">
        <v>1.2404703718814991</v>
      </c>
      <c r="C11" s="292">
        <v>-2.7879256511800454E-2</v>
      </c>
      <c r="D11" s="158"/>
      <c r="E11" s="158"/>
      <c r="F11" s="158"/>
    </row>
    <row r="12" spans="1:8" ht="16" thickBot="1">
      <c r="A12" s="414" t="s">
        <v>8</v>
      </c>
      <c r="B12" s="323">
        <v>8.9100194818398499</v>
      </c>
      <c r="C12" s="323">
        <v>0.49205608286965941</v>
      </c>
      <c r="D12" s="158"/>
      <c r="E12" s="158"/>
      <c r="F12" s="158"/>
    </row>
    <row r="13" spans="1:8" ht="16" thickBot="1">
      <c r="A13" s="444" t="s">
        <v>3</v>
      </c>
      <c r="B13" s="1123">
        <f>SUM(B6:B12)</f>
        <v>100.00000000000001</v>
      </c>
      <c r="C13" s="719"/>
      <c r="D13" s="158"/>
      <c r="E13" s="158"/>
      <c r="F13" s="158"/>
    </row>
    <row r="14" spans="1:8" ht="47" customHeight="1">
      <c r="A14" s="158"/>
      <c r="B14" s="158"/>
      <c r="C14" s="158"/>
      <c r="D14" s="158"/>
      <c r="E14" s="158"/>
      <c r="F14" s="158"/>
      <c r="G14" s="158"/>
      <c r="H14" s="158"/>
    </row>
    <row r="15" spans="1:8">
      <c r="B15" s="714"/>
    </row>
  </sheetData>
  <pageMargins left="0.7" right="0.7" top="0.75" bottom="0.75" header="0.3" footer="0.3"/>
  <drawing r:id="rId1"/>
  <extLst>
    <ext xmlns:mx="http://schemas.microsoft.com/office/mac/excel/2008/main" uri="{64002731-A6B0-56B0-2670-7721B7C09600}">
      <mx:PLV Mode="0" OnePage="0" WScale="0"/>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28"/>
  <sheetViews>
    <sheetView showGridLines="0" workbookViewId="0"/>
  </sheetViews>
  <sheetFormatPr baseColWidth="10" defaultColWidth="8.6640625" defaultRowHeight="14" x14ac:dyDescent="0"/>
  <cols>
    <col min="1" max="1" width="35.6640625" customWidth="1"/>
    <col min="2" max="2" width="15.33203125" customWidth="1"/>
    <col min="3" max="3" width="19.6640625" customWidth="1"/>
    <col min="4" max="4" width="15.33203125" customWidth="1"/>
  </cols>
  <sheetData>
    <row r="1" spans="1:9" ht="18">
      <c r="A1" s="17" t="s">
        <v>1026</v>
      </c>
      <c r="B1" s="3"/>
      <c r="C1" s="3"/>
      <c r="D1" s="3"/>
      <c r="E1" s="3"/>
      <c r="F1" s="3"/>
      <c r="G1" s="3"/>
      <c r="H1" s="3"/>
      <c r="I1" s="3"/>
    </row>
    <row r="2" spans="1:9">
      <c r="A2" s="3"/>
      <c r="B2" s="3"/>
      <c r="C2" s="3"/>
      <c r="D2" s="3"/>
      <c r="E2" s="3"/>
      <c r="F2" s="3"/>
      <c r="G2" s="3"/>
      <c r="H2" s="3"/>
      <c r="I2" s="3"/>
    </row>
    <row r="3" spans="1:9">
      <c r="A3" s="3"/>
      <c r="B3" s="3"/>
      <c r="C3" s="3"/>
      <c r="D3" s="3"/>
      <c r="E3" s="3"/>
      <c r="F3" s="3"/>
      <c r="G3" s="3"/>
      <c r="H3" s="3"/>
      <c r="I3" s="3"/>
    </row>
    <row r="4" spans="1:9">
      <c r="A4" s="20"/>
      <c r="B4" s="20"/>
      <c r="C4" s="20"/>
      <c r="D4" s="3"/>
      <c r="E4" s="3"/>
      <c r="F4" s="3"/>
      <c r="G4" s="3"/>
      <c r="H4" s="3"/>
      <c r="I4" s="3"/>
    </row>
    <row r="5" spans="1:9" ht="16" thickBot="1">
      <c r="A5" s="319" t="s">
        <v>1090</v>
      </c>
      <c r="B5" s="253"/>
      <c r="C5" s="253"/>
      <c r="E5" s="3"/>
      <c r="F5" s="3"/>
      <c r="G5" s="3"/>
      <c r="H5" s="3"/>
      <c r="I5" s="3"/>
    </row>
    <row r="6" spans="1:9" ht="16" thickBot="1">
      <c r="A6" s="715" t="s">
        <v>681</v>
      </c>
      <c r="B6" s="382" t="s">
        <v>32</v>
      </c>
      <c r="C6" s="382" t="s">
        <v>1078</v>
      </c>
      <c r="D6" s="10"/>
      <c r="E6" s="10"/>
      <c r="F6" s="10"/>
      <c r="G6" s="10"/>
      <c r="H6" s="10"/>
      <c r="I6" s="10"/>
    </row>
    <row r="7" spans="1:9" ht="15">
      <c r="A7" s="255" t="s">
        <v>624</v>
      </c>
      <c r="B7" s="321">
        <v>58.969057979463713</v>
      </c>
      <c r="C7" s="321">
        <v>-0.77732932544674327</v>
      </c>
      <c r="D7" s="10"/>
      <c r="E7" s="10"/>
      <c r="F7" s="10"/>
      <c r="G7" s="10"/>
      <c r="H7" s="10"/>
      <c r="I7" s="10"/>
    </row>
    <row r="8" spans="1:9" ht="15">
      <c r="A8" s="314" t="s">
        <v>627</v>
      </c>
      <c r="B8" s="316">
        <v>12.397948349786102</v>
      </c>
      <c r="C8" s="316">
        <v>-2.9659177458066566E-2</v>
      </c>
      <c r="D8" s="10"/>
      <c r="E8" s="10"/>
      <c r="F8" s="10"/>
      <c r="G8" s="10"/>
      <c r="H8" s="10"/>
      <c r="I8" s="10"/>
    </row>
    <row r="9" spans="1:9" ht="15">
      <c r="A9" s="314" t="s">
        <v>7</v>
      </c>
      <c r="B9" s="316">
        <v>11.105393233592304</v>
      </c>
      <c r="C9" s="316">
        <v>-0.11994573544188114</v>
      </c>
      <c r="D9" s="10"/>
      <c r="E9" s="10"/>
      <c r="F9" s="10"/>
      <c r="G9" s="10"/>
      <c r="H9" s="10"/>
      <c r="I9" s="10"/>
    </row>
    <row r="10" spans="1:9" ht="15">
      <c r="A10" s="314" t="s">
        <v>5</v>
      </c>
      <c r="B10" s="316">
        <v>10.666511635049904</v>
      </c>
      <c r="C10" s="316">
        <v>0.41159142614970534</v>
      </c>
      <c r="D10" s="10"/>
      <c r="E10" s="10"/>
      <c r="F10" s="10"/>
      <c r="G10" s="10"/>
      <c r="H10" s="10"/>
      <c r="I10" s="10"/>
    </row>
    <row r="11" spans="1:9" ht="15">
      <c r="A11" s="314" t="s">
        <v>6</v>
      </c>
      <c r="B11" s="316">
        <v>1.9316872760870814</v>
      </c>
      <c r="C11" s="316">
        <v>5.7256909526109998E-2</v>
      </c>
      <c r="D11" s="10"/>
      <c r="E11" s="10"/>
      <c r="F11" s="10"/>
      <c r="G11" s="10"/>
      <c r="H11" s="10"/>
      <c r="I11" s="10"/>
    </row>
    <row r="12" spans="1:9" ht="15">
      <c r="A12" s="314" t="s">
        <v>459</v>
      </c>
      <c r="B12" s="316">
        <v>1.4501606137674701</v>
      </c>
      <c r="C12" s="316">
        <v>0.16460280200883481</v>
      </c>
      <c r="D12" s="10"/>
      <c r="E12" s="10"/>
      <c r="F12" s="10"/>
      <c r="G12" s="10"/>
      <c r="H12" s="10"/>
      <c r="I12" s="10"/>
    </row>
    <row r="13" spans="1:9" ht="16" thickBot="1">
      <c r="A13" s="315" t="s">
        <v>8</v>
      </c>
      <c r="B13" s="318">
        <v>3.4792409122534256</v>
      </c>
      <c r="C13" s="318">
        <v>0.29348310066203886</v>
      </c>
      <c r="D13" s="10"/>
      <c r="E13" s="10"/>
      <c r="F13" s="10"/>
      <c r="G13" s="10"/>
      <c r="H13" s="10"/>
      <c r="I13" s="10"/>
    </row>
    <row r="14" spans="1:9" ht="16" thickBot="1">
      <c r="A14" s="388" t="s">
        <v>3</v>
      </c>
      <c r="B14" s="1124">
        <f>SUM(B7:B13)</f>
        <v>100</v>
      </c>
      <c r="C14" s="717"/>
      <c r="D14" s="10"/>
      <c r="E14" s="10"/>
      <c r="F14" s="10"/>
      <c r="G14" s="10"/>
      <c r="H14" s="10"/>
      <c r="I14" s="10"/>
    </row>
    <row r="15" spans="1:9" ht="15">
      <c r="A15" s="10"/>
      <c r="B15" s="128"/>
      <c r="C15" s="128"/>
      <c r="D15" s="10"/>
      <c r="E15" s="10"/>
      <c r="F15" s="10"/>
      <c r="G15" s="10"/>
      <c r="H15" s="10"/>
      <c r="I15" s="10"/>
    </row>
    <row r="16" spans="1:9" ht="15">
      <c r="A16" s="10"/>
      <c r="B16" s="10"/>
      <c r="C16" s="10"/>
      <c r="D16" s="10"/>
      <c r="E16" s="10"/>
      <c r="F16" s="10"/>
      <c r="G16" s="10"/>
      <c r="H16" s="10"/>
      <c r="I16" s="10"/>
    </row>
    <row r="17" spans="1:9" ht="16" thickBot="1">
      <c r="A17" s="157" t="s">
        <v>1091</v>
      </c>
      <c r="B17" s="253"/>
      <c r="C17" s="253"/>
      <c r="E17" s="3"/>
      <c r="F17" s="3"/>
      <c r="G17" s="3"/>
      <c r="H17" s="3"/>
      <c r="I17" s="3"/>
    </row>
    <row r="18" spans="1:9" ht="16" thickBot="1">
      <c r="A18" s="713" t="s">
        <v>682</v>
      </c>
      <c r="B18" s="382" t="s">
        <v>32</v>
      </c>
      <c r="C18" s="382" t="s">
        <v>1078</v>
      </c>
      <c r="D18" s="3"/>
      <c r="E18" s="3"/>
      <c r="F18" s="3"/>
      <c r="G18" s="3"/>
      <c r="H18" s="3"/>
      <c r="I18" s="3"/>
    </row>
    <row r="19" spans="1:9" ht="15">
      <c r="A19" s="255" t="s">
        <v>624</v>
      </c>
      <c r="B19" s="321">
        <v>55.232540859232302</v>
      </c>
      <c r="C19" s="321">
        <v>1.1023224433991814</v>
      </c>
      <c r="D19" s="3"/>
      <c r="E19" s="3"/>
      <c r="F19" s="3"/>
      <c r="G19" s="3"/>
      <c r="H19" s="3"/>
      <c r="I19" s="3"/>
    </row>
    <row r="20" spans="1:9" ht="15">
      <c r="A20" s="314" t="s">
        <v>5</v>
      </c>
      <c r="B20" s="316">
        <v>17.09480776213136</v>
      </c>
      <c r="C20" s="316">
        <v>0.43929667522649396</v>
      </c>
      <c r="D20" s="3"/>
      <c r="E20" s="3"/>
      <c r="F20" s="3"/>
      <c r="G20" s="3"/>
      <c r="H20" s="3"/>
      <c r="I20" s="3"/>
    </row>
    <row r="21" spans="1:9" ht="15">
      <c r="A21" s="314" t="s">
        <v>12</v>
      </c>
      <c r="B21" s="316">
        <v>4.9539554305033553</v>
      </c>
      <c r="C21" s="316">
        <v>-2.3707026045135793</v>
      </c>
      <c r="D21" s="3"/>
      <c r="E21" s="3"/>
      <c r="F21" s="3"/>
      <c r="G21" s="3"/>
      <c r="H21" s="3"/>
      <c r="I21" s="3"/>
    </row>
    <row r="22" spans="1:9" ht="15">
      <c r="A22" s="314" t="s">
        <v>7</v>
      </c>
      <c r="B22" s="316">
        <v>4.8148897371306347</v>
      </c>
      <c r="C22" s="316">
        <v>0.56987762562267541</v>
      </c>
      <c r="D22" s="3"/>
      <c r="E22" s="3"/>
      <c r="F22" s="3"/>
      <c r="G22" s="3"/>
      <c r="H22" s="3"/>
      <c r="I22" s="3"/>
    </row>
    <row r="23" spans="1:9" ht="15">
      <c r="A23" s="314" t="s">
        <v>627</v>
      </c>
      <c r="B23" s="316">
        <v>4.3237304997106065</v>
      </c>
      <c r="C23" s="316">
        <v>-0.39102865440241086</v>
      </c>
      <c r="D23" s="3"/>
      <c r="E23" s="3"/>
      <c r="F23" s="3"/>
      <c r="G23" s="3"/>
      <c r="H23" s="3"/>
      <c r="I23" s="3"/>
    </row>
    <row r="24" spans="1:9" ht="15">
      <c r="A24" s="314" t="s">
        <v>683</v>
      </c>
      <c r="B24" s="316">
        <v>2.3153990111386631</v>
      </c>
      <c r="C24" s="316">
        <v>8.8132187359333258E-3</v>
      </c>
      <c r="D24" s="3"/>
      <c r="E24" s="3"/>
      <c r="F24" s="3"/>
      <c r="G24" s="3"/>
      <c r="H24" s="3"/>
      <c r="I24" s="3"/>
    </row>
    <row r="25" spans="1:9" ht="16" thickBot="1">
      <c r="A25" s="253" t="s">
        <v>8</v>
      </c>
      <c r="B25" s="320">
        <v>11.264676700153078</v>
      </c>
      <c r="C25" s="320">
        <v>0.64142129593170871</v>
      </c>
      <c r="D25" s="3"/>
      <c r="E25" s="3"/>
      <c r="F25" s="3"/>
      <c r="G25" s="3"/>
      <c r="H25" s="3"/>
      <c r="I25" s="3"/>
    </row>
    <row r="26" spans="1:9" ht="16" thickBot="1">
      <c r="A26" s="388" t="s">
        <v>3</v>
      </c>
      <c r="B26" s="1124">
        <v>100</v>
      </c>
      <c r="C26" s="717"/>
      <c r="D26" s="3"/>
      <c r="E26" s="3"/>
      <c r="F26" s="3"/>
      <c r="G26" s="3"/>
      <c r="H26" s="3"/>
      <c r="I26" s="3"/>
    </row>
    <row r="27" spans="1:9" ht="15">
      <c r="A27" s="10"/>
      <c r="B27" s="3"/>
      <c r="C27" s="3"/>
      <c r="D27" s="3"/>
      <c r="E27" s="3"/>
      <c r="F27" s="3"/>
      <c r="G27" s="3"/>
      <c r="H27" s="3"/>
      <c r="I27" s="3"/>
    </row>
    <row r="28" spans="1:9" ht="15">
      <c r="A28" s="151"/>
      <c r="B28" s="147"/>
    </row>
  </sheetData>
  <pageMargins left="0.7" right="0.7" top="0.75" bottom="0.75" header="0.3" footer="0.3"/>
  <drawing r:id="rId1"/>
  <extLst>
    <ext xmlns:mx="http://schemas.microsoft.com/office/mac/excel/2008/main" uri="{64002731-A6B0-56B0-2670-7721B7C09600}">
      <mx:PLV Mode="0" OnePage="0" WScale="0"/>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14"/>
  <sheetViews>
    <sheetView showGridLines="0" workbookViewId="0"/>
  </sheetViews>
  <sheetFormatPr baseColWidth="10" defaultColWidth="8.6640625" defaultRowHeight="14" x14ac:dyDescent="0"/>
  <cols>
    <col min="1" max="1" width="35.6640625" customWidth="1"/>
    <col min="2" max="2" width="15.33203125" customWidth="1"/>
    <col min="3" max="3" width="19.6640625" customWidth="1"/>
  </cols>
  <sheetData>
    <row r="1" spans="1:7" ht="18">
      <c r="A1" s="17" t="s">
        <v>684</v>
      </c>
      <c r="B1" s="3"/>
      <c r="C1" s="3"/>
      <c r="D1" s="3"/>
      <c r="E1" s="3"/>
      <c r="F1" s="3"/>
      <c r="G1" s="3"/>
    </row>
    <row r="2" spans="1:7" ht="18">
      <c r="A2" s="17"/>
      <c r="B2" s="3"/>
      <c r="C2" s="3"/>
      <c r="D2" s="3"/>
      <c r="E2" s="3"/>
      <c r="F2" s="3"/>
      <c r="G2" s="3"/>
    </row>
    <row r="4" spans="1:7" ht="16" thickBot="1">
      <c r="B4" s="253"/>
      <c r="C4" s="253"/>
    </row>
    <row r="5" spans="1:7" ht="16" thickBot="1">
      <c r="A5" s="715" t="s">
        <v>685</v>
      </c>
      <c r="B5" s="382" t="s">
        <v>32</v>
      </c>
      <c r="C5" s="382" t="s">
        <v>1092</v>
      </c>
    </row>
    <row r="6" spans="1:7" ht="15">
      <c r="A6" s="255" t="s">
        <v>624</v>
      </c>
      <c r="B6" s="321">
        <v>36.55416246708932</v>
      </c>
      <c r="C6" s="321">
        <v>1.0286088410941545</v>
      </c>
    </row>
    <row r="7" spans="1:7" ht="15">
      <c r="A7" s="314" t="s">
        <v>5</v>
      </c>
      <c r="B7" s="316">
        <v>28.020523389544731</v>
      </c>
      <c r="C7" s="316">
        <v>-0.22853956362751049</v>
      </c>
    </row>
    <row r="8" spans="1:7" ht="15">
      <c r="A8" s="314" t="s">
        <v>627</v>
      </c>
      <c r="B8" s="316">
        <v>12.229292343122593</v>
      </c>
      <c r="C8" s="316">
        <v>-1.3857274346772748</v>
      </c>
    </row>
    <row r="9" spans="1:7" ht="15">
      <c r="A9" s="314" t="s">
        <v>7</v>
      </c>
      <c r="B9" s="316">
        <v>9.8442298355417996</v>
      </c>
      <c r="C9" s="316">
        <v>0.6313993183918658</v>
      </c>
    </row>
    <row r="10" spans="1:7" ht="15">
      <c r="A10" s="314" t="s">
        <v>459</v>
      </c>
      <c r="B10" s="316">
        <v>2.9020933209366282</v>
      </c>
      <c r="C10" s="316">
        <v>1.0024209295738107E-2</v>
      </c>
    </row>
    <row r="11" spans="1:7" ht="15">
      <c r="A11" s="314" t="s">
        <v>6</v>
      </c>
      <c r="B11" s="316">
        <v>0.53297811405847728</v>
      </c>
      <c r="C11" s="316">
        <v>-0.33305998609330356</v>
      </c>
    </row>
    <row r="12" spans="1:7" ht="16" thickBot="1">
      <c r="A12" s="253" t="s">
        <v>8</v>
      </c>
      <c r="B12" s="320">
        <v>9.9167205297064669</v>
      </c>
      <c r="C12" s="320">
        <v>0.27729461561633428</v>
      </c>
    </row>
    <row r="13" spans="1:7" ht="16" thickBot="1">
      <c r="A13" s="388" t="s">
        <v>3</v>
      </c>
      <c r="B13" s="1124">
        <f>SUM(B6:B12)</f>
        <v>100.00000000000001</v>
      </c>
      <c r="C13" s="717"/>
    </row>
    <row r="14" spans="1:7" ht="15">
      <c r="A14" s="151"/>
      <c r="B14" s="151"/>
      <c r="C14" s="151"/>
    </row>
  </sheetData>
  <pageMargins left="0.7" right="0.7" top="0.75" bottom="0.75" header="0.3" footer="0.3"/>
  <drawing r:id="rId1"/>
  <extLst>
    <ext xmlns:mx="http://schemas.microsoft.com/office/mac/excel/2008/main" uri="{64002731-A6B0-56B0-2670-7721B7C09600}">
      <mx:PLV Mode="0" OnePage="0" WScale="0"/>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4"/>
  <sheetViews>
    <sheetView showGridLines="0" workbookViewId="0"/>
  </sheetViews>
  <sheetFormatPr baseColWidth="10" defaultColWidth="8.6640625" defaultRowHeight="14" x14ac:dyDescent="0"/>
  <cols>
    <col min="1" max="1" width="31.33203125" customWidth="1"/>
    <col min="2" max="4" width="11.1640625" customWidth="1"/>
  </cols>
  <sheetData>
    <row r="1" spans="1:10" ht="18">
      <c r="A1" s="17" t="s">
        <v>1201</v>
      </c>
      <c r="B1" s="3"/>
      <c r="C1" s="3"/>
      <c r="D1" s="3"/>
      <c r="E1" s="3"/>
      <c r="F1" s="3"/>
      <c r="G1" s="3"/>
      <c r="H1" s="3"/>
      <c r="I1" s="3"/>
      <c r="J1" s="3"/>
    </row>
    <row r="2" spans="1:10" ht="15" customHeight="1">
      <c r="A2" s="17"/>
      <c r="B2" s="3"/>
      <c r="C2" s="3"/>
      <c r="D2" s="3"/>
      <c r="E2" s="3"/>
      <c r="F2" s="3"/>
      <c r="G2" s="3"/>
      <c r="H2" s="3"/>
      <c r="I2" s="3"/>
      <c r="J2" s="3"/>
    </row>
    <row r="3" spans="1:10" ht="15" customHeight="1">
      <c r="A3" s="17"/>
      <c r="B3" s="3"/>
      <c r="C3" s="3"/>
      <c r="D3" s="3"/>
      <c r="E3" s="3"/>
      <c r="F3" s="3"/>
      <c r="G3" s="3"/>
      <c r="H3" s="3"/>
      <c r="I3" s="3"/>
      <c r="J3" s="3"/>
    </row>
    <row r="4" spans="1:10" ht="16" thickBot="1">
      <c r="A4" s="127"/>
      <c r="B4" s="20"/>
      <c r="C4" s="20"/>
      <c r="D4" s="3"/>
      <c r="E4" s="3"/>
      <c r="F4" s="3"/>
      <c r="G4" s="3"/>
      <c r="H4" s="3"/>
      <c r="I4" s="3"/>
      <c r="J4" s="3"/>
    </row>
    <row r="5" spans="1:10" ht="16" thickBot="1">
      <c r="A5" s="171"/>
      <c r="B5" s="519">
        <v>2016</v>
      </c>
      <c r="C5" s="519">
        <v>2017</v>
      </c>
    </row>
    <row r="6" spans="1:10" ht="15">
      <c r="A6" s="721" t="s">
        <v>1202</v>
      </c>
      <c r="B6" s="518">
        <v>45.517241017369244</v>
      </c>
      <c r="C6" s="518">
        <v>25.52341374341233</v>
      </c>
    </row>
    <row r="7" spans="1:10" ht="15">
      <c r="A7" s="644" t="s">
        <v>462</v>
      </c>
      <c r="B7" s="292">
        <v>35.068299280605189</v>
      </c>
      <c r="C7" s="292">
        <v>43.070995485304067</v>
      </c>
    </row>
    <row r="8" spans="1:10" ht="16" thickBot="1">
      <c r="A8" s="322" t="s">
        <v>463</v>
      </c>
      <c r="B8" s="323">
        <v>19.414459702025567</v>
      </c>
      <c r="C8" s="323">
        <v>31.405590771283592</v>
      </c>
    </row>
    <row r="9" spans="1:10" ht="16" thickBot="1">
      <c r="A9" s="513" t="s">
        <v>3</v>
      </c>
      <c r="B9" s="1125">
        <f>+B6+B7+B8</f>
        <v>100</v>
      </c>
      <c r="C9" s="1125">
        <f>+C6+C7+C8</f>
        <v>100</v>
      </c>
    </row>
    <row r="10" spans="1:10" ht="15">
      <c r="A10" s="151"/>
    </row>
    <row r="11" spans="1:10" ht="15">
      <c r="A11" s="151"/>
    </row>
    <row r="12" spans="1:10" ht="15">
      <c r="A12" s="151"/>
    </row>
    <row r="13" spans="1:10" ht="15">
      <c r="A13" s="151"/>
    </row>
    <row r="14" spans="1:10">
      <c r="G14" s="134"/>
    </row>
  </sheetData>
  <pageMargins left="0.7" right="0.7" top="0.75" bottom="0.75" header="0.3" footer="0.3"/>
  <drawing r:id="rId1"/>
  <extLst>
    <ext xmlns:mx="http://schemas.microsoft.com/office/mac/excel/2008/main" uri="{64002731-A6B0-56B0-2670-7721B7C09600}">
      <mx:PLV Mode="0" OnePage="0" WScale="0"/>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3"/>
  <sheetViews>
    <sheetView showGridLines="0" workbookViewId="0"/>
  </sheetViews>
  <sheetFormatPr baseColWidth="10" defaultColWidth="8.6640625" defaultRowHeight="14" x14ac:dyDescent="0"/>
  <cols>
    <col min="1" max="1" width="35.6640625" customWidth="1"/>
    <col min="2" max="2" width="14.1640625" customWidth="1"/>
    <col min="3" max="3" width="19.6640625" customWidth="1"/>
  </cols>
  <sheetData>
    <row r="1" spans="1:4" ht="18">
      <c r="A1" s="17" t="s">
        <v>686</v>
      </c>
      <c r="B1" s="3"/>
      <c r="C1" s="3"/>
      <c r="D1" s="3"/>
    </row>
    <row r="4" spans="1:4" ht="16" thickBot="1">
      <c r="A4" s="151"/>
      <c r="B4" s="75"/>
      <c r="C4" s="75"/>
    </row>
    <row r="5" spans="1:4" ht="16" thickBot="1">
      <c r="A5" s="715" t="s">
        <v>687</v>
      </c>
      <c r="B5" s="382" t="s">
        <v>32</v>
      </c>
      <c r="C5" s="382" t="s">
        <v>1078</v>
      </c>
    </row>
    <row r="6" spans="1:4" ht="15">
      <c r="A6" s="127" t="s">
        <v>459</v>
      </c>
      <c r="B6" s="720">
        <v>40.99441943292647</v>
      </c>
      <c r="C6" s="720">
        <v>-2.1798953506094989</v>
      </c>
    </row>
    <row r="7" spans="1:4" ht="15">
      <c r="A7" s="314" t="s">
        <v>460</v>
      </c>
      <c r="B7" s="316">
        <v>37.093664586786481</v>
      </c>
      <c r="C7" s="316">
        <v>4.2580468634736164</v>
      </c>
    </row>
    <row r="8" spans="1:4" ht="15">
      <c r="A8" s="314" t="s">
        <v>6</v>
      </c>
      <c r="B8" s="316">
        <v>5.2206048486540872</v>
      </c>
      <c r="C8" s="316">
        <v>-3.0224814391891091</v>
      </c>
    </row>
    <row r="9" spans="1:4" ht="15">
      <c r="A9" s="314" t="s">
        <v>461</v>
      </c>
      <c r="B9" s="316">
        <v>3.2844193610949985</v>
      </c>
      <c r="C9" s="316">
        <v>-0.26952090022477737</v>
      </c>
    </row>
    <row r="10" spans="1:4" ht="16" thickBot="1">
      <c r="A10" s="253" t="s">
        <v>8</v>
      </c>
      <c r="B10" s="320">
        <v>13.406891770537966</v>
      </c>
      <c r="C10" s="320">
        <v>1.2138508265497681</v>
      </c>
    </row>
    <row r="11" spans="1:4" ht="16" thickBot="1">
      <c r="A11" s="388" t="s">
        <v>3</v>
      </c>
      <c r="B11" s="1124">
        <f>SUM(B6:B10)</f>
        <v>100.00000000000001</v>
      </c>
      <c r="C11" s="1126"/>
    </row>
    <row r="12" spans="1:4" ht="15">
      <c r="A12" s="151"/>
    </row>
    <row r="13" spans="1:4" ht="15">
      <c r="A13" s="151"/>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1"/>
  <sheetViews>
    <sheetView showGridLines="0" workbookViewId="0"/>
  </sheetViews>
  <sheetFormatPr baseColWidth="10" defaultColWidth="8.6640625" defaultRowHeight="13" x14ac:dyDescent="0"/>
  <cols>
    <col min="1" max="1" width="19.5" style="3" customWidth="1"/>
    <col min="2" max="2" width="13.1640625" style="3" customWidth="1"/>
    <col min="3" max="3" width="12.6640625" style="3" customWidth="1"/>
    <col min="4" max="4" width="12.33203125" style="3" customWidth="1"/>
    <col min="5" max="7" width="8.6640625" style="3"/>
    <col min="8" max="8" width="11.6640625" style="3" customWidth="1"/>
    <col min="9" max="16384" width="8.6640625" style="3"/>
  </cols>
  <sheetData>
    <row r="1" spans="1:9" ht="18">
      <c r="A1" s="16" t="s">
        <v>688</v>
      </c>
      <c r="C1" s="1"/>
      <c r="D1" s="1"/>
      <c r="E1" s="1"/>
      <c r="F1" s="2"/>
      <c r="G1" s="1"/>
    </row>
    <row r="2" spans="1:9" ht="18">
      <c r="A2" s="16"/>
      <c r="C2" s="1"/>
      <c r="D2" s="1"/>
      <c r="E2" s="1"/>
      <c r="F2" s="2"/>
      <c r="G2" s="1"/>
    </row>
    <row r="3" spans="1:9" ht="15">
      <c r="A3" s="1"/>
      <c r="B3" s="1"/>
      <c r="C3" s="1"/>
      <c r="D3" s="1"/>
      <c r="E3" s="1"/>
      <c r="F3" s="2"/>
      <c r="G3" s="1"/>
    </row>
    <row r="4" spans="1:9" ht="17" thickBot="1">
      <c r="A4" s="390"/>
      <c r="B4" s="391"/>
      <c r="C4" s="391"/>
      <c r="D4" s="391"/>
      <c r="E4" s="391"/>
      <c r="F4" s="390"/>
      <c r="G4" s="391"/>
      <c r="H4" s="392"/>
    </row>
    <row r="5" spans="1:9" s="79" customFormat="1" ht="33" customHeight="1" thickBot="1">
      <c r="A5" s="206"/>
      <c r="B5" s="643">
        <v>2012</v>
      </c>
      <c r="C5" s="643">
        <v>2013</v>
      </c>
      <c r="D5" s="643">
        <v>2014</v>
      </c>
      <c r="E5" s="643">
        <v>2015</v>
      </c>
      <c r="F5" s="643">
        <v>2016</v>
      </c>
      <c r="G5" s="643">
        <v>2017</v>
      </c>
      <c r="H5" s="536" t="s">
        <v>1093</v>
      </c>
    </row>
    <row r="6" spans="1:9" ht="15">
      <c r="A6" s="704" t="s">
        <v>16</v>
      </c>
      <c r="B6" s="329">
        <v>9.2240000000000002</v>
      </c>
      <c r="C6" s="329">
        <v>7.5856637860358695</v>
      </c>
      <c r="D6" s="329">
        <v>6.4091819042974985</v>
      </c>
      <c r="E6" s="329">
        <v>5.94</v>
      </c>
      <c r="F6" s="329">
        <v>5.6722631310639366</v>
      </c>
      <c r="G6" s="329">
        <v>4.9846584526454487</v>
      </c>
      <c r="H6" s="518">
        <f>(G6-F6)/F6*100</f>
        <v>-12.122228157097414</v>
      </c>
    </row>
    <row r="7" spans="1:9" ht="15">
      <c r="A7" s="314" t="s">
        <v>38</v>
      </c>
      <c r="B7" s="324">
        <v>4.915</v>
      </c>
      <c r="C7" s="324">
        <v>4.8514273625493294</v>
      </c>
      <c r="D7" s="324">
        <v>4.8135634103601692</v>
      </c>
      <c r="E7" s="324">
        <v>5.0265093286145994</v>
      </c>
      <c r="F7" s="324">
        <v>5.2004999095761271</v>
      </c>
      <c r="G7" s="324">
        <v>5.7575486757847099</v>
      </c>
      <c r="H7" s="292">
        <f>(G7-F7)/F7*100</f>
        <v>10.711446512725461</v>
      </c>
    </row>
    <row r="8" spans="1:9" ht="16" thickBot="1">
      <c r="A8" s="517" t="s">
        <v>168</v>
      </c>
      <c r="B8" s="325">
        <v>2.7290000000000001</v>
      </c>
      <c r="C8" s="325">
        <v>2.6680734559033499</v>
      </c>
      <c r="D8" s="325">
        <v>2.4360083277032034</v>
      </c>
      <c r="E8" s="325">
        <v>2.54</v>
      </c>
      <c r="F8" s="325">
        <v>3.0656226514903007</v>
      </c>
      <c r="G8" s="325">
        <v>2.9730540912471208</v>
      </c>
      <c r="H8" s="323">
        <f>(G8-F8)/F8*100</f>
        <v>-3.0195679888449152</v>
      </c>
      <c r="I8" s="20"/>
    </row>
    <row r="9" spans="1:9" ht="16" thickBot="1">
      <c r="A9" s="383" t="s">
        <v>3</v>
      </c>
      <c r="B9" s="514">
        <f t="shared" ref="B9:G9" si="0">+B8+B7+B6</f>
        <v>16.868000000000002</v>
      </c>
      <c r="C9" s="514">
        <f t="shared" si="0"/>
        <v>15.105164604488548</v>
      </c>
      <c r="D9" s="514">
        <f t="shared" si="0"/>
        <v>13.658753642360871</v>
      </c>
      <c r="E9" s="514">
        <f t="shared" si="0"/>
        <v>13.5065093286146</v>
      </c>
      <c r="F9" s="515">
        <f t="shared" si="0"/>
        <v>13.938385692130364</v>
      </c>
      <c r="G9" s="515">
        <f t="shared" si="0"/>
        <v>13.715261219677281</v>
      </c>
      <c r="H9" s="516">
        <f>(G9-F9)/F9*100</f>
        <v>-1.6007913497404485</v>
      </c>
    </row>
    <row r="11" spans="1:9">
      <c r="B11" s="722"/>
      <c r="C11" s="722"/>
      <c r="D11" s="722"/>
      <c r="E11" s="722"/>
      <c r="F11" s="722"/>
      <c r="G11" s="722"/>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4"/>
  <sheetViews>
    <sheetView showGridLines="0" workbookViewId="0"/>
  </sheetViews>
  <sheetFormatPr baseColWidth="10" defaultColWidth="8.6640625" defaultRowHeight="13" x14ac:dyDescent="0"/>
  <cols>
    <col min="1" max="1" width="32" style="3" customWidth="1"/>
    <col min="2" max="2" width="10.1640625" style="3" customWidth="1"/>
    <col min="3" max="3" width="11.6640625" style="3" customWidth="1"/>
    <col min="4" max="4" width="12.5" style="3" customWidth="1"/>
    <col min="5" max="5" width="10.1640625" style="3" customWidth="1"/>
    <col min="6" max="16384" width="8.6640625" style="3"/>
  </cols>
  <sheetData>
    <row r="1" spans="1:4" ht="18">
      <c r="A1" s="16" t="s">
        <v>689</v>
      </c>
    </row>
    <row r="4" spans="1:4" ht="14" thickBot="1">
      <c r="A4" s="20"/>
    </row>
    <row r="5" spans="1:4" s="10" customFormat="1" ht="33" customHeight="1" thickBot="1">
      <c r="A5" s="127"/>
      <c r="B5" s="536">
        <v>2016</v>
      </c>
      <c r="C5" s="536">
        <v>2017</v>
      </c>
      <c r="D5" s="536" t="s">
        <v>1094</v>
      </c>
    </row>
    <row r="6" spans="1:4" s="10" customFormat="1" ht="15">
      <c r="A6" s="704" t="s">
        <v>1095</v>
      </c>
      <c r="B6" s="518">
        <v>70.771795030345999</v>
      </c>
      <c r="C6" s="518">
        <v>75.713466937992649</v>
      </c>
      <c r="D6" s="887">
        <v>6.9825442544275269</v>
      </c>
    </row>
    <row r="7" spans="1:4" s="10" customFormat="1" ht="15">
      <c r="A7" s="314" t="s">
        <v>1096</v>
      </c>
      <c r="B7" s="292">
        <v>73.704360650581535</v>
      </c>
      <c r="C7" s="292">
        <v>72.10850372980812</v>
      </c>
      <c r="D7" s="888">
        <v>-2.1652137087777898</v>
      </c>
    </row>
    <row r="8" spans="1:4" s="10" customFormat="1" ht="15">
      <c r="A8" s="314" t="s">
        <v>4</v>
      </c>
      <c r="B8" s="292">
        <v>18.122947187955265</v>
      </c>
      <c r="C8" s="292">
        <v>19.554307728800335</v>
      </c>
      <c r="D8" s="888">
        <v>7.8980561274071892</v>
      </c>
    </row>
    <row r="9" spans="1:4" s="10" customFormat="1" ht="16" thickBot="1">
      <c r="A9" s="315" t="s">
        <v>141</v>
      </c>
      <c r="B9" s="323">
        <v>8.0529474637896676</v>
      </c>
      <c r="C9" s="323">
        <v>7.4613033411841565</v>
      </c>
      <c r="D9" s="890">
        <v>-7.3469263926761927</v>
      </c>
    </row>
    <row r="10" spans="1:4" s="10" customFormat="1" ht="16" thickBot="1">
      <c r="A10" s="388" t="s">
        <v>3</v>
      </c>
      <c r="B10" s="389">
        <f>+B9+B8+B7+B6</f>
        <v>170.65205033267247</v>
      </c>
      <c r="C10" s="389">
        <f>+C9+C8+C7+C6</f>
        <v>174.83758173778526</v>
      </c>
      <c r="D10" s="1044">
        <v>2.4526698606629251</v>
      </c>
    </row>
    <row r="11" spans="1:4" s="10" customFormat="1" ht="15"/>
    <row r="12" spans="1:4" s="10" customFormat="1" ht="15"/>
    <row r="13" spans="1:4" s="10" customFormat="1" ht="15"/>
    <row r="14" spans="1:4" s="10" customFormat="1" ht="15"/>
  </sheetData>
  <pageMargins left="0.7" right="0.7" top="0.75" bottom="0.75" header="0.3" footer="0.3"/>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3"/>
  <sheetViews>
    <sheetView showGridLines="0" workbookViewId="0"/>
  </sheetViews>
  <sheetFormatPr baseColWidth="10" defaultColWidth="8.6640625" defaultRowHeight="13" x14ac:dyDescent="0"/>
  <cols>
    <col min="1" max="1" width="19.1640625" style="3" customWidth="1"/>
    <col min="2" max="3" width="17.33203125" style="3" customWidth="1"/>
    <col min="4" max="4" width="11.6640625" style="3" customWidth="1"/>
    <col min="5" max="5" width="10.5" style="3" bestFit="1" customWidth="1"/>
    <col min="6" max="9" width="8.6640625" style="3"/>
    <col min="10" max="11" width="12.6640625" style="3" customWidth="1"/>
    <col min="12" max="16384" width="8.6640625" style="3"/>
  </cols>
  <sheetData>
    <row r="1" spans="1:6" ht="18">
      <c r="A1" s="16" t="s">
        <v>977</v>
      </c>
    </row>
    <row r="2" spans="1:6" ht="18">
      <c r="A2" s="16"/>
    </row>
    <row r="3" spans="1:6" ht="15">
      <c r="B3" s="1"/>
      <c r="C3" s="1"/>
      <c r="D3" s="1"/>
      <c r="E3" s="1"/>
      <c r="F3" s="2"/>
    </row>
    <row r="4" spans="1:6" ht="16" thickBot="1">
      <c r="A4" s="2"/>
      <c r="B4" s="1"/>
      <c r="C4" s="1"/>
      <c r="D4" s="1"/>
      <c r="E4" s="1"/>
      <c r="F4" s="2"/>
    </row>
    <row r="5" spans="1:6" ht="36" customHeight="1" thickBot="1">
      <c r="A5" s="2"/>
      <c r="B5" s="536">
        <v>2016</v>
      </c>
      <c r="C5" s="536">
        <v>2017</v>
      </c>
      <c r="D5" s="536" t="s">
        <v>1093</v>
      </c>
      <c r="E5" s="1"/>
      <c r="F5" s="2"/>
    </row>
    <row r="6" spans="1:6" ht="15">
      <c r="A6" s="704" t="s">
        <v>1096</v>
      </c>
      <c r="B6" s="329">
        <v>2.1140003808645877</v>
      </c>
      <c r="C6" s="329">
        <v>1.5328082132212504</v>
      </c>
      <c r="D6" s="518">
        <f>(C6-B6)/B6*100</f>
        <v>-27.492528994041159</v>
      </c>
      <c r="F6" s="2"/>
    </row>
    <row r="7" spans="1:6" ht="15">
      <c r="A7" s="314" t="s">
        <v>1095</v>
      </c>
      <c r="B7" s="324">
        <v>2.2586673522695033</v>
      </c>
      <c r="C7" s="324">
        <v>2.3501716090024427</v>
      </c>
      <c r="D7" s="518">
        <f>(C7-B7)/B7*100</f>
        <v>4.0512498062628008</v>
      </c>
      <c r="F7" s="2"/>
    </row>
    <row r="8" spans="1:6" ht="15">
      <c r="A8" s="314" t="s">
        <v>4</v>
      </c>
      <c r="B8" s="324">
        <v>0.68356490505096168</v>
      </c>
      <c r="C8" s="324">
        <v>0.65686257343551324</v>
      </c>
      <c r="D8" s="518">
        <f>(C8-B8)/B8*100</f>
        <v>-3.9063344853050497</v>
      </c>
      <c r="F8" s="2"/>
    </row>
    <row r="9" spans="1:6" ht="16" thickBot="1">
      <c r="A9" s="315" t="s">
        <v>142</v>
      </c>
      <c r="B9" s="325">
        <v>0.61603049287888256</v>
      </c>
      <c r="C9" s="325">
        <v>0.44481605698624177</v>
      </c>
      <c r="D9" s="518">
        <f>(C9-B9)/B9*100</f>
        <v>-27.793175479432502</v>
      </c>
      <c r="F9" s="2"/>
    </row>
    <row r="10" spans="1:6" ht="16" thickBot="1">
      <c r="A10" s="388" t="s">
        <v>3</v>
      </c>
      <c r="B10" s="394">
        <f>+B9+B8+B7+B6</f>
        <v>5.6722631310639358</v>
      </c>
      <c r="C10" s="394">
        <f>+C9+C8+C7+C6</f>
        <v>4.9846584526454478</v>
      </c>
      <c r="D10" s="389">
        <f>(C10-B10)/B10*100</f>
        <v>-12.122228157097416</v>
      </c>
      <c r="F10" s="2"/>
    </row>
    <row r="11" spans="1:6" ht="15">
      <c r="A11" s="1"/>
      <c r="B11" s="1"/>
      <c r="C11" s="1"/>
      <c r="E11" s="1"/>
      <c r="F11" s="2"/>
    </row>
    <row r="12" spans="1:6" ht="15">
      <c r="A12" s="1"/>
      <c r="B12" s="723"/>
      <c r="C12" s="723"/>
      <c r="D12" s="1"/>
      <c r="E12" s="1"/>
      <c r="F12" s="2"/>
    </row>
    <row r="13" spans="1:6" ht="15">
      <c r="A13" s="1"/>
      <c r="B13" s="1"/>
      <c r="C13" s="1"/>
      <c r="D13" s="1"/>
      <c r="E13" s="1"/>
      <c r="F13" s="2"/>
    </row>
  </sheetData>
  <pageMargins left="0.7" right="0.7" top="0.75" bottom="0.75" header="0.3" footer="0.3"/>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B14"/>
  <sheetViews>
    <sheetView showGridLines="0" workbookViewId="0"/>
  </sheetViews>
  <sheetFormatPr baseColWidth="10" defaultColWidth="8.6640625" defaultRowHeight="15" x14ac:dyDescent="0"/>
  <cols>
    <col min="1" max="1" width="64.5" style="24" customWidth="1"/>
    <col min="2" max="3" width="8.6640625" style="24"/>
    <col min="4" max="4" width="12" style="24" bestFit="1" customWidth="1"/>
    <col min="5" max="16384" width="8.6640625" style="24"/>
  </cols>
  <sheetData>
    <row r="1" spans="1:2" ht="18">
      <c r="A1" s="23" t="s">
        <v>557</v>
      </c>
    </row>
    <row r="2" spans="1:2" ht="18">
      <c r="A2" s="23"/>
    </row>
    <row r="3" spans="1:2">
      <c r="A3" s="28"/>
    </row>
    <row r="4" spans="1:2" ht="16" thickBot="1">
      <c r="A4" s="181"/>
    </row>
    <row r="5" spans="1:2" ht="42.75" customHeight="1">
      <c r="A5" s="1270" t="s">
        <v>503</v>
      </c>
      <c r="B5" s="1270"/>
    </row>
    <row r="6" spans="1:2" ht="21" customHeight="1">
      <c r="A6" s="185" t="s">
        <v>290</v>
      </c>
      <c r="B6" s="201">
        <v>27</v>
      </c>
    </row>
    <row r="7" spans="1:2" ht="23.5" customHeight="1">
      <c r="A7" s="1021" t="s">
        <v>502</v>
      </c>
      <c r="B7" s="202">
        <v>3</v>
      </c>
    </row>
    <row r="8" spans="1:2" ht="24.5" customHeight="1" thickBot="1">
      <c r="A8" s="224" t="s">
        <v>501</v>
      </c>
      <c r="B8" s="199">
        <v>9</v>
      </c>
    </row>
    <row r="9" spans="1:2" ht="56.25" customHeight="1">
      <c r="A9" s="182"/>
      <c r="B9" s="182"/>
    </row>
    <row r="10" spans="1:2" ht="57" customHeight="1"/>
    <row r="11" spans="1:2" ht="40.5" customHeight="1"/>
    <row r="13" spans="1:2" ht="2.25" customHeight="1"/>
    <row r="14" spans="1:2" ht="53.25" customHeight="1"/>
  </sheetData>
  <mergeCells count="1">
    <mergeCell ref="A5:B5"/>
  </mergeCells>
  <pageMargins left="0.7" right="0.7" top="0.75" bottom="0.75" header="0.3" footer="0.3"/>
  <drawing r:id="rId1"/>
  <extLst>
    <ext xmlns:mx="http://schemas.microsoft.com/office/mac/excel/2008/main" uri="{64002731-A6B0-56B0-2670-7721B7C09600}">
      <mx:PLV Mode="0" OnePage="0" WScale="0"/>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L9"/>
  <sheetViews>
    <sheetView showGridLines="0" workbookViewId="0"/>
  </sheetViews>
  <sheetFormatPr baseColWidth="10" defaultColWidth="8.6640625" defaultRowHeight="13" x14ac:dyDescent="0"/>
  <cols>
    <col min="1" max="1" width="26.6640625" style="3" customWidth="1"/>
    <col min="2" max="2" width="8.6640625" style="3"/>
    <col min="3" max="3" width="12.5" style="3" customWidth="1"/>
    <col min="4" max="7" width="8.6640625" style="3"/>
    <col min="8" max="8" width="13.5" style="3" customWidth="1"/>
    <col min="9" max="9" width="10.5" style="3" customWidth="1"/>
    <col min="10" max="16384" width="8.6640625" style="3"/>
  </cols>
  <sheetData>
    <row r="1" spans="1:12" ht="18">
      <c r="A1" s="16" t="s">
        <v>690</v>
      </c>
    </row>
    <row r="2" spans="1:12" ht="18">
      <c r="A2" s="16"/>
    </row>
    <row r="4" spans="1:12" ht="16" thickBot="1">
      <c r="A4" s="127"/>
      <c r="B4" s="10"/>
      <c r="C4" s="10"/>
      <c r="D4" s="10"/>
      <c r="E4" s="10"/>
      <c r="F4" s="10"/>
      <c r="G4" s="10"/>
      <c r="H4" s="10"/>
      <c r="I4" s="10"/>
      <c r="J4" s="10"/>
      <c r="K4" s="10"/>
      <c r="L4" s="10"/>
    </row>
    <row r="5" spans="1:12" ht="44" customHeight="1" thickBot="1">
      <c r="A5" s="127"/>
      <c r="B5" s="536">
        <v>2012</v>
      </c>
      <c r="C5" s="536">
        <v>2013</v>
      </c>
      <c r="D5" s="536">
        <v>2014</v>
      </c>
      <c r="E5" s="536">
        <v>2015</v>
      </c>
      <c r="F5" s="536">
        <v>2016</v>
      </c>
      <c r="G5" s="536">
        <v>2017</v>
      </c>
      <c r="H5" s="536" t="s">
        <v>1098</v>
      </c>
      <c r="I5" s="536" t="s">
        <v>1099</v>
      </c>
      <c r="J5" s="10"/>
      <c r="K5" s="10"/>
      <c r="L5" s="10"/>
    </row>
    <row r="6" spans="1:12" s="10" customFormat="1" ht="16" thickBot="1">
      <c r="A6" s="725" t="s">
        <v>1097</v>
      </c>
      <c r="B6" s="724">
        <v>0.76921997313993973</v>
      </c>
      <c r="C6" s="724">
        <v>0.86151219893464592</v>
      </c>
      <c r="D6" s="724">
        <v>1.0633722805596506</v>
      </c>
      <c r="E6" s="724">
        <v>1.4063776312163625</v>
      </c>
      <c r="F6" s="724">
        <v>1.8667680106608888</v>
      </c>
      <c r="G6" s="724">
        <v>2.7571930131270581</v>
      </c>
      <c r="H6" s="851">
        <v>47.698749784711254</v>
      </c>
      <c r="I6" s="851">
        <v>258.44012238427121</v>
      </c>
    </row>
    <row r="7" spans="1:12" s="10" customFormat="1" ht="15"/>
    <row r="8" spans="1:12" s="10" customFormat="1" ht="15"/>
    <row r="9" spans="1:12" ht="15">
      <c r="A9" s="10"/>
      <c r="B9" s="10"/>
      <c r="C9" s="10"/>
      <c r="D9" s="10"/>
      <c r="E9" s="10"/>
      <c r="F9" s="10"/>
      <c r="G9" s="10"/>
      <c r="H9" s="10"/>
      <c r="I9" s="10"/>
      <c r="J9" s="10"/>
      <c r="K9" s="10"/>
      <c r="L9" s="10"/>
    </row>
  </sheetData>
  <pageMargins left="0.7" right="0.7" top="0.75" bottom="0.75" header="0.3" footer="0.3"/>
  <drawing r:id="rId1"/>
  <extLst>
    <ext xmlns:mx="http://schemas.microsoft.com/office/mac/excel/2008/main" uri="{64002731-A6B0-56B0-2670-7721B7C09600}">
      <mx:PLV Mode="0" OnePage="0" WScale="0"/>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8"/>
  <sheetViews>
    <sheetView showGridLines="0" workbookViewId="0"/>
  </sheetViews>
  <sheetFormatPr baseColWidth="10" defaultColWidth="8.6640625" defaultRowHeight="14" x14ac:dyDescent="0"/>
  <cols>
    <col min="1" max="1" width="30.5" customWidth="1"/>
    <col min="2" max="3" width="10.1640625" customWidth="1"/>
    <col min="8" max="8" width="12.5" customWidth="1"/>
  </cols>
  <sheetData>
    <row r="1" spans="1:8" ht="18">
      <c r="A1" s="16" t="s">
        <v>691</v>
      </c>
      <c r="B1" s="129"/>
      <c r="C1" s="129"/>
      <c r="D1" s="129"/>
      <c r="E1" s="129"/>
      <c r="F1" s="129"/>
      <c r="G1" s="129"/>
      <c r="H1" s="3"/>
    </row>
    <row r="2" spans="1:8" ht="18">
      <c r="A2" s="16"/>
      <c r="B2" s="129"/>
      <c r="C2" s="129"/>
      <c r="D2" s="129"/>
      <c r="E2" s="129"/>
      <c r="F2" s="129"/>
      <c r="G2" s="129"/>
      <c r="H2" s="3"/>
    </row>
    <row r="4" spans="1:8" ht="16" thickBot="1">
      <c r="A4" s="10"/>
      <c r="B4" s="253"/>
      <c r="C4" s="253"/>
      <c r="D4" s="253"/>
      <c r="E4" s="253"/>
      <c r="F4" s="253"/>
      <c r="G4" s="253"/>
    </row>
    <row r="5" spans="1:8" ht="31" thickBot="1">
      <c r="A5" s="127"/>
      <c r="B5" s="472">
        <v>2012</v>
      </c>
      <c r="C5" s="472">
        <v>2013</v>
      </c>
      <c r="D5" s="643">
        <v>2014</v>
      </c>
      <c r="E5" s="643">
        <v>2015</v>
      </c>
      <c r="F5" s="643">
        <v>2016</v>
      </c>
      <c r="G5" s="643">
        <v>2017</v>
      </c>
      <c r="H5" s="536" t="s">
        <v>1098</v>
      </c>
    </row>
    <row r="6" spans="1:8" ht="15">
      <c r="A6" s="704" t="s">
        <v>1204</v>
      </c>
      <c r="B6" s="321">
        <v>93.52978424703285</v>
      </c>
      <c r="C6" s="321">
        <v>92.847696991999996</v>
      </c>
      <c r="D6" s="321">
        <v>89.914608592000008</v>
      </c>
      <c r="E6" s="321">
        <v>87.691237564000005</v>
      </c>
      <c r="F6" s="321">
        <v>85.955905120000011</v>
      </c>
      <c r="G6" s="321">
        <v>83.871543189999997</v>
      </c>
      <c r="H6" s="852">
        <v>-2.4249199948393421</v>
      </c>
    </row>
    <row r="7" spans="1:8" ht="15">
      <c r="A7" s="255" t="s">
        <v>464</v>
      </c>
      <c r="B7" s="328">
        <v>63.142672166852449</v>
      </c>
      <c r="C7" s="328">
        <v>55.957995002402676</v>
      </c>
      <c r="D7" s="328">
        <v>46.360198772522416</v>
      </c>
      <c r="E7" s="328">
        <v>39.774288645075472</v>
      </c>
      <c r="F7" s="328">
        <v>35.335430168250561</v>
      </c>
      <c r="G7" s="328">
        <v>31.685897316530749</v>
      </c>
      <c r="H7" s="853">
        <v>-10.3282536376166</v>
      </c>
    </row>
    <row r="8" spans="1:8" ht="16" thickBot="1">
      <c r="A8" s="253" t="s">
        <v>1205</v>
      </c>
      <c r="B8" s="327">
        <v>30.387112080180398</v>
      </c>
      <c r="C8" s="327">
        <v>36.88970198959732</v>
      </c>
      <c r="D8" s="327">
        <v>43.554409819477591</v>
      </c>
      <c r="E8" s="327">
        <v>47.916948918924533</v>
      </c>
      <c r="F8" s="327">
        <v>50.620474951749451</v>
      </c>
      <c r="G8" s="327">
        <v>52.185645873469248</v>
      </c>
      <c r="H8" s="507">
        <v>3.0919720196455902</v>
      </c>
    </row>
  </sheetData>
  <pageMargins left="0.7" right="0.7" top="0.75" bottom="0.75" header="0.3" footer="0.3"/>
  <drawing r:id="rId1"/>
  <extLst>
    <ext xmlns:mx="http://schemas.microsoft.com/office/mac/excel/2008/main" uri="{64002731-A6B0-56B0-2670-7721B7C09600}">
      <mx:PLV Mode="0" OnePage="0" WScale="0"/>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6"/>
  <sheetViews>
    <sheetView showGridLines="0" workbookViewId="0"/>
  </sheetViews>
  <sheetFormatPr baseColWidth="10" defaultColWidth="8.6640625" defaultRowHeight="14" x14ac:dyDescent="0"/>
  <cols>
    <col min="1" max="1" width="30.5" customWidth="1"/>
    <col min="2" max="3" width="10.1640625" customWidth="1"/>
    <col min="8" max="8" width="8.5" customWidth="1"/>
  </cols>
  <sheetData>
    <row r="1" spans="1:9" ht="18">
      <c r="A1" s="16" t="s">
        <v>692</v>
      </c>
      <c r="B1" s="129"/>
      <c r="C1" s="129"/>
      <c r="D1" s="129"/>
      <c r="E1" s="129"/>
      <c r="F1" s="129"/>
      <c r="G1" s="129"/>
      <c r="H1" s="3"/>
    </row>
    <row r="2" spans="1:9" ht="18">
      <c r="A2" s="16"/>
      <c r="B2" s="129"/>
      <c r="C2" s="129"/>
      <c r="D2" s="129"/>
      <c r="E2" s="129"/>
      <c r="F2" s="129"/>
      <c r="G2" s="129"/>
      <c r="H2" s="3"/>
    </row>
    <row r="4" spans="1:9" ht="16" thickBot="1">
      <c r="A4" s="10"/>
      <c r="B4" s="253"/>
      <c r="C4" s="253"/>
      <c r="D4" s="253"/>
      <c r="E4" s="253"/>
      <c r="F4" s="253"/>
      <c r="G4" s="253"/>
    </row>
    <row r="5" spans="1:9" ht="15">
      <c r="A5" s="704"/>
      <c r="B5" s="1083">
        <v>40513</v>
      </c>
      <c r="C5" s="1083">
        <v>40878</v>
      </c>
      <c r="D5" s="1083">
        <v>41244</v>
      </c>
      <c r="E5" s="1083">
        <v>41609</v>
      </c>
      <c r="F5" s="1083">
        <v>41974</v>
      </c>
      <c r="G5" s="1083">
        <v>42339</v>
      </c>
      <c r="H5" s="1083">
        <v>42705</v>
      </c>
      <c r="I5" s="1083">
        <v>43070</v>
      </c>
    </row>
    <row r="6" spans="1:9" ht="15">
      <c r="A6" s="314" t="s">
        <v>3</v>
      </c>
      <c r="B6" s="1082">
        <v>4.2300000000000004</v>
      </c>
      <c r="C6" s="1082">
        <v>4.7999400000000003</v>
      </c>
      <c r="D6" s="1082">
        <v>5.0734469999999998</v>
      </c>
      <c r="E6" s="1082">
        <v>5.9663270000000006</v>
      </c>
      <c r="F6" s="1082">
        <v>7.604698</v>
      </c>
      <c r="G6" s="1082">
        <v>9.1958910000000014</v>
      </c>
      <c r="H6" s="1082">
        <v>12.227085999999998</v>
      </c>
      <c r="I6" s="1082">
        <v>16.297743000000001</v>
      </c>
    </row>
  </sheetData>
  <pageMargins left="0.7" right="0.7" top="0.75" bottom="0.75" header="0.3" footer="0.3"/>
  <drawing r:id="rId1"/>
  <extLst>
    <ext xmlns:mx="http://schemas.microsoft.com/office/mac/excel/2008/main" uri="{64002731-A6B0-56B0-2670-7721B7C09600}">
      <mx:PLV Mode="0" OnePage="0" WScale="0"/>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1"/>
  <sheetViews>
    <sheetView showGridLines="0" workbookViewId="0"/>
  </sheetViews>
  <sheetFormatPr baseColWidth="10" defaultColWidth="8.6640625" defaultRowHeight="14" x14ac:dyDescent="0"/>
  <cols>
    <col min="1" max="1" width="30.5" customWidth="1"/>
    <col min="2" max="3" width="10.1640625" customWidth="1"/>
    <col min="8" max="9" width="12.5" customWidth="1"/>
  </cols>
  <sheetData>
    <row r="1" spans="1:9" ht="18">
      <c r="A1" s="16" t="s">
        <v>693</v>
      </c>
      <c r="B1" s="129"/>
      <c r="C1" s="129"/>
      <c r="D1" s="129"/>
      <c r="E1" s="129"/>
      <c r="F1" s="129"/>
      <c r="G1" s="129"/>
      <c r="H1" s="3"/>
      <c r="I1" s="3"/>
    </row>
    <row r="2" spans="1:9" ht="18">
      <c r="A2" s="16"/>
      <c r="B2" s="129"/>
      <c r="C2" s="129"/>
      <c r="D2" s="129"/>
      <c r="E2" s="129"/>
      <c r="F2" s="129"/>
      <c r="G2" s="129"/>
      <c r="H2" s="3"/>
      <c r="I2" s="3"/>
    </row>
    <row r="4" spans="1:9" ht="16" thickBot="1">
      <c r="A4" s="10"/>
      <c r="B4" s="253"/>
    </row>
    <row r="5" spans="1:9" ht="15">
      <c r="A5" s="1045" t="s">
        <v>1100</v>
      </c>
      <c r="B5" s="321">
        <v>50.334154554255363</v>
      </c>
    </row>
    <row r="6" spans="1:9" ht="15">
      <c r="A6" s="1046" t="s">
        <v>1101</v>
      </c>
      <c r="B6" s="328">
        <v>32.871313139929846</v>
      </c>
    </row>
    <row r="7" spans="1:9" ht="15">
      <c r="A7" s="1046" t="s">
        <v>1102</v>
      </c>
      <c r="B7" s="328">
        <v>2.7049224210091043</v>
      </c>
    </row>
    <row r="8" spans="1:9" ht="15">
      <c r="A8" s="1046" t="s">
        <v>1103</v>
      </c>
      <c r="B8" s="328">
        <v>2.4489054220575213</v>
      </c>
    </row>
    <row r="9" spans="1:9" ht="15">
      <c r="A9" s="1046" t="s">
        <v>1104</v>
      </c>
      <c r="B9" s="328">
        <v>1.2597324086818664</v>
      </c>
    </row>
    <row r="10" spans="1:9" ht="15">
      <c r="A10" s="255" t="s">
        <v>168</v>
      </c>
      <c r="B10" s="328">
        <v>10.380972054066298</v>
      </c>
    </row>
    <row r="11" spans="1:9" ht="16" thickBot="1">
      <c r="A11" s="383" t="s">
        <v>3</v>
      </c>
      <c r="B11" s="419">
        <v>100</v>
      </c>
    </row>
  </sheetData>
  <pageMargins left="0.7" right="0.7" top="0.75" bottom="0.75" header="0.3" footer="0.3"/>
  <drawing r:id="rId1"/>
  <extLst>
    <ext xmlns:mx="http://schemas.microsoft.com/office/mac/excel/2008/main" uri="{64002731-A6B0-56B0-2670-7721B7C09600}">
      <mx:PLV Mode="0" OnePage="0" WScale="0"/>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16"/>
  <sheetViews>
    <sheetView showGridLines="0" workbookViewId="0"/>
  </sheetViews>
  <sheetFormatPr baseColWidth="10" defaultColWidth="8.6640625" defaultRowHeight="14" x14ac:dyDescent="0"/>
  <cols>
    <col min="1" max="1" width="27.6640625" customWidth="1"/>
    <col min="2" max="2" width="11.5" customWidth="1"/>
    <col min="3" max="3" width="18.5" customWidth="1"/>
    <col min="4" max="4" width="12.33203125" customWidth="1"/>
    <col min="5" max="5" width="14.5" customWidth="1"/>
  </cols>
  <sheetData>
    <row r="1" spans="1:9" ht="18">
      <c r="A1" s="16" t="s">
        <v>694</v>
      </c>
      <c r="B1" s="130"/>
      <c r="C1" s="130"/>
      <c r="D1" s="130"/>
      <c r="E1" s="130"/>
      <c r="F1" s="130"/>
      <c r="G1" s="130"/>
      <c r="H1" s="130"/>
      <c r="I1" s="131"/>
    </row>
    <row r="2" spans="1:9" ht="18">
      <c r="A2" s="16"/>
      <c r="B2" s="130"/>
      <c r="C2" s="130"/>
      <c r="D2" s="130"/>
      <c r="E2" s="130"/>
      <c r="F2" s="130"/>
      <c r="G2" s="130"/>
      <c r="H2" s="130"/>
      <c r="I2" s="131"/>
    </row>
    <row r="3" spans="1:9" ht="15">
      <c r="A3" s="1"/>
      <c r="B3" s="1"/>
      <c r="C3" s="1"/>
      <c r="D3" s="1"/>
      <c r="E3" s="1"/>
      <c r="F3" s="1"/>
      <c r="G3" s="1"/>
      <c r="H3" s="1"/>
      <c r="I3" s="2"/>
    </row>
    <row r="4" spans="1:9" ht="16" thickBot="1">
      <c r="A4" s="10"/>
      <c r="B4" s="253"/>
      <c r="C4" s="253"/>
      <c r="D4" s="253"/>
      <c r="E4" s="151"/>
      <c r="F4" s="151"/>
      <c r="G4" s="151"/>
      <c r="H4" s="151"/>
    </row>
    <row r="5" spans="1:9" ht="31" thickBot="1">
      <c r="A5" s="10"/>
      <c r="B5" s="643">
        <v>2016</v>
      </c>
      <c r="C5" s="643">
        <v>2017</v>
      </c>
      <c r="D5" s="536" t="s">
        <v>1093</v>
      </c>
      <c r="E5" s="151"/>
      <c r="F5" s="151"/>
      <c r="G5" s="151"/>
      <c r="H5" s="151"/>
    </row>
    <row r="6" spans="1:9" ht="15">
      <c r="A6" s="704" t="s">
        <v>465</v>
      </c>
      <c r="B6" s="329">
        <v>4.2363708994487164</v>
      </c>
      <c r="C6" s="329">
        <v>4.8679805350577778</v>
      </c>
      <c r="D6" s="518">
        <f>(C6-B6)/B6*100</f>
        <v>14.909214764251486</v>
      </c>
      <c r="E6" s="151"/>
      <c r="F6" s="151"/>
      <c r="G6" s="151"/>
      <c r="H6" s="151"/>
    </row>
    <row r="7" spans="1:9" ht="15">
      <c r="A7" s="255" t="s">
        <v>466</v>
      </c>
      <c r="B7" s="329">
        <v>0.7485240835396052</v>
      </c>
      <c r="C7" s="329">
        <v>0.64061501566315948</v>
      </c>
      <c r="D7" s="518">
        <f t="shared" ref="D7:D8" si="0">(C7-B7)/B7*100</f>
        <v>-14.4162452818041</v>
      </c>
      <c r="E7" s="151"/>
      <c r="F7" s="151"/>
      <c r="G7" s="151"/>
      <c r="H7" s="151"/>
    </row>
    <row r="8" spans="1:9" ht="16" thickBot="1">
      <c r="A8" s="253" t="s">
        <v>467</v>
      </c>
      <c r="B8" s="1002">
        <v>0.2156049265878055</v>
      </c>
      <c r="C8" s="1002">
        <v>0.24895312506377323</v>
      </c>
      <c r="D8" s="518">
        <f t="shared" si="0"/>
        <v>15.467271088718196</v>
      </c>
      <c r="E8" s="152"/>
      <c r="F8" s="151"/>
      <c r="G8" s="151"/>
      <c r="H8" s="151"/>
    </row>
    <row r="9" spans="1:9" ht="16" thickBot="1">
      <c r="A9" s="388" t="s">
        <v>3</v>
      </c>
      <c r="B9" s="394">
        <v>5.2004999095761271</v>
      </c>
      <c r="C9" s="394">
        <v>5.7575486757847099</v>
      </c>
      <c r="D9" s="389">
        <f>(C9-B9)/B9*100</f>
        <v>10.711446512725461</v>
      </c>
      <c r="E9" s="152"/>
      <c r="F9" s="151"/>
      <c r="G9" s="151"/>
      <c r="H9" s="151"/>
    </row>
    <row r="10" spans="1:9" ht="15">
      <c r="A10" s="10"/>
      <c r="B10" s="127"/>
      <c r="C10" s="10"/>
      <c r="D10" s="10"/>
      <c r="E10" s="151"/>
      <c r="F10" s="151"/>
      <c r="G10" s="151"/>
      <c r="H10" s="151"/>
    </row>
    <row r="11" spans="1:9" ht="15">
      <c r="A11" s="151"/>
      <c r="B11" s="151"/>
      <c r="C11" s="151"/>
      <c r="D11" s="151"/>
      <c r="E11" s="151"/>
      <c r="F11" s="151"/>
      <c r="G11" s="151"/>
      <c r="H11" s="151"/>
    </row>
    <row r="12" spans="1:9" ht="15">
      <c r="A12" s="151"/>
      <c r="B12" s="151"/>
      <c r="C12" s="151"/>
      <c r="D12" s="151"/>
      <c r="E12" s="151"/>
      <c r="F12" s="151"/>
      <c r="G12" s="151"/>
      <c r="H12" s="151"/>
    </row>
    <row r="13" spans="1:9" ht="15">
      <c r="A13" s="151"/>
      <c r="B13" s="151"/>
      <c r="C13" s="151"/>
      <c r="D13" s="151"/>
      <c r="E13" s="151"/>
      <c r="F13" s="151"/>
      <c r="G13" s="151"/>
      <c r="H13" s="151"/>
    </row>
    <row r="14" spans="1:9" ht="15">
      <c r="A14" s="151"/>
      <c r="B14" s="151"/>
      <c r="C14" s="151"/>
      <c r="D14" s="151"/>
      <c r="E14" s="151"/>
      <c r="F14" s="151"/>
      <c r="G14" s="151"/>
      <c r="H14" s="151"/>
    </row>
    <row r="15" spans="1:9" ht="15">
      <c r="A15" s="151"/>
      <c r="B15" s="151"/>
      <c r="C15" s="151"/>
      <c r="D15" s="151"/>
      <c r="E15" s="151"/>
      <c r="F15" s="151"/>
      <c r="G15" s="151"/>
      <c r="H15" s="151"/>
    </row>
    <row r="16" spans="1:9" ht="15">
      <c r="A16" s="151"/>
      <c r="B16" s="151"/>
      <c r="C16" s="151"/>
      <c r="D16" s="151"/>
      <c r="E16" s="151"/>
      <c r="F16" s="151"/>
      <c r="G16" s="151"/>
      <c r="H16" s="151"/>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M7"/>
  <sheetViews>
    <sheetView showGridLines="0" workbookViewId="0"/>
  </sheetViews>
  <sheetFormatPr baseColWidth="10" defaultColWidth="8.6640625" defaultRowHeight="14" x14ac:dyDescent="0"/>
  <cols>
    <col min="1" max="1" width="24.5" customWidth="1"/>
    <col min="2" max="12" width="9.33203125" customWidth="1"/>
    <col min="13" max="13" width="12.5" customWidth="1"/>
    <col min="14" max="14" width="12.1640625" bestFit="1" customWidth="1"/>
  </cols>
  <sheetData>
    <row r="1" spans="1:13" ht="18">
      <c r="A1" s="16" t="s">
        <v>695</v>
      </c>
      <c r="B1" s="1"/>
      <c r="C1" s="1"/>
      <c r="D1" s="1"/>
      <c r="E1" s="1"/>
      <c r="F1" s="2"/>
      <c r="G1" s="1"/>
    </row>
    <row r="4" spans="1:13" ht="15" thickBot="1">
      <c r="A4" s="134"/>
    </row>
    <row r="5" spans="1:13" ht="31" thickBot="1">
      <c r="A5" s="127"/>
      <c r="B5" s="472">
        <v>2007</v>
      </c>
      <c r="C5" s="472">
        <v>2008</v>
      </c>
      <c r="D5" s="472">
        <v>2009</v>
      </c>
      <c r="E5" s="472">
        <v>2010</v>
      </c>
      <c r="F5" s="472">
        <v>2011</v>
      </c>
      <c r="G5" s="472">
        <v>2012</v>
      </c>
      <c r="H5" s="472">
        <v>2013</v>
      </c>
      <c r="I5" s="472">
        <v>2014</v>
      </c>
      <c r="J5" s="472">
        <v>2015</v>
      </c>
      <c r="K5" s="472">
        <v>2016</v>
      </c>
      <c r="L5" s="643">
        <v>2017</v>
      </c>
      <c r="M5" s="536" t="s">
        <v>1105</v>
      </c>
    </row>
    <row r="6" spans="1:13" ht="15">
      <c r="A6" s="704" t="s">
        <v>466</v>
      </c>
      <c r="B6" s="329">
        <v>2.3322500119826231</v>
      </c>
      <c r="C6" s="329">
        <v>2.3720856938040442</v>
      </c>
      <c r="D6" s="329">
        <v>2.2601746535717901</v>
      </c>
      <c r="E6" s="329">
        <v>2.2599044042204657</v>
      </c>
      <c r="F6" s="329">
        <v>2.1218923042261548</v>
      </c>
      <c r="G6" s="329">
        <v>2.0579750408358466</v>
      </c>
      <c r="H6" s="329">
        <v>1.5554911437118586</v>
      </c>
      <c r="I6" s="329">
        <v>1.1667892637774699</v>
      </c>
      <c r="J6" s="329">
        <v>0.90974464292528934</v>
      </c>
      <c r="K6" s="329">
        <v>0.7485240835396052</v>
      </c>
      <c r="L6" s="329">
        <v>0.64061501566315948</v>
      </c>
      <c r="M6" s="518">
        <v>-14.4162452818041</v>
      </c>
    </row>
    <row r="7" spans="1:13" ht="16" thickBot="1">
      <c r="A7" s="315" t="s">
        <v>15</v>
      </c>
      <c r="B7" s="325">
        <v>1.4962154084158161</v>
      </c>
      <c r="C7" s="325">
        <v>1.7430673687108533</v>
      </c>
      <c r="D7" s="325">
        <v>1.9661157273572898</v>
      </c>
      <c r="E7" s="325">
        <v>2.2703606600338597</v>
      </c>
      <c r="F7" s="325">
        <v>2.5278992484332137</v>
      </c>
      <c r="G7" s="325">
        <v>2.8574768966589303</v>
      </c>
      <c r="H7" s="325">
        <v>3.2959362188374675</v>
      </c>
      <c r="I7" s="325">
        <v>3.6467741465826999</v>
      </c>
      <c r="J7" s="325">
        <v>4.1167646856893096</v>
      </c>
      <c r="K7" s="325">
        <v>4.4519758260365219</v>
      </c>
      <c r="L7" s="325">
        <v>5.1169336601215507</v>
      </c>
      <c r="M7" s="323">
        <v>14.936240897718969</v>
      </c>
    </row>
  </sheetData>
  <pageMargins left="0.7" right="0.7" top="0.75" bottom="0.75" header="0.3" footer="0.3"/>
  <drawing r:id="rId1"/>
  <extLst>
    <ext xmlns:mx="http://schemas.microsoft.com/office/mac/excel/2008/main" uri="{64002731-A6B0-56B0-2670-7721B7C09600}">
      <mx:PLV Mode="0" OnePage="0" WScale="0"/>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24"/>
  <sheetViews>
    <sheetView showGridLines="0" workbookViewId="0"/>
  </sheetViews>
  <sheetFormatPr baseColWidth="10" defaultColWidth="8.6640625" defaultRowHeight="14" x14ac:dyDescent="0"/>
  <cols>
    <col min="1" max="1" width="48.1640625" customWidth="1"/>
    <col min="2" max="2" width="11.6640625" customWidth="1"/>
    <col min="3" max="3" width="19.1640625" customWidth="1"/>
    <col min="4" max="4" width="11.6640625" customWidth="1"/>
  </cols>
  <sheetData>
    <row r="1" spans="1:4" ht="18">
      <c r="A1" s="100" t="s">
        <v>988</v>
      </c>
    </row>
    <row r="4" spans="1:4" ht="16" thickBot="1">
      <c r="A4" s="127"/>
      <c r="B4" s="3"/>
      <c r="C4" s="3"/>
      <c r="D4" s="3"/>
    </row>
    <row r="5" spans="1:4" ht="36" customHeight="1" thickBot="1">
      <c r="A5" s="700" t="s">
        <v>468</v>
      </c>
      <c r="B5" s="472">
        <v>2016</v>
      </c>
      <c r="C5" s="472">
        <v>2017</v>
      </c>
      <c r="D5" s="536" t="s">
        <v>1093</v>
      </c>
    </row>
    <row r="6" spans="1:4" ht="15">
      <c r="A6" s="293" t="s">
        <v>469</v>
      </c>
      <c r="B6" s="384">
        <v>160.53688504964566</v>
      </c>
      <c r="C6" s="384">
        <v>161.51995871293653</v>
      </c>
      <c r="D6" s="321">
        <f>(C6-B6)/B6*100</f>
        <v>0.6123662253611396</v>
      </c>
    </row>
    <row r="7" spans="1:4" ht="15">
      <c r="A7" s="290" t="s">
        <v>14</v>
      </c>
      <c r="B7" s="330">
        <v>63.19627482795206</v>
      </c>
      <c r="C7" s="330">
        <v>56.611933521886563</v>
      </c>
      <c r="D7" s="316">
        <f>(C7-B7)/B7*100</f>
        <v>-10.418875675806774</v>
      </c>
    </row>
    <row r="8" spans="1:4" ht="15">
      <c r="A8" s="290" t="s">
        <v>15</v>
      </c>
      <c r="B8" s="330">
        <v>59.893323217328714</v>
      </c>
      <c r="C8" s="330">
        <v>67.797743159898047</v>
      </c>
      <c r="D8" s="316">
        <f>(C8-B8)/B8*100</f>
        <v>13.197497680813905</v>
      </c>
    </row>
    <row r="9" spans="1:4" ht="16" thickBot="1">
      <c r="A9" s="297" t="s">
        <v>470</v>
      </c>
      <c r="B9" s="331">
        <v>37.447287004364888</v>
      </c>
      <c r="C9" s="331">
        <v>37.110282031151911</v>
      </c>
      <c r="D9" s="318">
        <f>(C9-B9)/B9*100</f>
        <v>-0.89994496309891703</v>
      </c>
    </row>
    <row r="10" spans="1:4" ht="15">
      <c r="A10" s="2"/>
      <c r="B10" s="155"/>
      <c r="C10" s="155"/>
      <c r="D10" s="156"/>
    </row>
    <row r="11" spans="1:4" ht="16" thickBot="1">
      <c r="A11" s="127"/>
      <c r="B11" s="10"/>
      <c r="C11" s="10"/>
      <c r="D11" s="10"/>
    </row>
    <row r="12" spans="1:4" ht="36" customHeight="1" thickBot="1">
      <c r="A12" s="700" t="s">
        <v>1206</v>
      </c>
      <c r="B12" s="643">
        <v>2016</v>
      </c>
      <c r="C12" s="643">
        <v>2017</v>
      </c>
      <c r="D12" s="536" t="s">
        <v>1093</v>
      </c>
    </row>
    <row r="13" spans="1:4" ht="15">
      <c r="A13" s="293" t="s">
        <v>469</v>
      </c>
      <c r="B13" s="1047">
        <v>272.91356039191106</v>
      </c>
      <c r="C13" s="1047">
        <v>268.54478372488865</v>
      </c>
      <c r="D13" s="321">
        <f>(C13-B13)/B13*100</f>
        <v>-1.6007913497404591</v>
      </c>
    </row>
    <row r="14" spans="1:4" ht="15">
      <c r="A14" s="290" t="s">
        <v>14</v>
      </c>
      <c r="B14" s="1047">
        <v>107.43400410110405</v>
      </c>
      <c r="C14" s="1047">
        <v>94.123596644190883</v>
      </c>
      <c r="D14" s="316">
        <f>(C14-B14)/B14*100</f>
        <v>-12.389380409192421</v>
      </c>
    </row>
    <row r="15" spans="1:4" ht="15">
      <c r="A15" s="290" t="s">
        <v>15</v>
      </c>
      <c r="B15" s="1047">
        <v>101.81896875531015</v>
      </c>
      <c r="C15" s="1047">
        <v>112.72124150470172</v>
      </c>
      <c r="D15" s="316">
        <f>(C15-B15)/B15*100</f>
        <v>10.707506550760451</v>
      </c>
    </row>
    <row r="16" spans="1:4" ht="16" thickBot="1">
      <c r="A16" s="297" t="s">
        <v>470</v>
      </c>
      <c r="B16" s="331">
        <v>63.660587535496845</v>
      </c>
      <c r="C16" s="331">
        <v>61.699945575996047</v>
      </c>
      <c r="D16" s="318">
        <f>(C16-B16)/B16*100</f>
        <v>-3.0798364190521381</v>
      </c>
    </row>
    <row r="17" spans="1:4" ht="15">
      <c r="A17" s="151"/>
      <c r="B17" s="151"/>
      <c r="C17" s="151"/>
      <c r="D17" s="151"/>
    </row>
    <row r="18" spans="1:4" ht="15">
      <c r="A18" s="151"/>
    </row>
    <row r="19" spans="1:4" ht="15">
      <c r="A19" s="151"/>
    </row>
    <row r="20" spans="1:4" ht="15">
      <c r="A20" s="151"/>
    </row>
    <row r="21" spans="1:4" ht="15">
      <c r="A21" s="151"/>
    </row>
    <row r="22" spans="1:4" ht="15">
      <c r="A22" s="151"/>
    </row>
    <row r="23" spans="1:4" ht="15">
      <c r="A23" s="151"/>
    </row>
    <row r="24" spans="1:4" ht="15">
      <c r="A24" s="151"/>
    </row>
  </sheetData>
  <pageMargins left="0.7" right="0.7" top="0.75" bottom="0.75" header="0.3" footer="0.3"/>
  <drawing r:id="rId1"/>
  <extLst>
    <ext xmlns:mx="http://schemas.microsoft.com/office/mac/excel/2008/main" uri="{64002731-A6B0-56B0-2670-7721B7C09600}">
      <mx:PLV Mode="0" OnePage="0" WScale="0"/>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I8"/>
  <sheetViews>
    <sheetView showGridLines="0" workbookViewId="0"/>
  </sheetViews>
  <sheetFormatPr baseColWidth="10" defaultColWidth="8.6640625" defaultRowHeight="14" x14ac:dyDescent="0"/>
  <cols>
    <col min="1" max="1" width="37.33203125" customWidth="1"/>
    <col min="2" max="2" width="13" customWidth="1"/>
    <col min="3" max="3" width="18.6640625" customWidth="1"/>
    <col min="4" max="4" width="11.83203125" customWidth="1"/>
    <col min="6" max="6" width="11.5" customWidth="1"/>
  </cols>
  <sheetData>
    <row r="1" spans="1:9" ht="20">
      <c r="A1" s="16" t="s">
        <v>697</v>
      </c>
      <c r="B1" s="132"/>
      <c r="C1" s="132"/>
      <c r="D1" s="132"/>
      <c r="E1" s="132"/>
      <c r="F1" s="132"/>
      <c r="G1" s="133"/>
      <c r="H1" s="133"/>
      <c r="I1" s="133"/>
    </row>
    <row r="2" spans="1:9" ht="15" customHeight="1">
      <c r="A2" s="16"/>
      <c r="B2" s="132"/>
      <c r="C2" s="132"/>
      <c r="D2" s="132"/>
      <c r="E2" s="132"/>
      <c r="F2" s="132"/>
      <c r="G2" s="133"/>
      <c r="H2" s="133"/>
      <c r="I2" s="133"/>
    </row>
    <row r="3" spans="1:9" ht="15" customHeight="1">
      <c r="A3" s="16"/>
      <c r="B3" s="132"/>
      <c r="C3" s="132"/>
      <c r="D3" s="132"/>
      <c r="E3" s="132"/>
      <c r="F3" s="132"/>
      <c r="G3" s="133"/>
      <c r="H3" s="133"/>
      <c r="I3" s="133"/>
    </row>
    <row r="4" spans="1:9" ht="15" customHeight="1" thickBot="1">
      <c r="A4" s="152"/>
      <c r="B4" s="151"/>
      <c r="C4" s="151"/>
      <c r="D4" s="152"/>
    </row>
    <row r="5" spans="1:9" ht="31" thickBot="1">
      <c r="A5" s="2"/>
      <c r="B5" s="472">
        <v>2016</v>
      </c>
      <c r="C5" s="472">
        <v>2017</v>
      </c>
      <c r="D5" s="529" t="s">
        <v>1093</v>
      </c>
    </row>
    <row r="6" spans="1:9" ht="15">
      <c r="A6" s="289" t="s">
        <v>471</v>
      </c>
      <c r="B6" s="547">
        <v>3.3238763437100896</v>
      </c>
      <c r="C6" s="547">
        <v>2.8510223048733589</v>
      </c>
      <c r="D6" s="321">
        <f>(C6-B6)/B6*100</f>
        <v>-14.225981653364816</v>
      </c>
    </row>
    <row r="7" spans="1:9" ht="15">
      <c r="A7" s="290" t="s">
        <v>472</v>
      </c>
      <c r="B7" s="332">
        <v>3.1628531541476503</v>
      </c>
      <c r="C7" s="332">
        <v>3.946798869400113</v>
      </c>
      <c r="D7" s="316">
        <f>(C7-B7)/B7*100</f>
        <v>24.786029481780552</v>
      </c>
    </row>
    <row r="8" spans="1:9" ht="16" thickBot="1">
      <c r="A8" s="297" t="s">
        <v>473</v>
      </c>
      <c r="B8" s="333">
        <v>6.0480361716392954</v>
      </c>
      <c r="C8" s="333">
        <v>4.8614619979879992</v>
      </c>
      <c r="D8" s="318">
        <f>(C8-B8)/B8*100</f>
        <v>-19.619164634223413</v>
      </c>
    </row>
  </sheetData>
  <pageMargins left="0.7" right="0.7" top="0.75" bottom="0.75" header="0.3" footer="0.3"/>
  <drawing r:id="rId1"/>
  <extLst>
    <ext xmlns:mx="http://schemas.microsoft.com/office/mac/excel/2008/main" uri="{64002731-A6B0-56B0-2670-7721B7C09600}">
      <mx:PLV Mode="0" OnePage="0" WScale="0"/>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K23"/>
  <sheetViews>
    <sheetView showGridLines="0" workbookViewId="0"/>
  </sheetViews>
  <sheetFormatPr baseColWidth="10" defaultColWidth="8.6640625" defaultRowHeight="14" x14ac:dyDescent="0"/>
  <cols>
    <col min="1" max="1" width="35.6640625" customWidth="1"/>
    <col min="2" max="2" width="13" customWidth="1"/>
    <col min="3" max="3" width="18.6640625" customWidth="1"/>
  </cols>
  <sheetData>
    <row r="1" spans="1:6" ht="18">
      <c r="A1" s="16" t="s">
        <v>699</v>
      </c>
      <c r="B1" s="3"/>
      <c r="C1" s="3"/>
      <c r="D1" s="3"/>
      <c r="E1" s="3"/>
      <c r="F1" s="3"/>
    </row>
    <row r="2" spans="1:6" ht="14.25" customHeight="1">
      <c r="A2" s="16"/>
      <c r="B2" s="3"/>
      <c r="C2" s="3"/>
      <c r="D2" s="3"/>
      <c r="E2" s="3"/>
      <c r="F2" s="3"/>
    </row>
    <row r="3" spans="1:6" ht="14.25" customHeight="1"/>
    <row r="4" spans="1:6" ht="16" thickBot="1">
      <c r="B4" s="335"/>
      <c r="C4" s="335"/>
      <c r="D4" s="134"/>
    </row>
    <row r="5" spans="1:6" ht="16" thickBot="1">
      <c r="A5" s="713" t="s">
        <v>700</v>
      </c>
      <c r="B5" s="382" t="s">
        <v>32</v>
      </c>
      <c r="C5" s="382" t="s">
        <v>1078</v>
      </c>
    </row>
    <row r="6" spans="1:6" ht="15">
      <c r="A6" s="293" t="s">
        <v>624</v>
      </c>
      <c r="B6" s="321">
        <v>33.14378849925928</v>
      </c>
      <c r="C6" s="518">
        <v>0.80217829221030712</v>
      </c>
    </row>
    <row r="7" spans="1:6" ht="15">
      <c r="A7" s="290" t="s">
        <v>627</v>
      </c>
      <c r="B7" s="316">
        <v>31.777276247496566</v>
      </c>
      <c r="C7" s="292">
        <v>-1.3434889685677547</v>
      </c>
    </row>
    <row r="8" spans="1:6" ht="15">
      <c r="A8" s="290" t="s">
        <v>7</v>
      </c>
      <c r="B8" s="316">
        <v>31.282550189232872</v>
      </c>
      <c r="C8" s="292">
        <v>0.42516240492449597</v>
      </c>
    </row>
    <row r="9" spans="1:6" ht="16" thickBot="1">
      <c r="A9" s="297" t="s">
        <v>474</v>
      </c>
      <c r="B9" s="318">
        <v>3.7963850640112931</v>
      </c>
      <c r="C9" s="323">
        <v>0.11614827143296358</v>
      </c>
    </row>
    <row r="10" spans="1:6" ht="16" thickBot="1">
      <c r="A10" s="388" t="s">
        <v>3</v>
      </c>
      <c r="B10" s="1124">
        <f>SUM(B6:B9)</f>
        <v>100.00000000000001</v>
      </c>
      <c r="C10" s="719"/>
    </row>
    <row r="11" spans="1:6" ht="15">
      <c r="A11" s="158"/>
      <c r="B11" s="158"/>
      <c r="C11" s="158"/>
    </row>
    <row r="23" spans="11:11">
      <c r="K23" s="134"/>
    </row>
  </sheetData>
  <pageMargins left="0.7" right="0.7" top="0.75" bottom="0.75" header="0.3" footer="0.3"/>
  <drawing r:id="rId1"/>
  <extLst>
    <ext xmlns:mx="http://schemas.microsoft.com/office/mac/excel/2008/main" uri="{64002731-A6B0-56B0-2670-7721B7C09600}">
      <mx:PLV Mode="0" OnePage="0" WScale="0"/>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25"/>
  <sheetViews>
    <sheetView showGridLines="0" workbookViewId="0"/>
  </sheetViews>
  <sheetFormatPr baseColWidth="10" defaultColWidth="8.6640625" defaultRowHeight="14" x14ac:dyDescent="0"/>
  <cols>
    <col min="1" max="1" width="35.6640625" customWidth="1"/>
    <col min="2" max="2" width="9.6640625" customWidth="1"/>
    <col min="3" max="3" width="19.6640625" customWidth="1"/>
  </cols>
  <sheetData>
    <row r="1" spans="1:4" ht="18">
      <c r="A1" s="100" t="s">
        <v>698</v>
      </c>
    </row>
    <row r="2" spans="1:4" ht="18">
      <c r="A2" s="100"/>
    </row>
    <row r="4" spans="1:4" ht="15">
      <c r="A4" s="151"/>
      <c r="B4" s="151"/>
      <c r="C4" s="151"/>
    </row>
    <row r="5" spans="1:4" ht="16" thickBot="1">
      <c r="A5" s="159" t="s">
        <v>1090</v>
      </c>
      <c r="B5" s="160"/>
      <c r="C5" s="160"/>
      <c r="D5" s="15"/>
    </row>
    <row r="6" spans="1:4" ht="21" customHeight="1" thickBot="1">
      <c r="A6" s="727" t="s">
        <v>701</v>
      </c>
      <c r="B6" s="529" t="s">
        <v>32</v>
      </c>
      <c r="C6" s="529" t="s">
        <v>1078</v>
      </c>
      <c r="D6" s="548"/>
    </row>
    <row r="7" spans="1:4" ht="15">
      <c r="A7" s="337" t="s">
        <v>627</v>
      </c>
      <c r="B7" s="518">
        <v>34.074316383303589</v>
      </c>
      <c r="C7" s="518">
        <v>-2.0952887718470379</v>
      </c>
      <c r="D7" s="15"/>
    </row>
    <row r="8" spans="1:4" ht="15">
      <c r="A8" s="336" t="s">
        <v>624</v>
      </c>
      <c r="B8" s="292">
        <v>31.27256704687537</v>
      </c>
      <c r="C8" s="292">
        <v>1.1529598776649195</v>
      </c>
      <c r="D8" s="15"/>
    </row>
    <row r="9" spans="1:4" ht="15">
      <c r="A9" s="336" t="s">
        <v>7</v>
      </c>
      <c r="B9" s="292">
        <v>30.473193465437852</v>
      </c>
      <c r="C9" s="292">
        <v>0.75735006859050102</v>
      </c>
      <c r="D9" s="15"/>
    </row>
    <row r="10" spans="1:4" ht="16" thickBot="1">
      <c r="A10" s="339" t="s">
        <v>474</v>
      </c>
      <c r="B10" s="323">
        <v>4.1799231043831719</v>
      </c>
      <c r="C10" s="323">
        <v>0.18497882559160272</v>
      </c>
      <c r="D10" s="15"/>
    </row>
    <row r="11" spans="1:4" ht="16" thickBot="1">
      <c r="A11" s="549" t="s">
        <v>3</v>
      </c>
      <c r="B11" s="1123">
        <f>+B10+B8+B9+B7</f>
        <v>100</v>
      </c>
      <c r="C11" s="719"/>
      <c r="D11" s="15"/>
    </row>
    <row r="12" spans="1:4" ht="15">
      <c r="A12" s="10"/>
      <c r="B12" s="127"/>
      <c r="C12" s="10"/>
      <c r="D12" s="3"/>
    </row>
    <row r="13" spans="1:4" ht="15">
      <c r="A13" s="10"/>
      <c r="B13" s="10"/>
      <c r="C13" s="10"/>
      <c r="D13" s="3"/>
    </row>
    <row r="14" spans="1:4" ht="16" thickBot="1">
      <c r="A14" s="159" t="s">
        <v>1091</v>
      </c>
      <c r="B14" s="10"/>
      <c r="C14" s="10"/>
      <c r="D14" s="3"/>
    </row>
    <row r="15" spans="1:4" ht="21" customHeight="1" thickBot="1">
      <c r="A15" s="727" t="s">
        <v>702</v>
      </c>
      <c r="B15" s="529" t="s">
        <v>32</v>
      </c>
      <c r="C15" s="529" t="s">
        <v>1078</v>
      </c>
      <c r="D15" s="3"/>
    </row>
    <row r="16" spans="1:4" ht="15">
      <c r="A16" s="337" t="s">
        <v>624</v>
      </c>
      <c r="B16" s="518">
        <v>40.547417326998655</v>
      </c>
      <c r="C16" s="518">
        <v>-1.2781631918799832</v>
      </c>
      <c r="D16" s="3"/>
    </row>
    <row r="17" spans="1:4" ht="15">
      <c r="A17" s="336" t="s">
        <v>7</v>
      </c>
      <c r="B17" s="292">
        <v>34.48483111893232</v>
      </c>
      <c r="C17" s="292">
        <v>-1.2449051257308241</v>
      </c>
      <c r="D17" s="3"/>
    </row>
    <row r="18" spans="1:4" ht="15">
      <c r="A18" s="336" t="s">
        <v>627</v>
      </c>
      <c r="B18" s="292">
        <v>22.6888636781187</v>
      </c>
      <c r="C18" s="292">
        <v>2.581180341520465</v>
      </c>
      <c r="D18" s="3"/>
    </row>
    <row r="19" spans="1:4" ht="16" thickBot="1">
      <c r="A19" s="339" t="s">
        <v>474</v>
      </c>
      <c r="B19" s="323">
        <v>2.2788878759503297</v>
      </c>
      <c r="C19" s="323">
        <v>-5.8112023909666188E-2</v>
      </c>
      <c r="D19" s="3"/>
    </row>
    <row r="20" spans="1:4" ht="16" thickBot="1">
      <c r="A20" s="549" t="s">
        <v>3</v>
      </c>
      <c r="B20" s="1123">
        <f>SUM(B16:B19)</f>
        <v>100.00000000000001</v>
      </c>
      <c r="C20" s="719"/>
      <c r="D20" s="3"/>
    </row>
    <row r="21" spans="1:4" ht="15">
      <c r="A21" s="10"/>
      <c r="B21" s="10"/>
      <c r="C21" s="10"/>
      <c r="D21" s="3"/>
    </row>
    <row r="22" spans="1:4" ht="15">
      <c r="A22" s="151"/>
    </row>
    <row r="23" spans="1:4" ht="15">
      <c r="A23" s="151"/>
    </row>
    <row r="24" spans="1:4" ht="15">
      <c r="A24" s="151"/>
    </row>
    <row r="25" spans="1:4" ht="15">
      <c r="A25" s="151"/>
    </row>
  </sheetData>
  <pageMargins left="0.7" right="0.7" top="0.75" bottom="0.75" header="0.3" footer="0.3"/>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C10"/>
  <sheetViews>
    <sheetView showGridLines="0" workbookViewId="0"/>
  </sheetViews>
  <sheetFormatPr baseColWidth="10" defaultColWidth="8.6640625" defaultRowHeight="14" x14ac:dyDescent="0"/>
  <cols>
    <col min="1" max="1" width="57.6640625" customWidth="1"/>
    <col min="2" max="2" width="13.5" customWidth="1"/>
  </cols>
  <sheetData>
    <row r="1" spans="1:3" ht="18">
      <c r="A1" s="186" t="s">
        <v>558</v>
      </c>
    </row>
    <row r="4" spans="1:3" ht="15" customHeight="1" thickBot="1">
      <c r="A4" s="191"/>
      <c r="B4" s="191"/>
    </row>
    <row r="5" spans="1:3" ht="47.25" customHeight="1">
      <c r="A5" s="190" t="s">
        <v>1014</v>
      </c>
      <c r="B5" s="201">
        <v>20</v>
      </c>
      <c r="C5" s="187"/>
    </row>
    <row r="6" spans="1:3" ht="47.25" customHeight="1">
      <c r="A6" s="188" t="s">
        <v>559</v>
      </c>
      <c r="B6" s="202">
        <v>8</v>
      </c>
      <c r="C6" s="187"/>
    </row>
    <row r="7" spans="1:3" ht="47.25" customHeight="1">
      <c r="A7" s="188" t="s">
        <v>560</v>
      </c>
      <c r="B7" s="202">
        <v>21</v>
      </c>
      <c r="C7" s="187"/>
    </row>
    <row r="8" spans="1:3" ht="47.25" customHeight="1">
      <c r="A8" s="188" t="s">
        <v>1054</v>
      </c>
      <c r="B8" s="202">
        <v>7</v>
      </c>
      <c r="C8" s="187"/>
    </row>
    <row r="9" spans="1:3" ht="47.25" customHeight="1">
      <c r="A9" s="188" t="s">
        <v>561</v>
      </c>
      <c r="B9" s="202">
        <v>4</v>
      </c>
      <c r="C9" s="187"/>
    </row>
    <row r="10" spans="1:3" ht="47.25" customHeight="1" thickBot="1">
      <c r="A10" s="189" t="s">
        <v>504</v>
      </c>
      <c r="B10" s="199">
        <v>1</v>
      </c>
      <c r="C10" s="187"/>
    </row>
  </sheetData>
  <pageMargins left="0.7" right="0.7" top="0.75" bottom="0.75" header="0.3" footer="0.3"/>
  <drawing r:id="rId1"/>
  <extLst>
    <ext xmlns:mx="http://schemas.microsoft.com/office/mac/excel/2008/main" uri="{64002731-A6B0-56B0-2670-7721B7C09600}">
      <mx:PLV Mode="0" OnePage="0" WScale="0"/>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15"/>
  <sheetViews>
    <sheetView showGridLines="0" workbookViewId="0"/>
  </sheetViews>
  <sheetFormatPr baseColWidth="10" defaultColWidth="8.6640625" defaultRowHeight="14" x14ac:dyDescent="0"/>
  <cols>
    <col min="1" max="1" width="35.6640625" customWidth="1"/>
    <col min="2" max="2" width="14" customWidth="1"/>
    <col min="3" max="3" width="19.33203125" customWidth="1"/>
  </cols>
  <sheetData>
    <row r="1" spans="1:7" ht="18">
      <c r="A1" s="103" t="s">
        <v>703</v>
      </c>
    </row>
    <row r="4" spans="1:7" ht="16" thickBot="1">
      <c r="A4" s="159"/>
      <c r="B4" s="10"/>
      <c r="C4" s="10"/>
    </row>
    <row r="5" spans="1:7" ht="16" thickBot="1">
      <c r="A5" s="727" t="s">
        <v>1106</v>
      </c>
      <c r="B5" s="529" t="s">
        <v>32</v>
      </c>
      <c r="C5" s="529" t="s">
        <v>1078</v>
      </c>
    </row>
    <row r="6" spans="1:7" ht="15">
      <c r="A6" s="337" t="s">
        <v>475</v>
      </c>
      <c r="B6" s="518">
        <v>43.647338259969438</v>
      </c>
      <c r="C6" s="518">
        <v>-3.7608175652764118</v>
      </c>
    </row>
    <row r="7" spans="1:7" ht="15">
      <c r="A7" s="336" t="s">
        <v>5</v>
      </c>
      <c r="B7" s="292">
        <v>21.837494194043742</v>
      </c>
      <c r="C7" s="292">
        <v>5.7457346007086514</v>
      </c>
    </row>
    <row r="8" spans="1:7" ht="15">
      <c r="A8" s="336" t="s">
        <v>477</v>
      </c>
      <c r="B8" s="292">
        <v>11.008209559295157</v>
      </c>
      <c r="C8" s="292">
        <v>2.448328008008902</v>
      </c>
    </row>
    <row r="9" spans="1:7" ht="15">
      <c r="A9" s="336" t="s">
        <v>476</v>
      </c>
      <c r="B9" s="292">
        <v>9.9187835536689875</v>
      </c>
      <c r="C9" s="292">
        <v>-4.5878921822798855</v>
      </c>
    </row>
    <row r="10" spans="1:7" ht="15">
      <c r="A10" s="336" t="s">
        <v>6</v>
      </c>
      <c r="B10" s="292">
        <v>2.7744277732160985</v>
      </c>
      <c r="C10" s="292">
        <v>0.69169914351347694</v>
      </c>
    </row>
    <row r="11" spans="1:7" ht="16" thickBot="1">
      <c r="A11" s="339" t="s">
        <v>8</v>
      </c>
      <c r="B11" s="323">
        <v>10.813746659806576</v>
      </c>
      <c r="C11" s="323">
        <v>-0.53705200467473624</v>
      </c>
    </row>
    <row r="12" spans="1:7" ht="16" thickBot="1">
      <c r="A12" s="550" t="s">
        <v>3</v>
      </c>
      <c r="B12" s="1125">
        <f>SUM(B6:B11)</f>
        <v>100</v>
      </c>
      <c r="C12" s="719"/>
    </row>
    <row r="13" spans="1:7" ht="15">
      <c r="A13" s="151"/>
      <c r="B13" s="152"/>
      <c r="C13" s="151"/>
    </row>
    <row r="14" spans="1:7" ht="15">
      <c r="A14" s="151"/>
      <c r="B14" s="151"/>
      <c r="C14" s="151"/>
    </row>
    <row r="15" spans="1:7">
      <c r="G15" s="134"/>
    </row>
  </sheetData>
  <pageMargins left="0.7" right="0.7" top="0.75" bottom="0.75" header="0.3" footer="0.3"/>
  <drawing r:id="rId1"/>
  <extLst>
    <ext xmlns:mx="http://schemas.microsoft.com/office/mac/excel/2008/main" uri="{64002731-A6B0-56B0-2670-7721B7C09600}">
      <mx:PLV Mode="0" OnePage="0" WScale="0"/>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25"/>
  <sheetViews>
    <sheetView showGridLines="0" workbookViewId="0"/>
  </sheetViews>
  <sheetFormatPr baseColWidth="10" defaultColWidth="8.6640625" defaultRowHeight="14" x14ac:dyDescent="0"/>
  <cols>
    <col min="1" max="1" width="35.6640625" customWidth="1"/>
    <col min="2" max="2" width="14" customWidth="1"/>
    <col min="3" max="3" width="20.5" customWidth="1"/>
    <col min="4" max="5" width="12.5" customWidth="1"/>
  </cols>
  <sheetData>
    <row r="1" spans="1:5" ht="18">
      <c r="A1" s="16" t="s">
        <v>704</v>
      </c>
      <c r="B1" s="3"/>
      <c r="C1" s="3"/>
      <c r="D1" s="3"/>
      <c r="E1" s="3"/>
    </row>
    <row r="2" spans="1:5">
      <c r="A2" s="3"/>
      <c r="B2" s="3"/>
      <c r="C2" s="3"/>
      <c r="D2" s="3"/>
      <c r="E2" s="3"/>
    </row>
    <row r="3" spans="1:5" ht="15">
      <c r="A3" s="10"/>
      <c r="B3" s="10"/>
      <c r="C3" s="10"/>
      <c r="D3" s="10"/>
      <c r="E3" s="10"/>
    </row>
    <row r="4" spans="1:5" ht="15">
      <c r="A4" s="10"/>
      <c r="B4" s="10"/>
      <c r="C4" s="10"/>
      <c r="D4" s="10"/>
      <c r="E4" s="10"/>
    </row>
    <row r="5" spans="1:5" ht="16" thickBot="1">
      <c r="A5" s="157" t="s">
        <v>14</v>
      </c>
      <c r="B5" s="10"/>
      <c r="C5" s="10"/>
      <c r="D5" s="10"/>
      <c r="E5" s="10"/>
    </row>
    <row r="6" spans="1:5" ht="21.75" customHeight="1" thickBot="1">
      <c r="A6" s="701" t="s">
        <v>705</v>
      </c>
      <c r="B6" s="537" t="s">
        <v>32</v>
      </c>
      <c r="C6" s="537" t="s">
        <v>1107</v>
      </c>
      <c r="D6" s="10"/>
      <c r="E6" s="10"/>
    </row>
    <row r="7" spans="1:5" ht="15">
      <c r="A7" s="337" t="s">
        <v>7</v>
      </c>
      <c r="B7" s="551">
        <v>36.692640831823084</v>
      </c>
      <c r="C7" s="551">
        <v>0.5301618399628012</v>
      </c>
      <c r="D7" s="3"/>
      <c r="E7" s="3"/>
    </row>
    <row r="8" spans="1:5" ht="15">
      <c r="A8" s="336" t="s">
        <v>627</v>
      </c>
      <c r="B8" s="77">
        <v>29.005727465144247</v>
      </c>
      <c r="C8" s="77">
        <v>-1.5288221490082989</v>
      </c>
      <c r="D8" s="3"/>
      <c r="E8" s="3"/>
    </row>
    <row r="9" spans="1:5" ht="15">
      <c r="A9" s="336" t="s">
        <v>624</v>
      </c>
      <c r="B9" s="77">
        <v>27.672662148542049</v>
      </c>
      <c r="C9" s="77">
        <v>0.23776857465012569</v>
      </c>
      <c r="D9" s="3"/>
      <c r="E9" s="3"/>
    </row>
    <row r="10" spans="1:5" ht="16" thickBot="1">
      <c r="A10" s="339" t="s">
        <v>474</v>
      </c>
      <c r="B10" s="340">
        <v>6.6289695544906202</v>
      </c>
      <c r="C10" s="340">
        <v>0.76089173439536673</v>
      </c>
      <c r="D10" s="3"/>
      <c r="E10" s="3"/>
    </row>
    <row r="11" spans="1:5" ht="16" thickBot="1">
      <c r="A11" s="550" t="s">
        <v>3</v>
      </c>
      <c r="B11" s="1128">
        <f>SUM(B7:B10)</f>
        <v>100</v>
      </c>
      <c r="C11" s="728"/>
      <c r="D11" s="3"/>
      <c r="E11" s="3"/>
    </row>
    <row r="12" spans="1:5" ht="15">
      <c r="A12" s="10"/>
      <c r="B12" s="730"/>
      <c r="C12" s="3"/>
      <c r="D12" s="3"/>
      <c r="E12" s="3"/>
    </row>
    <row r="13" spans="1:5" ht="15">
      <c r="A13" s="10"/>
      <c r="B13" s="3"/>
      <c r="C13" s="3"/>
      <c r="D13" s="3"/>
      <c r="E13" s="3"/>
    </row>
    <row r="14" spans="1:5" ht="15">
      <c r="A14" s="10"/>
      <c r="B14" s="20"/>
      <c r="C14" s="20"/>
      <c r="D14" s="3"/>
      <c r="E14" s="3"/>
    </row>
    <row r="15" spans="1:5" ht="16" thickBot="1">
      <c r="A15" s="157" t="s">
        <v>15</v>
      </c>
      <c r="B15" s="341"/>
      <c r="C15" s="341"/>
      <c r="D15" s="3"/>
      <c r="E15" s="3"/>
    </row>
    <row r="16" spans="1:5" ht="21.75" customHeight="1" thickBot="1">
      <c r="A16" s="701" t="s">
        <v>706</v>
      </c>
      <c r="B16" s="537" t="s">
        <v>32</v>
      </c>
      <c r="C16" s="537" t="s">
        <v>1107</v>
      </c>
      <c r="D16" s="3"/>
      <c r="E16" s="3"/>
    </row>
    <row r="17" spans="1:5" ht="15">
      <c r="A17" s="337" t="s">
        <v>627</v>
      </c>
      <c r="B17" s="551">
        <v>35.040954295102509</v>
      </c>
      <c r="C17" s="551">
        <v>-1.1959466330161206</v>
      </c>
      <c r="D17" s="3"/>
      <c r="E17" s="3"/>
    </row>
    <row r="18" spans="1:5" ht="15">
      <c r="A18" s="336" t="s">
        <v>624</v>
      </c>
      <c r="B18" s="77">
        <v>32.911128026973806</v>
      </c>
      <c r="C18" s="77">
        <v>0.5873314808002803</v>
      </c>
      <c r="D18" s="3"/>
      <c r="E18" s="3"/>
    </row>
    <row r="19" spans="1:5" ht="15">
      <c r="A19" s="336" t="s">
        <v>7</v>
      </c>
      <c r="B19" s="77">
        <v>30.507724111380657</v>
      </c>
      <c r="C19" s="77">
        <v>0.87413919008067964</v>
      </c>
      <c r="D19" s="3"/>
      <c r="E19" s="3"/>
    </row>
    <row r="20" spans="1:5" ht="16" thickBot="1">
      <c r="A20" s="339" t="s">
        <v>474</v>
      </c>
      <c r="B20" s="340">
        <v>1.54019356654303</v>
      </c>
      <c r="C20" s="340">
        <v>-0.26552403786482826</v>
      </c>
      <c r="D20" s="3"/>
      <c r="E20" s="3"/>
    </row>
    <row r="21" spans="1:5" ht="16" thickBot="1">
      <c r="A21" s="729" t="s">
        <v>3</v>
      </c>
      <c r="B21" s="1128">
        <f>SUM(B17:B20)</f>
        <v>99.999999999999986</v>
      </c>
      <c r="C21" s="728"/>
      <c r="D21" s="3"/>
      <c r="E21" s="3"/>
    </row>
    <row r="22" spans="1:5" ht="15">
      <c r="A22" s="10"/>
      <c r="B22" s="730"/>
      <c r="C22" s="3"/>
      <c r="D22" s="3"/>
      <c r="E22" s="3"/>
    </row>
    <row r="23" spans="1:5" ht="15">
      <c r="A23" s="151"/>
    </row>
    <row r="24" spans="1:5" ht="15">
      <c r="A24" s="151"/>
    </row>
    <row r="25" spans="1:5" ht="15">
      <c r="A25" s="151"/>
    </row>
  </sheetData>
  <pageMargins left="0.7" right="0.7" top="0.75" bottom="0.75" header="0.3" footer="0.3"/>
  <drawing r:id="rId1"/>
  <extLst>
    <ext xmlns:mx="http://schemas.microsoft.com/office/mac/excel/2008/main" uri="{64002731-A6B0-56B0-2670-7721B7C09600}">
      <mx:PLV Mode="0" OnePage="0" WScale="0"/>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6"/>
  <sheetViews>
    <sheetView showGridLines="0" workbookViewId="0"/>
  </sheetViews>
  <sheetFormatPr baseColWidth="10" defaultColWidth="8.6640625" defaultRowHeight="14" x14ac:dyDescent="0"/>
  <cols>
    <col min="1" max="1" width="31.6640625" customWidth="1"/>
    <col min="2" max="2" width="14" customWidth="1"/>
    <col min="3" max="3" width="12.5" customWidth="1"/>
  </cols>
  <sheetData>
    <row r="1" spans="1:6" ht="18">
      <c r="A1" s="16" t="s">
        <v>707</v>
      </c>
      <c r="B1" s="3"/>
      <c r="C1" s="3"/>
      <c r="D1" s="3"/>
      <c r="E1" s="3"/>
      <c r="F1" s="3"/>
    </row>
    <row r="2" spans="1:6" ht="15">
      <c r="A2" s="732"/>
      <c r="B2" s="3"/>
      <c r="C2" s="3"/>
      <c r="D2" s="3"/>
      <c r="E2" s="3"/>
      <c r="F2" s="3"/>
    </row>
    <row r="3" spans="1:6" ht="15">
      <c r="A3" s="151"/>
    </row>
    <row r="4" spans="1:6" ht="16" thickBot="1">
      <c r="A4" s="127"/>
      <c r="B4" s="10"/>
      <c r="C4" s="10"/>
    </row>
    <row r="5" spans="1:6" ht="16" thickBot="1">
      <c r="A5" s="127"/>
      <c r="B5" s="529">
        <v>2016</v>
      </c>
      <c r="C5" s="529">
        <v>2017</v>
      </c>
    </row>
    <row r="6" spans="1:6" ht="15">
      <c r="A6" s="731" t="s">
        <v>624</v>
      </c>
      <c r="B6" s="518">
        <v>54.616793521804176</v>
      </c>
      <c r="C6" s="518">
        <v>70.840771571373878</v>
      </c>
    </row>
    <row r="7" spans="1:6" ht="15">
      <c r="A7" s="336" t="s">
        <v>627</v>
      </c>
      <c r="B7" s="292">
        <v>54.731786314425676</v>
      </c>
      <c r="C7" s="292">
        <v>62.460338145173012</v>
      </c>
    </row>
    <row r="8" spans="1:6" ht="15">
      <c r="A8" s="336" t="s">
        <v>7</v>
      </c>
      <c r="B8" s="292">
        <v>50.362001807706832</v>
      </c>
      <c r="C8" s="292">
        <v>52.819988723726397</v>
      </c>
    </row>
    <row r="9" spans="1:6" ht="15">
      <c r="A9" s="336" t="s">
        <v>474</v>
      </c>
      <c r="B9" s="292">
        <v>60.223678650804949</v>
      </c>
      <c r="C9" s="292">
        <v>67.002172136515398</v>
      </c>
      <c r="D9" s="716"/>
    </row>
    <row r="10" spans="1:6" ht="15">
      <c r="A10" s="151"/>
    </row>
    <row r="11" spans="1:6" ht="15">
      <c r="A11" s="151"/>
    </row>
    <row r="12" spans="1:6" ht="15">
      <c r="A12" s="151"/>
    </row>
    <row r="13" spans="1:6" ht="15">
      <c r="A13" s="151"/>
    </row>
    <row r="14" spans="1:6" ht="15">
      <c r="A14" s="151"/>
    </row>
    <row r="15" spans="1:6" ht="15">
      <c r="A15" s="151"/>
    </row>
    <row r="16" spans="1:6" ht="15">
      <c r="A16" s="151"/>
    </row>
  </sheetData>
  <pageMargins left="0.7" right="0.7" top="0.75" bottom="0.75" header="0.3" footer="0.3"/>
  <drawing r:id="rId1"/>
  <extLst>
    <ext xmlns:mx="http://schemas.microsoft.com/office/mac/excel/2008/main" uri="{64002731-A6B0-56B0-2670-7721B7C09600}">
      <mx:PLV Mode="0" OnePage="0" WScale="0"/>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J11"/>
  <sheetViews>
    <sheetView showGridLines="0" workbookViewId="0"/>
  </sheetViews>
  <sheetFormatPr baseColWidth="10" defaultColWidth="8.6640625" defaultRowHeight="14" x14ac:dyDescent="0"/>
  <cols>
    <col min="1" max="1" width="31.6640625" customWidth="1"/>
    <col min="2" max="2" width="14" customWidth="1"/>
    <col min="3" max="6" width="12.5" customWidth="1"/>
    <col min="7" max="7" width="14" customWidth="1"/>
    <col min="8" max="10" width="11.6640625" customWidth="1"/>
  </cols>
  <sheetData>
    <row r="1" spans="1:10" ht="18">
      <c r="A1" s="16" t="s">
        <v>1108</v>
      </c>
      <c r="B1" s="3"/>
      <c r="C1" s="3"/>
      <c r="D1" s="3"/>
      <c r="E1" s="3"/>
      <c r="F1" s="3"/>
      <c r="G1" s="3"/>
      <c r="H1" s="3"/>
      <c r="I1" s="3"/>
      <c r="J1" s="3"/>
    </row>
    <row r="2" spans="1:10" ht="18">
      <c r="A2" s="16"/>
      <c r="B2" s="3"/>
      <c r="C2" s="3"/>
      <c r="D2" s="3"/>
      <c r="E2" s="3"/>
      <c r="F2" s="3"/>
      <c r="G2" s="3"/>
      <c r="H2" s="3"/>
      <c r="I2" s="3"/>
      <c r="J2" s="3"/>
    </row>
    <row r="3" spans="1:10">
      <c r="A3" s="3"/>
      <c r="B3" s="3"/>
      <c r="C3" s="3"/>
      <c r="D3" s="3"/>
      <c r="E3" s="3"/>
      <c r="F3" s="3"/>
      <c r="G3" s="3"/>
      <c r="H3" s="3"/>
      <c r="I3" s="3"/>
      <c r="J3" s="3"/>
    </row>
    <row r="4" spans="1:10" ht="16" thickBot="1">
      <c r="A4" s="127"/>
      <c r="B4" s="10"/>
      <c r="C4" s="10"/>
      <c r="D4" s="10"/>
      <c r="E4" s="10"/>
      <c r="F4" s="10"/>
      <c r="G4" s="10"/>
    </row>
    <row r="5" spans="1:10" ht="16" thickBot="1">
      <c r="A5" s="326"/>
      <c r="B5" s="382">
        <v>2016</v>
      </c>
      <c r="C5" s="382">
        <v>2017</v>
      </c>
      <c r="D5" s="10"/>
      <c r="E5" s="10"/>
      <c r="F5" s="10"/>
      <c r="G5" s="10"/>
    </row>
    <row r="6" spans="1:10" ht="16" thickBot="1">
      <c r="A6" s="733" t="s">
        <v>478</v>
      </c>
      <c r="B6" s="320">
        <v>29.151777113960126</v>
      </c>
      <c r="C6" s="320">
        <v>35.869744617962937</v>
      </c>
      <c r="D6" s="10"/>
      <c r="E6" s="10"/>
      <c r="F6" s="10"/>
      <c r="G6" s="10"/>
    </row>
    <row r="7" spans="1:10" ht="15">
      <c r="A7" s="342"/>
      <c r="B7" s="338"/>
      <c r="C7" s="10"/>
      <c r="D7" s="10"/>
      <c r="E7" s="10"/>
      <c r="F7" s="10"/>
      <c r="G7" s="10"/>
    </row>
    <row r="8" spans="1:10" ht="16" thickBot="1">
      <c r="A8" s="134"/>
      <c r="B8" s="10"/>
      <c r="C8" s="10"/>
      <c r="D8" s="10"/>
      <c r="E8" s="10"/>
      <c r="F8" s="10"/>
      <c r="G8" s="10"/>
    </row>
    <row r="9" spans="1:10" ht="16" thickBot="1">
      <c r="A9" s="734"/>
      <c r="B9" s="382">
        <v>2012</v>
      </c>
      <c r="C9" s="382">
        <v>2013</v>
      </c>
      <c r="D9" s="382">
        <v>2014</v>
      </c>
      <c r="E9" s="382">
        <v>2015</v>
      </c>
      <c r="F9" s="382">
        <v>2016</v>
      </c>
      <c r="G9" s="382">
        <v>2017</v>
      </c>
    </row>
    <row r="10" spans="1:10" ht="15">
      <c r="A10" s="255" t="s">
        <v>1207</v>
      </c>
      <c r="B10" s="321">
        <v>49.86</v>
      </c>
      <c r="C10" s="321">
        <v>66.087000000000003</v>
      </c>
      <c r="D10" s="321">
        <v>77.105000000000004</v>
      </c>
      <c r="E10" s="321">
        <v>89.159041000000002</v>
      </c>
      <c r="F10" s="321">
        <v>101.814348</v>
      </c>
      <c r="G10" s="321">
        <v>117.044</v>
      </c>
    </row>
    <row r="11" spans="1:10" ht="16" thickBot="1">
      <c r="A11" s="315" t="s">
        <v>1208</v>
      </c>
      <c r="B11" s="318">
        <v>12.7</v>
      </c>
      <c r="C11" s="318">
        <v>16.227000000000004</v>
      </c>
      <c r="D11" s="318">
        <v>11.018000000000001</v>
      </c>
      <c r="E11" s="318">
        <v>12.054040999999998</v>
      </c>
      <c r="F11" s="318">
        <v>12.655306999999993</v>
      </c>
      <c r="G11" s="318">
        <v>15.229652000000002</v>
      </c>
    </row>
  </sheetData>
  <pageMargins left="0.7" right="0.7" top="0.75" bottom="0.75" header="0.3" footer="0.3"/>
  <drawing r:id="rId1"/>
  <extLst>
    <ext xmlns:mx="http://schemas.microsoft.com/office/mac/excel/2008/main" uri="{64002731-A6B0-56B0-2670-7721B7C09600}">
      <mx:PLV Mode="0" OnePage="0" WScale="0"/>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C11"/>
  <sheetViews>
    <sheetView showGridLines="0" workbookViewId="0"/>
  </sheetViews>
  <sheetFormatPr baseColWidth="10" defaultColWidth="8.6640625" defaultRowHeight="15" x14ac:dyDescent="0"/>
  <cols>
    <col min="1" max="1" width="63.5" style="24" customWidth="1"/>
    <col min="2" max="2" width="18.5" style="24" customWidth="1"/>
    <col min="3" max="16384" width="8.6640625" style="24"/>
  </cols>
  <sheetData>
    <row r="1" spans="1:3" ht="18">
      <c r="A1" s="29" t="s">
        <v>998</v>
      </c>
      <c r="B1" s="48"/>
      <c r="C1" s="48"/>
    </row>
    <row r="4" spans="1:3" ht="16" thickBot="1">
      <c r="A4" s="28"/>
      <c r="B4" s="28"/>
    </row>
    <row r="5" spans="1:3" ht="16" thickBot="1">
      <c r="A5" s="243" t="s">
        <v>157</v>
      </c>
      <c r="B5" s="523" t="s">
        <v>32</v>
      </c>
    </row>
    <row r="6" spans="1:3">
      <c r="A6" s="240" t="s">
        <v>158</v>
      </c>
      <c r="B6" s="858">
        <v>49</v>
      </c>
    </row>
    <row r="7" spans="1:3">
      <c r="A7" s="245" t="s">
        <v>159</v>
      </c>
      <c r="B7" s="859">
        <v>47.5</v>
      </c>
    </row>
    <row r="8" spans="1:3" ht="16" thickBot="1">
      <c r="A8" s="440" t="s">
        <v>1111</v>
      </c>
      <c r="B8" s="860">
        <v>3.5</v>
      </c>
    </row>
    <row r="9" spans="1:3" ht="16" thickBot="1">
      <c r="A9" s="250" t="s">
        <v>1110</v>
      </c>
      <c r="B9" s="625">
        <v>100</v>
      </c>
    </row>
    <row r="10" spans="1:3">
      <c r="A10" s="1038" t="s">
        <v>1109</v>
      </c>
      <c r="B10" s="28"/>
    </row>
    <row r="11" spans="1:3">
      <c r="A11" s="28"/>
      <c r="B11" s="28"/>
    </row>
  </sheetData>
  <pageMargins left="0.7" right="0.7" top="0.75" bottom="0.75" header="0.3" footer="0.3"/>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N8"/>
  <sheetViews>
    <sheetView showGridLines="0" workbookViewId="0"/>
  </sheetViews>
  <sheetFormatPr baseColWidth="10" defaultColWidth="8.6640625" defaultRowHeight="15" x14ac:dyDescent="0"/>
  <cols>
    <col min="1" max="1" width="27.5" style="24" customWidth="1"/>
    <col min="2" max="16384" width="8.6640625" style="24"/>
  </cols>
  <sheetData>
    <row r="1" spans="1:14" ht="18">
      <c r="A1" s="29" t="s">
        <v>708</v>
      </c>
      <c r="B1" s="48"/>
      <c r="C1" s="48"/>
    </row>
    <row r="4" spans="1:14" ht="16" thickBot="1">
      <c r="A4" s="28"/>
    </row>
    <row r="5" spans="1:14" ht="18.75" customHeight="1" thickBot="1">
      <c r="A5" s="157"/>
      <c r="B5" s="590">
        <v>2008</v>
      </c>
      <c r="C5" s="590">
        <v>2009</v>
      </c>
      <c r="D5" s="590">
        <v>2010</v>
      </c>
      <c r="E5" s="590">
        <v>2011</v>
      </c>
      <c r="F5" s="590">
        <v>2012</v>
      </c>
      <c r="G5" s="590">
        <v>2013</v>
      </c>
      <c r="H5" s="590">
        <v>2014</v>
      </c>
      <c r="I5" s="590">
        <v>2015</v>
      </c>
      <c r="J5" s="590">
        <v>2016</v>
      </c>
      <c r="K5" s="590">
        <v>2017</v>
      </c>
    </row>
    <row r="6" spans="1:14" ht="18.75" customHeight="1">
      <c r="A6" s="704" t="s">
        <v>37</v>
      </c>
      <c r="B6" s="1048">
        <v>97.71</v>
      </c>
      <c r="C6" s="1048">
        <v>98.5</v>
      </c>
      <c r="D6" s="1048">
        <v>100</v>
      </c>
      <c r="E6" s="1048">
        <v>102.8</v>
      </c>
      <c r="F6" s="1048">
        <v>105.9</v>
      </c>
      <c r="G6" s="1048">
        <v>107.2</v>
      </c>
      <c r="H6" s="1048">
        <v>107.2</v>
      </c>
      <c r="I6" s="1048">
        <v>107.3</v>
      </c>
      <c r="J6" s="1048">
        <v>107.1927</v>
      </c>
      <c r="K6" s="1048">
        <v>108.48029999999999</v>
      </c>
    </row>
    <row r="7" spans="1:14" ht="18.75" customHeight="1" thickBot="1">
      <c r="A7" s="464" t="s">
        <v>0</v>
      </c>
      <c r="B7" s="1049">
        <v>89.76</v>
      </c>
      <c r="C7" s="1049">
        <v>94.81</v>
      </c>
      <c r="D7" s="1049">
        <v>100</v>
      </c>
      <c r="E7" s="1049">
        <v>100.9</v>
      </c>
      <c r="F7" s="1049">
        <v>102</v>
      </c>
      <c r="G7" s="1049">
        <v>106.4</v>
      </c>
      <c r="H7" s="1049">
        <v>108.4</v>
      </c>
      <c r="I7" s="1049">
        <v>114.6</v>
      </c>
      <c r="J7" s="1049">
        <v>124.914</v>
      </c>
      <c r="K7" s="1049">
        <v>130.52939999999998</v>
      </c>
      <c r="M7" s="19"/>
      <c r="N7" s="19"/>
    </row>
    <row r="8" spans="1:14">
      <c r="A8" s="1038" t="s">
        <v>1112</v>
      </c>
    </row>
  </sheetData>
  <pageMargins left="0.7" right="0.7" top="0.75" bottom="0.75" header="0.3" footer="0.3"/>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M14"/>
  <sheetViews>
    <sheetView showGridLines="0" workbookViewId="0"/>
  </sheetViews>
  <sheetFormatPr baseColWidth="10" defaultColWidth="8.6640625" defaultRowHeight="15" x14ac:dyDescent="0"/>
  <cols>
    <col min="1" max="1" width="22.5" style="24" customWidth="1"/>
    <col min="2" max="2" width="2.6640625" style="28" customWidth="1"/>
    <col min="3" max="4" width="8.6640625" style="24" customWidth="1"/>
    <col min="5" max="5" width="12.5" style="24" customWidth="1"/>
    <col min="6" max="7" width="8.6640625" style="24" customWidth="1"/>
    <col min="8" max="8" width="2.6640625" style="28" customWidth="1"/>
    <col min="9" max="12" width="8.6640625" style="24" customWidth="1"/>
    <col min="13" max="16384" width="8.6640625" style="24"/>
  </cols>
  <sheetData>
    <row r="1" spans="1:13" ht="18">
      <c r="A1" s="29" t="s">
        <v>709</v>
      </c>
      <c r="B1" s="415"/>
      <c r="C1" s="48"/>
      <c r="D1" s="48"/>
      <c r="E1" s="48"/>
    </row>
    <row r="4" spans="1:13" ht="16" thickBot="1">
      <c r="A4" s="28"/>
    </row>
    <row r="5" spans="1:13" ht="15.75" customHeight="1" thickBot="1">
      <c r="A5" s="785"/>
      <c r="B5" s="785"/>
      <c r="C5" s="1285" t="s">
        <v>162</v>
      </c>
      <c r="D5" s="1285"/>
      <c r="E5" s="1285"/>
      <c r="F5" s="1285"/>
      <c r="G5" s="1285"/>
      <c r="H5" s="786"/>
      <c r="I5" s="1285" t="s">
        <v>163</v>
      </c>
      <c r="J5" s="1285"/>
      <c r="K5" s="1285"/>
      <c r="L5" s="1285"/>
      <c r="M5" s="1285"/>
    </row>
    <row r="6" spans="1:13" ht="16" thickBot="1">
      <c r="A6" s="127"/>
      <c r="B6" s="127"/>
      <c r="C6" s="592">
        <v>2013</v>
      </c>
      <c r="D6" s="592">
        <v>2014</v>
      </c>
      <c r="E6" s="592">
        <v>2015</v>
      </c>
      <c r="F6" s="592">
        <v>2016</v>
      </c>
      <c r="G6" s="592">
        <v>2017</v>
      </c>
      <c r="H6" s="642"/>
      <c r="I6" s="592">
        <v>2013</v>
      </c>
      <c r="J6" s="592">
        <v>2014</v>
      </c>
      <c r="K6" s="592">
        <v>2015</v>
      </c>
      <c r="L6" s="592">
        <v>2016</v>
      </c>
      <c r="M6" s="592">
        <v>2017</v>
      </c>
    </row>
    <row r="7" spans="1:13">
      <c r="A7" s="704" t="s">
        <v>160</v>
      </c>
      <c r="B7" s="127"/>
      <c r="C7" s="593">
        <v>2249</v>
      </c>
      <c r="D7" s="593">
        <v>1845</v>
      </c>
      <c r="E7" s="593">
        <v>1729</v>
      </c>
      <c r="F7" s="593">
        <v>1512</v>
      </c>
      <c r="G7" s="594">
        <v>1321</v>
      </c>
      <c r="H7" s="594"/>
      <c r="I7" s="593">
        <v>2510</v>
      </c>
      <c r="J7" s="593">
        <v>2030</v>
      </c>
      <c r="K7" s="593">
        <v>1908</v>
      </c>
      <c r="L7" s="593">
        <v>1595</v>
      </c>
      <c r="M7" s="594">
        <v>1372</v>
      </c>
    </row>
    <row r="8" spans="1:13">
      <c r="A8" s="314" t="s">
        <v>27</v>
      </c>
      <c r="B8" s="127"/>
      <c r="C8" s="455">
        <v>341</v>
      </c>
      <c r="D8" s="455">
        <v>327</v>
      </c>
      <c r="E8" s="455">
        <v>329</v>
      </c>
      <c r="F8" s="455">
        <v>359</v>
      </c>
      <c r="G8" s="455">
        <v>413</v>
      </c>
      <c r="H8" s="594"/>
      <c r="I8" s="455">
        <v>47</v>
      </c>
      <c r="J8" s="455">
        <v>45</v>
      </c>
      <c r="K8" s="455">
        <v>49</v>
      </c>
      <c r="L8" s="455">
        <v>52</v>
      </c>
      <c r="M8" s="455">
        <v>56</v>
      </c>
    </row>
    <row r="9" spans="1:13">
      <c r="A9" s="314" t="s">
        <v>28</v>
      </c>
      <c r="B9" s="127"/>
      <c r="C9" s="455">
        <v>821</v>
      </c>
      <c r="D9" s="455">
        <v>924</v>
      </c>
      <c r="E9" s="455">
        <v>976</v>
      </c>
      <c r="F9" s="455">
        <v>1038</v>
      </c>
      <c r="G9" s="455">
        <v>1157</v>
      </c>
      <c r="H9" s="594"/>
      <c r="I9" s="455">
        <v>2452</v>
      </c>
      <c r="J9" s="455">
        <v>2633</v>
      </c>
      <c r="K9" s="455">
        <v>2291</v>
      </c>
      <c r="L9" s="455">
        <v>2027</v>
      </c>
      <c r="M9" s="455">
        <v>1976</v>
      </c>
    </row>
    <row r="10" spans="1:13" ht="16" thickBot="1">
      <c r="A10" s="315" t="s">
        <v>29</v>
      </c>
      <c r="B10" s="127"/>
      <c r="C10" s="595">
        <v>3290</v>
      </c>
      <c r="D10" s="595">
        <v>3505</v>
      </c>
      <c r="E10" s="595">
        <v>3760</v>
      </c>
      <c r="F10" s="595">
        <v>4066</v>
      </c>
      <c r="G10" s="861">
        <v>4543</v>
      </c>
      <c r="H10" s="594"/>
      <c r="I10" s="595">
        <v>270</v>
      </c>
      <c r="J10" s="595">
        <v>292</v>
      </c>
      <c r="K10" s="595">
        <v>326</v>
      </c>
      <c r="L10" s="595">
        <v>367</v>
      </c>
      <c r="M10" s="455">
        <v>400</v>
      </c>
    </row>
    <row r="11" spans="1:13" ht="16" thickBot="1">
      <c r="A11" s="383" t="s">
        <v>3</v>
      </c>
      <c r="B11" s="127"/>
      <c r="C11" s="591">
        <v>6701</v>
      </c>
      <c r="D11" s="591">
        <v>6602</v>
      </c>
      <c r="E11" s="591">
        <v>6793</v>
      </c>
      <c r="F11" s="591">
        <v>6975</v>
      </c>
      <c r="G11" s="862">
        <v>7434</v>
      </c>
      <c r="H11" s="596"/>
      <c r="I11" s="591">
        <v>5279</v>
      </c>
      <c r="J11" s="591">
        <v>5000</v>
      </c>
      <c r="K11" s="591">
        <v>4574</v>
      </c>
      <c r="L11" s="591">
        <v>4040</v>
      </c>
      <c r="M11" s="862">
        <v>3805</v>
      </c>
    </row>
    <row r="13" spans="1:13">
      <c r="C13" s="84"/>
      <c r="D13" s="84"/>
      <c r="E13" s="84"/>
      <c r="F13" s="84"/>
      <c r="G13" s="84"/>
      <c r="H13" s="84"/>
      <c r="I13" s="84"/>
      <c r="J13" s="84"/>
      <c r="K13" s="84"/>
      <c r="L13" s="84"/>
    </row>
    <row r="14" spans="1:13" ht="15.75" customHeight="1"/>
  </sheetData>
  <mergeCells count="2">
    <mergeCell ref="C5:G5"/>
    <mergeCell ref="I5:M5"/>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16"/>
  <sheetViews>
    <sheetView showGridLines="0" workbookViewId="0"/>
  </sheetViews>
  <sheetFormatPr baseColWidth="10" defaultColWidth="8.6640625" defaultRowHeight="15" x14ac:dyDescent="0"/>
  <cols>
    <col min="1" max="1" width="30.6640625" style="83" customWidth="1"/>
    <col min="2" max="2" width="2.1640625" style="404" customWidth="1"/>
    <col min="3" max="3" width="20.6640625" style="83" customWidth="1"/>
    <col min="4" max="4" width="2.1640625" style="404" customWidth="1"/>
    <col min="5" max="5" width="20.6640625" style="83" customWidth="1"/>
    <col min="6" max="16384" width="8.6640625" style="83"/>
  </cols>
  <sheetData>
    <row r="1" spans="1:5" ht="18">
      <c r="A1" s="29" t="s">
        <v>979</v>
      </c>
      <c r="B1" s="415"/>
      <c r="C1" s="787"/>
      <c r="D1" s="788"/>
      <c r="E1" s="787"/>
    </row>
    <row r="3" spans="1:5">
      <c r="C3" s="404"/>
      <c r="E3" s="404"/>
    </row>
    <row r="4" spans="1:5" ht="16" thickBot="1">
      <c r="A4" s="404"/>
      <c r="C4" s="789"/>
      <c r="E4" s="789"/>
    </row>
    <row r="5" spans="1:5" ht="18" customHeight="1" thickBot="1">
      <c r="A5" s="788"/>
      <c r="B5" s="788"/>
      <c r="C5" s="402" t="s">
        <v>164</v>
      </c>
      <c r="D5" s="402"/>
      <c r="E5" s="790" t="s">
        <v>165</v>
      </c>
    </row>
    <row r="6" spans="1:5" ht="18" customHeight="1" thickBot="1">
      <c r="A6" s="791"/>
      <c r="B6" s="788"/>
      <c r="C6" s="792" t="s">
        <v>710</v>
      </c>
      <c r="D6" s="402"/>
      <c r="E6" s="375" t="s">
        <v>710</v>
      </c>
    </row>
    <row r="7" spans="1:5" ht="18" customHeight="1">
      <c r="A7" s="793" t="s">
        <v>160</v>
      </c>
      <c r="C7" s="1142">
        <v>-41.236189768066112</v>
      </c>
      <c r="D7" s="1143"/>
      <c r="E7" s="1142">
        <v>-45.325442691823106</v>
      </c>
    </row>
    <row r="8" spans="1:5" ht="18" customHeight="1">
      <c r="A8" s="794" t="s">
        <v>27</v>
      </c>
      <c r="C8" s="1144">
        <v>20.954101650058611</v>
      </c>
      <c r="D8" s="1143"/>
      <c r="E8" s="1144">
        <v>21.213495209815804</v>
      </c>
    </row>
    <row r="9" spans="1:5" ht="18" customHeight="1">
      <c r="A9" s="794" t="s">
        <v>161</v>
      </c>
      <c r="C9" s="1144">
        <v>40.939493523200404</v>
      </c>
      <c r="D9" s="1143"/>
      <c r="E9" s="1144">
        <v>-19.413959748160607</v>
      </c>
    </row>
    <row r="10" spans="1:5" ht="18" customHeight="1" thickBot="1">
      <c r="A10" s="795" t="s">
        <v>29</v>
      </c>
      <c r="C10" s="1145">
        <v>38.083801520755564</v>
      </c>
      <c r="D10" s="1143"/>
      <c r="E10" s="1145">
        <v>48.054852616268455</v>
      </c>
    </row>
    <row r="11" spans="1:5">
      <c r="A11" s="404"/>
    </row>
    <row r="12" spans="1:5">
      <c r="A12" s="404"/>
    </row>
    <row r="13" spans="1:5">
      <c r="A13" s="404"/>
      <c r="C13" s="1146"/>
      <c r="D13" s="1146"/>
      <c r="E13" s="1146"/>
    </row>
    <row r="14" spans="1:5">
      <c r="A14" s="404"/>
      <c r="C14" s="1146"/>
      <c r="D14" s="1146"/>
      <c r="E14" s="1146"/>
    </row>
    <row r="15" spans="1:5">
      <c r="C15" s="1146"/>
      <c r="D15" s="1146"/>
      <c r="E15" s="1146"/>
    </row>
    <row r="16" spans="1:5">
      <c r="C16" s="1146"/>
      <c r="D16" s="1146"/>
      <c r="E16" s="1146"/>
    </row>
  </sheetData>
  <pageMargins left="0.7" right="0.7" top="0.75" bottom="0.75" header="0.3" footer="0.3"/>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O18"/>
  <sheetViews>
    <sheetView showGridLines="0" workbookViewId="0"/>
  </sheetViews>
  <sheetFormatPr baseColWidth="10" defaultColWidth="8.6640625" defaultRowHeight="15" x14ac:dyDescent="0"/>
  <cols>
    <col min="1" max="1" width="36.33203125" style="24" customWidth="1"/>
    <col min="2" max="5" width="11.33203125" style="24" customWidth="1"/>
    <col min="6" max="6" width="9.1640625" style="28" bestFit="1" customWidth="1"/>
    <col min="7" max="14" width="11.33203125" style="24" customWidth="1"/>
    <col min="15" max="16384" width="8.6640625" style="24"/>
  </cols>
  <sheetData>
    <row r="1" spans="1:15" ht="18">
      <c r="A1" s="29" t="s">
        <v>711</v>
      </c>
    </row>
    <row r="4" spans="1:15" ht="16" thickBot="1"/>
    <row r="5" spans="1:15" ht="16" thickBot="1">
      <c r="A5" s="798" t="s">
        <v>548</v>
      </c>
      <c r="B5" s="597">
        <v>2013</v>
      </c>
      <c r="C5" s="597">
        <v>2014</v>
      </c>
      <c r="D5" s="597">
        <v>2015</v>
      </c>
      <c r="E5" s="597">
        <v>2016</v>
      </c>
      <c r="F5" s="597">
        <v>2017</v>
      </c>
    </row>
    <row r="6" spans="1:15">
      <c r="A6" s="703" t="s">
        <v>160</v>
      </c>
      <c r="B6" s="321">
        <v>33.557584724943688</v>
      </c>
      <c r="C6" s="321">
        <v>27.946292321184725</v>
      </c>
      <c r="D6" s="321">
        <v>25.445830938287745</v>
      </c>
      <c r="E6" s="321">
        <v>21.677110449752924</v>
      </c>
      <c r="F6" s="321">
        <v>17.774607012089263</v>
      </c>
    </row>
    <row r="7" spans="1:15">
      <c r="A7" s="285" t="s">
        <v>27</v>
      </c>
      <c r="B7" s="316">
        <v>5.0943941334347986</v>
      </c>
      <c r="C7" s="316">
        <v>4.9538040861367438</v>
      </c>
      <c r="D7" s="316">
        <v>4.8430919923570324</v>
      </c>
      <c r="E7" s="316">
        <v>5.1481993102150492</v>
      </c>
      <c r="F7" s="321">
        <v>5.5540848007675319</v>
      </c>
    </row>
    <row r="8" spans="1:15">
      <c r="A8" s="799" t="s">
        <v>161</v>
      </c>
      <c r="B8" s="316">
        <v>12.253165952691004</v>
      </c>
      <c r="C8" s="316">
        <v>14.00368673093244</v>
      </c>
      <c r="D8" s="316">
        <v>14.370472595875938</v>
      </c>
      <c r="E8" s="316">
        <v>14.878335762645481</v>
      </c>
      <c r="F8" s="321">
        <v>15.566120444042571</v>
      </c>
    </row>
    <row r="9" spans="1:15" ht="16" thickBot="1">
      <c r="A9" s="800" t="s">
        <v>29</v>
      </c>
      <c r="B9" s="318">
        <v>49.094855188930509</v>
      </c>
      <c r="C9" s="318">
        <v>53.096216861746093</v>
      </c>
      <c r="D9" s="318">
        <v>55.340604473479274</v>
      </c>
      <c r="E9" s="318">
        <v>58.296354477386537</v>
      </c>
      <c r="F9" s="720">
        <v>61.105187743100643</v>
      </c>
    </row>
    <row r="10" spans="1:15" ht="16" thickBot="1">
      <c r="A10" s="601" t="s">
        <v>1021</v>
      </c>
      <c r="B10" s="1129">
        <f>+B9+B8+B7+B6</f>
        <v>100</v>
      </c>
      <c r="C10" s="1129">
        <f>+C9+C8+C7+C6</f>
        <v>100</v>
      </c>
      <c r="D10" s="1129">
        <f>+D9+D8+D7+D6</f>
        <v>99.999999999999986</v>
      </c>
      <c r="E10" s="1129">
        <f>+E9+E8+E7+E6</f>
        <v>100</v>
      </c>
      <c r="F10" s="841">
        <f>SUM(F6:F9)</f>
        <v>100.00000000000001</v>
      </c>
      <c r="O10" s="48"/>
    </row>
    <row r="11" spans="1:15">
      <c r="A11" s="801"/>
      <c r="B11" s="797"/>
      <c r="C11" s="797"/>
      <c r="D11" s="797"/>
      <c r="E11" s="797"/>
      <c r="F11" s="796"/>
      <c r="O11" s="48"/>
    </row>
    <row r="12" spans="1:15" ht="16" thickBot="1">
      <c r="A12" s="802"/>
      <c r="B12" s="91"/>
      <c r="C12" s="91"/>
      <c r="D12" s="91"/>
      <c r="E12" s="91"/>
      <c r="F12" s="91"/>
      <c r="G12" s="48"/>
      <c r="H12" s="48"/>
      <c r="I12" s="48"/>
      <c r="J12" s="48"/>
      <c r="K12" s="48"/>
      <c r="L12" s="48"/>
      <c r="M12" s="48"/>
      <c r="N12" s="48"/>
      <c r="O12" s="48"/>
    </row>
    <row r="13" spans="1:15" ht="16" thickBot="1">
      <c r="A13" s="803" t="s">
        <v>549</v>
      </c>
      <c r="B13" s="597">
        <v>2013</v>
      </c>
      <c r="C13" s="597">
        <v>2014</v>
      </c>
      <c r="D13" s="597">
        <v>2015</v>
      </c>
      <c r="E13" s="597">
        <v>2016</v>
      </c>
      <c r="F13" s="597">
        <v>2017</v>
      </c>
    </row>
    <row r="14" spans="1:15">
      <c r="A14" s="703" t="s">
        <v>160</v>
      </c>
      <c r="B14" s="321">
        <v>47.545909726192257</v>
      </c>
      <c r="C14" s="321">
        <v>40.60552326008164</v>
      </c>
      <c r="D14" s="321">
        <v>41.715434867712332</v>
      </c>
      <c r="E14" s="321">
        <v>39.478205539446797</v>
      </c>
      <c r="F14" s="321">
        <v>36.067574768436586</v>
      </c>
    </row>
    <row r="15" spans="1:15">
      <c r="A15" s="285" t="s">
        <v>27</v>
      </c>
      <c r="B15" s="316">
        <v>0.88117003514840542</v>
      </c>
      <c r="C15" s="316">
        <v>0.90471720919518672</v>
      </c>
      <c r="D15" s="316">
        <v>1.0657256656952143</v>
      </c>
      <c r="E15" s="316">
        <v>1.2838071568837617</v>
      </c>
      <c r="F15" s="321">
        <v>1.4819351479775347</v>
      </c>
    </row>
    <row r="16" spans="1:15">
      <c r="A16" s="799" t="s">
        <v>161</v>
      </c>
      <c r="B16" s="316">
        <v>46.459017463027223</v>
      </c>
      <c r="C16" s="316">
        <v>52.654385949952619</v>
      </c>
      <c r="D16" s="316">
        <v>50.09177653566114</v>
      </c>
      <c r="E16" s="316">
        <v>50.160981116482176</v>
      </c>
      <c r="F16" s="321">
        <v>51.94554908834823</v>
      </c>
    </row>
    <row r="17" spans="1:6" ht="16" thickBot="1">
      <c r="A17" s="800" t="s">
        <v>29</v>
      </c>
      <c r="B17" s="318">
        <v>5.1139027756321287</v>
      </c>
      <c r="C17" s="318">
        <v>5.8353735807705434</v>
      </c>
      <c r="D17" s="318">
        <v>7.1270629309313245</v>
      </c>
      <c r="E17" s="318">
        <v>9.077006187187262</v>
      </c>
      <c r="F17" s="720">
        <v>10.504940995237646</v>
      </c>
    </row>
    <row r="18" spans="1:6" ht="19.25" customHeight="1" thickBot="1">
      <c r="A18" s="1084" t="s">
        <v>1022</v>
      </c>
      <c r="B18" s="1129">
        <f>+B17+B16+B15+B14</f>
        <v>100.00000000000001</v>
      </c>
      <c r="C18" s="1129">
        <f>+C17+C16+C15+C14</f>
        <v>99.999999999999986</v>
      </c>
      <c r="D18" s="1129">
        <f>+D17+D16+D15+D14</f>
        <v>100</v>
      </c>
      <c r="E18" s="1129">
        <f>+E17+E16+E15+E14</f>
        <v>100</v>
      </c>
      <c r="F18" s="841">
        <f>SUM(F14:F17)</f>
        <v>100</v>
      </c>
    </row>
  </sheetData>
  <pageMargins left="0.7" right="0.7" top="0.75" bottom="0.75" header="0.3" footer="0.3"/>
  <ignoredErrors>
    <ignoredError sqref="F18 F10" formulaRange="1"/>
  </ignoredErrors>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7"/>
  <sheetViews>
    <sheetView showGridLines="0" workbookViewId="0"/>
  </sheetViews>
  <sheetFormatPr baseColWidth="10" defaultColWidth="8.6640625" defaultRowHeight="15" x14ac:dyDescent="0"/>
  <cols>
    <col min="1" max="5" width="11.6640625" style="83" customWidth="1"/>
    <col min="6" max="6" width="10.6640625" style="83" customWidth="1"/>
    <col min="7" max="16384" width="8.6640625" style="83"/>
  </cols>
  <sheetData>
    <row r="1" spans="1:5" ht="18">
      <c r="A1" s="29" t="s">
        <v>712</v>
      </c>
      <c r="B1" s="787"/>
      <c r="C1" s="787"/>
      <c r="D1" s="787"/>
    </row>
    <row r="4" spans="1:5" ht="16" thickBot="1">
      <c r="A4" s="404"/>
    </row>
    <row r="5" spans="1:5" ht="19.5" customHeight="1" thickBot="1">
      <c r="A5" s="375" t="s">
        <v>2</v>
      </c>
      <c r="B5" s="375" t="s">
        <v>325</v>
      </c>
      <c r="C5" s="375" t="s">
        <v>1</v>
      </c>
      <c r="D5" s="375" t="s">
        <v>166</v>
      </c>
      <c r="E5" s="375" t="s">
        <v>713</v>
      </c>
    </row>
    <row r="6" spans="1:5" s="25" customFormat="1" ht="19.5" customHeight="1" thickBot="1">
      <c r="A6" s="804">
        <v>4624</v>
      </c>
      <c r="B6" s="804">
        <v>3137</v>
      </c>
      <c r="C6" s="804">
        <v>3413</v>
      </c>
      <c r="D6" s="804">
        <v>4862</v>
      </c>
      <c r="E6" s="804">
        <v>5103</v>
      </c>
    </row>
    <row r="7" spans="1:5">
      <c r="A7" s="1038" t="s">
        <v>1113</v>
      </c>
    </row>
  </sheetData>
  <pageMargins left="0.7" right="0.7" top="0.75" bottom="0.75" header="0.3" footer="0.3"/>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D7"/>
  <sheetViews>
    <sheetView showGridLines="0" workbookViewId="0"/>
  </sheetViews>
  <sheetFormatPr baseColWidth="10" defaultColWidth="8.6640625" defaultRowHeight="15" x14ac:dyDescent="0"/>
  <cols>
    <col min="1" max="1" width="61.33203125" style="24" customWidth="1"/>
    <col min="2" max="2" width="20.6640625" style="24" customWidth="1"/>
    <col min="3" max="3" width="8.6640625" style="24"/>
    <col min="4" max="4" width="12" style="24" bestFit="1" customWidth="1"/>
    <col min="5" max="16384" width="8.6640625" style="24"/>
  </cols>
  <sheetData>
    <row r="1" spans="1:4" ht="18">
      <c r="A1" s="225" t="s">
        <v>562</v>
      </c>
      <c r="B1" s="225"/>
      <c r="C1" s="225"/>
      <c r="D1" s="225"/>
    </row>
    <row r="2" spans="1:4">
      <c r="B2" s="28"/>
    </row>
    <row r="3" spans="1:4">
      <c r="B3" s="28"/>
    </row>
    <row r="4" spans="1:4" ht="16" thickBot="1">
      <c r="B4" s="181"/>
    </row>
    <row r="5" spans="1:4" ht="33" customHeight="1" thickBot="1">
      <c r="A5" s="1271" t="s">
        <v>563</v>
      </c>
      <c r="B5" s="1271"/>
    </row>
    <row r="6" spans="1:4" ht="18.75" customHeight="1" thickBot="1">
      <c r="A6" s="1024" t="s">
        <v>564</v>
      </c>
      <c r="B6" s="1025">
        <v>9</v>
      </c>
    </row>
    <row r="7" spans="1:4" ht="15" customHeight="1"/>
  </sheetData>
  <mergeCells count="1">
    <mergeCell ref="A5:B5"/>
  </mergeCells>
  <pageMargins left="0.7" right="0.7" top="0.75" bottom="0.75" header="0.3" footer="0.3"/>
  <drawing r:id="rId1"/>
  <extLst>
    <ext xmlns:mx="http://schemas.microsoft.com/office/mac/excel/2008/main" uri="{64002731-A6B0-56B0-2670-7721B7C09600}">
      <mx:PLV Mode="0" OnePage="0" WScale="0"/>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7"/>
  <sheetViews>
    <sheetView showGridLines="0" workbookViewId="0"/>
  </sheetViews>
  <sheetFormatPr baseColWidth="10" defaultColWidth="8.6640625" defaultRowHeight="15" x14ac:dyDescent="0"/>
  <cols>
    <col min="1" max="5" width="14.1640625" style="24" customWidth="1"/>
    <col min="6" max="6" width="11.5" style="24" customWidth="1"/>
    <col min="7" max="16384" width="8.6640625" style="24"/>
  </cols>
  <sheetData>
    <row r="1" spans="1:5" ht="19">
      <c r="A1" s="29" t="s">
        <v>1028</v>
      </c>
      <c r="B1" s="48"/>
      <c r="C1" s="48"/>
      <c r="D1" s="48"/>
    </row>
    <row r="4" spans="1:5" ht="16" thickBot="1">
      <c r="A4" s="28"/>
    </row>
    <row r="5" spans="1:5" s="83" customFormat="1" ht="18" customHeight="1" thickBot="1">
      <c r="A5" s="375" t="s">
        <v>2</v>
      </c>
      <c r="B5" s="375" t="s">
        <v>325</v>
      </c>
      <c r="C5" s="375" t="s">
        <v>1</v>
      </c>
      <c r="D5" s="375" t="s">
        <v>166</v>
      </c>
      <c r="E5" s="375" t="s">
        <v>713</v>
      </c>
    </row>
    <row r="6" spans="1:5" s="83" customFormat="1" ht="18" customHeight="1" thickBot="1">
      <c r="A6" s="1147">
        <v>23.5</v>
      </c>
      <c r="B6" s="1147">
        <v>32.200000000000003</v>
      </c>
      <c r="C6" s="1147">
        <v>14.9</v>
      </c>
      <c r="D6" s="1147">
        <v>46.8</v>
      </c>
      <c r="E6" s="1147">
        <v>43.2</v>
      </c>
    </row>
    <row r="7" spans="1:5">
      <c r="A7" s="1038" t="s">
        <v>1113</v>
      </c>
    </row>
  </sheetData>
  <pageMargins left="0.7" right="0.7" top="0.75" bottom="0.75" header="0.3" footer="0.3"/>
  <drawing r:id="rId1"/>
  <extLst>
    <ext xmlns:mx="http://schemas.microsoft.com/office/mac/excel/2008/main" uri="{64002731-A6B0-56B0-2670-7721B7C09600}">
      <mx:PLV Mode="0" OnePage="0" WScale="0"/>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M9"/>
  <sheetViews>
    <sheetView showGridLines="0" workbookViewId="0"/>
  </sheetViews>
  <sheetFormatPr baseColWidth="10" defaultColWidth="8.6640625" defaultRowHeight="15" x14ac:dyDescent="0"/>
  <cols>
    <col min="1" max="1" width="23.6640625" style="24" customWidth="1"/>
    <col min="2" max="2" width="2.5" style="28" customWidth="1"/>
    <col min="3" max="7" width="10.33203125" style="24" customWidth="1"/>
    <col min="8" max="8" width="2.5" style="28" customWidth="1"/>
    <col min="9" max="12" width="10" style="24" customWidth="1"/>
    <col min="13" max="16384" width="8.6640625" style="24"/>
  </cols>
  <sheetData>
    <row r="1" spans="1:13" ht="18">
      <c r="A1" s="29" t="s">
        <v>980</v>
      </c>
      <c r="B1" s="415"/>
      <c r="C1" s="48"/>
      <c r="D1" s="48"/>
      <c r="E1" s="48"/>
      <c r="F1" s="48"/>
      <c r="G1" s="48"/>
      <c r="H1" s="91"/>
    </row>
    <row r="4" spans="1:13" ht="16" thickBot="1">
      <c r="A4" s="30"/>
      <c r="B4" s="38"/>
      <c r="C4" s="30"/>
      <c r="D4" s="30"/>
      <c r="E4" s="30"/>
      <c r="F4" s="30"/>
      <c r="G4" s="30"/>
      <c r="H4" s="38"/>
      <c r="I4" s="30"/>
      <c r="J4" s="30"/>
      <c r="K4" s="30"/>
      <c r="L4" s="30"/>
    </row>
    <row r="5" spans="1:13" ht="15.75" customHeight="1" thickBot="1">
      <c r="A5" s="28"/>
      <c r="C5" s="1286" t="s">
        <v>162</v>
      </c>
      <c r="D5" s="1287"/>
      <c r="E5" s="1288"/>
      <c r="F5" s="1288"/>
      <c r="G5" s="1289"/>
      <c r="I5" s="1286" t="s">
        <v>163</v>
      </c>
      <c r="J5" s="1287"/>
      <c r="K5" s="1288"/>
      <c r="L5" s="1288"/>
      <c r="M5" s="1289"/>
    </row>
    <row r="6" spans="1:13" ht="16" thickBot="1">
      <c r="A6" s="91"/>
      <c r="B6" s="91"/>
      <c r="C6" s="556">
        <v>2013</v>
      </c>
      <c r="D6" s="556">
        <v>2014</v>
      </c>
      <c r="E6" s="556">
        <v>2015</v>
      </c>
      <c r="F6" s="556">
        <v>2016</v>
      </c>
      <c r="G6" s="556">
        <v>2017</v>
      </c>
      <c r="H6" s="465"/>
      <c r="I6" s="556">
        <v>2013</v>
      </c>
      <c r="J6" s="556">
        <v>2014</v>
      </c>
      <c r="K6" s="556">
        <v>2015</v>
      </c>
      <c r="L6" s="556">
        <v>2016</v>
      </c>
      <c r="M6" s="556">
        <v>2017</v>
      </c>
    </row>
    <row r="7" spans="1:13">
      <c r="A7" s="395" t="s">
        <v>326</v>
      </c>
      <c r="C7" s="806">
        <v>2024</v>
      </c>
      <c r="D7" s="806">
        <v>1627</v>
      </c>
      <c r="E7" s="806">
        <v>1506</v>
      </c>
      <c r="F7" s="806">
        <v>1303</v>
      </c>
      <c r="G7" s="806">
        <v>1110</v>
      </c>
      <c r="H7" s="465"/>
      <c r="I7" s="806">
        <v>2339</v>
      </c>
      <c r="J7" s="806">
        <v>1874</v>
      </c>
      <c r="K7" s="806">
        <v>1763</v>
      </c>
      <c r="L7" s="552">
        <v>1447</v>
      </c>
      <c r="M7" s="806">
        <v>1226</v>
      </c>
    </row>
    <row r="8" spans="1:13" ht="16" thickBot="1">
      <c r="A8" s="440" t="s">
        <v>167</v>
      </c>
      <c r="C8" s="598">
        <v>225</v>
      </c>
      <c r="D8" s="598">
        <v>218</v>
      </c>
      <c r="E8" s="554">
        <v>223</v>
      </c>
      <c r="F8" s="598">
        <v>209</v>
      </c>
      <c r="G8" s="598">
        <v>211</v>
      </c>
      <c r="H8" s="465"/>
      <c r="I8" s="598">
        <v>171</v>
      </c>
      <c r="J8" s="598">
        <v>156</v>
      </c>
      <c r="K8" s="598">
        <v>145</v>
      </c>
      <c r="L8" s="598">
        <v>148</v>
      </c>
      <c r="M8" s="598">
        <v>146</v>
      </c>
    </row>
    <row r="9" spans="1:13" ht="16" thickBot="1">
      <c r="A9" s="501" t="s">
        <v>3</v>
      </c>
      <c r="B9" s="805"/>
      <c r="C9" s="553">
        <v>2249</v>
      </c>
      <c r="D9" s="553">
        <v>1845</v>
      </c>
      <c r="E9" s="553">
        <v>1729</v>
      </c>
      <c r="F9" s="553">
        <v>1512</v>
      </c>
      <c r="G9" s="553">
        <v>1321</v>
      </c>
      <c r="H9" s="466"/>
      <c r="I9" s="553">
        <v>2510</v>
      </c>
      <c r="J9" s="553">
        <v>2030</v>
      </c>
      <c r="K9" s="553">
        <v>1908</v>
      </c>
      <c r="L9" s="553">
        <v>1595</v>
      </c>
      <c r="M9" s="553">
        <v>1372</v>
      </c>
    </row>
  </sheetData>
  <mergeCells count="2">
    <mergeCell ref="C5:G5"/>
    <mergeCell ref="I5:M5"/>
  </mergeCells>
  <pageMargins left="0.7" right="0.7" top="0.75" bottom="0.75" header="0.3" footer="0.3"/>
  <drawing r:id="rId1"/>
  <extLst>
    <ext xmlns:mx="http://schemas.microsoft.com/office/mac/excel/2008/main" uri="{64002731-A6B0-56B0-2670-7721B7C09600}">
      <mx:PLV Mode="0" OnePage="0" WScale="0"/>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N12"/>
  <sheetViews>
    <sheetView showGridLines="0" workbookViewId="0"/>
  </sheetViews>
  <sheetFormatPr baseColWidth="10" defaultColWidth="8.6640625" defaultRowHeight="15" x14ac:dyDescent="0"/>
  <cols>
    <col min="1" max="1" width="21" style="24" customWidth="1"/>
    <col min="2" max="2" width="3.33203125" style="28" customWidth="1"/>
    <col min="3" max="7" width="8.6640625" style="24"/>
    <col min="8" max="8" width="3.33203125" style="28" customWidth="1"/>
    <col min="9" max="9" width="9.6640625" style="24" customWidth="1"/>
    <col min="10" max="16384" width="8.6640625" style="24"/>
  </cols>
  <sheetData>
    <row r="1" spans="1:14" ht="18">
      <c r="A1" s="29" t="s">
        <v>716</v>
      </c>
      <c r="B1" s="415"/>
      <c r="C1" s="48"/>
      <c r="D1" s="48"/>
      <c r="E1" s="48"/>
      <c r="F1" s="48"/>
      <c r="G1" s="48"/>
      <c r="H1" s="91"/>
    </row>
    <row r="4" spans="1:14" ht="16" thickBot="1"/>
    <row r="5" spans="1:14" ht="16" thickBot="1">
      <c r="C5" s="1286" t="s">
        <v>162</v>
      </c>
      <c r="D5" s="1287"/>
      <c r="E5" s="1289"/>
      <c r="F5" s="1289"/>
      <c r="G5" s="1289"/>
      <c r="I5" s="1286" t="s">
        <v>163</v>
      </c>
      <c r="J5" s="1287"/>
      <c r="K5" s="1289"/>
      <c r="L5" s="1289"/>
      <c r="M5" s="1289"/>
      <c r="N5" s="1074"/>
    </row>
    <row r="6" spans="1:14" ht="17.25" customHeight="1" thickBot="1">
      <c r="A6" s="91"/>
      <c r="B6" s="91"/>
      <c r="C6" s="863">
        <v>2013</v>
      </c>
      <c r="D6" s="863">
        <v>2014</v>
      </c>
      <c r="E6" s="863">
        <v>2015</v>
      </c>
      <c r="F6" s="863">
        <v>2016</v>
      </c>
      <c r="G6" s="863">
        <v>2017</v>
      </c>
      <c r="I6" s="863">
        <v>2013</v>
      </c>
      <c r="J6" s="863">
        <v>2014</v>
      </c>
      <c r="K6" s="863">
        <v>2015</v>
      </c>
      <c r="L6" s="863">
        <v>2016</v>
      </c>
      <c r="M6" s="863">
        <v>2017</v>
      </c>
      <c r="N6" s="1148"/>
    </row>
    <row r="7" spans="1:14">
      <c r="A7" s="739" t="s">
        <v>326</v>
      </c>
      <c r="B7" s="4"/>
      <c r="C7" s="455">
        <v>750</v>
      </c>
      <c r="D7" s="455">
        <v>845</v>
      </c>
      <c r="E7" s="455">
        <v>890</v>
      </c>
      <c r="F7" s="455">
        <v>940</v>
      </c>
      <c r="G7" s="455">
        <v>1058</v>
      </c>
      <c r="H7" s="377"/>
      <c r="I7" s="593">
        <v>2390</v>
      </c>
      <c r="J7" s="593">
        <v>2573</v>
      </c>
      <c r="K7" s="593">
        <v>2225</v>
      </c>
      <c r="L7" s="593">
        <v>1959</v>
      </c>
      <c r="M7" s="455">
        <v>1917</v>
      </c>
      <c r="N7" s="594"/>
    </row>
    <row r="8" spans="1:14">
      <c r="A8" s="467" t="s">
        <v>1209</v>
      </c>
      <c r="B8" s="807"/>
      <c r="C8" s="864">
        <v>173</v>
      </c>
      <c r="D8" s="864">
        <v>182</v>
      </c>
      <c r="E8" s="864">
        <v>188</v>
      </c>
      <c r="F8" s="864">
        <v>217</v>
      </c>
      <c r="G8" s="864">
        <v>306</v>
      </c>
      <c r="H8" s="102"/>
      <c r="I8" s="864">
        <v>252</v>
      </c>
      <c r="J8" s="864">
        <v>305</v>
      </c>
      <c r="K8" s="864">
        <v>193</v>
      </c>
      <c r="L8" s="864">
        <v>84</v>
      </c>
      <c r="M8" s="864">
        <v>78</v>
      </c>
      <c r="N8" s="1149"/>
    </row>
    <row r="9" spans="1:14">
      <c r="A9" s="467" t="s">
        <v>1210</v>
      </c>
      <c r="B9" s="807"/>
      <c r="C9" s="864">
        <v>577</v>
      </c>
      <c r="D9" s="864">
        <v>663</v>
      </c>
      <c r="E9" s="864">
        <v>701</v>
      </c>
      <c r="F9" s="864">
        <v>724</v>
      </c>
      <c r="G9" s="864">
        <v>752</v>
      </c>
      <c r="H9" s="468"/>
      <c r="I9" s="864">
        <v>2138</v>
      </c>
      <c r="J9" s="864">
        <v>2268</v>
      </c>
      <c r="K9" s="864">
        <v>2033</v>
      </c>
      <c r="L9" s="864">
        <v>1875</v>
      </c>
      <c r="M9" s="864">
        <v>1839</v>
      </c>
      <c r="N9" s="1149"/>
    </row>
    <row r="10" spans="1:14" ht="16" thickBot="1">
      <c r="A10" s="599" t="s">
        <v>167</v>
      </c>
      <c r="B10" s="4"/>
      <c r="C10" s="595">
        <v>71</v>
      </c>
      <c r="D10" s="595">
        <v>79</v>
      </c>
      <c r="E10" s="595">
        <v>87</v>
      </c>
      <c r="F10" s="595">
        <v>97</v>
      </c>
      <c r="G10" s="595">
        <v>99</v>
      </c>
      <c r="H10" s="102"/>
      <c r="I10" s="429">
        <v>63</v>
      </c>
      <c r="J10" s="429">
        <v>60</v>
      </c>
      <c r="K10" s="429">
        <v>66</v>
      </c>
      <c r="L10" s="429">
        <v>68</v>
      </c>
      <c r="M10" s="861">
        <v>59</v>
      </c>
      <c r="N10" s="594"/>
    </row>
    <row r="11" spans="1:14" ht="16" thickBot="1">
      <c r="A11" s="600" t="s">
        <v>3</v>
      </c>
      <c r="B11" s="808"/>
      <c r="C11" s="557">
        <v>821</v>
      </c>
      <c r="D11" s="557">
        <v>924</v>
      </c>
      <c r="E11" s="557">
        <v>976</v>
      </c>
      <c r="F11" s="557">
        <v>1038</v>
      </c>
      <c r="G11" s="557">
        <v>1157</v>
      </c>
      <c r="H11" s="102"/>
      <c r="I11" s="495">
        <v>2452</v>
      </c>
      <c r="J11" s="495">
        <v>2633</v>
      </c>
      <c r="K11" s="495">
        <v>2291</v>
      </c>
      <c r="L11" s="495">
        <v>2027</v>
      </c>
      <c r="M11" s="379">
        <v>1976</v>
      </c>
      <c r="N11" s="1150"/>
    </row>
    <row r="12" spans="1:14">
      <c r="I12" s="145"/>
      <c r="J12" s="145"/>
      <c r="K12" s="145"/>
      <c r="L12" s="145"/>
    </row>
  </sheetData>
  <mergeCells count="2">
    <mergeCell ref="C5:G5"/>
    <mergeCell ref="I5:M5"/>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K17"/>
  <sheetViews>
    <sheetView showGridLines="0" workbookViewId="0"/>
  </sheetViews>
  <sheetFormatPr baseColWidth="10" defaultColWidth="8.6640625" defaultRowHeight="15" x14ac:dyDescent="0"/>
  <cols>
    <col min="1" max="1" width="28" style="24" customWidth="1"/>
    <col min="2" max="2" width="11.5" style="24" customWidth="1"/>
    <col min="3" max="3" width="20.6640625" style="24" customWidth="1"/>
    <col min="4" max="6" width="8.6640625" style="24"/>
    <col min="7" max="7" width="23.6640625" style="24" customWidth="1"/>
    <col min="8" max="9" width="9.33203125" style="24" bestFit="1" customWidth="1"/>
    <col min="10" max="10" width="9.33203125" style="24" customWidth="1"/>
    <col min="11" max="11" width="9.33203125" style="24" bestFit="1" customWidth="1"/>
    <col min="12" max="16384" width="8.6640625" style="24"/>
  </cols>
  <sheetData>
    <row r="1" spans="1:11" ht="18">
      <c r="A1" s="29" t="s">
        <v>981</v>
      </c>
      <c r="B1" s="48"/>
    </row>
    <row r="4" spans="1:11" ht="16" thickBot="1">
      <c r="A4" s="28"/>
    </row>
    <row r="5" spans="1:11" s="49" customFormat="1" ht="18.75" customHeight="1" thickBot="1">
      <c r="A5" s="601"/>
      <c r="B5" s="241">
        <v>2017</v>
      </c>
      <c r="C5" s="241" t="s">
        <v>1078</v>
      </c>
    </row>
    <row r="6" spans="1:11">
      <c r="A6" s="240" t="s">
        <v>169</v>
      </c>
      <c r="B6" s="321">
        <v>73.643194600818234</v>
      </c>
      <c r="C6" s="576">
        <v>0.98119643279146374</v>
      </c>
    </row>
    <row r="7" spans="1:11">
      <c r="A7" s="245" t="s">
        <v>170</v>
      </c>
      <c r="B7" s="316">
        <v>17.168327443770842</v>
      </c>
      <c r="C7" s="433">
        <v>-0.15760321891950113</v>
      </c>
    </row>
    <row r="8" spans="1:11">
      <c r="A8" s="245" t="s">
        <v>489</v>
      </c>
      <c r="B8" s="316">
        <v>3.2612878522625364</v>
      </c>
      <c r="C8" s="433">
        <v>-8.0637362142068625E-3</v>
      </c>
    </row>
    <row r="9" spans="1:11">
      <c r="A9" s="245" t="s">
        <v>490</v>
      </c>
      <c r="B9" s="316">
        <v>2.2467801843886051</v>
      </c>
      <c r="C9" s="433">
        <v>-0.14620113883808639</v>
      </c>
      <c r="D9"/>
      <c r="G9" s="146"/>
    </row>
    <row r="10" spans="1:11">
      <c r="A10" s="245" t="s">
        <v>550</v>
      </c>
      <c r="B10" s="316">
        <v>1.1641451292759073</v>
      </c>
      <c r="C10" s="433">
        <v>0.12197046424470237</v>
      </c>
      <c r="D10"/>
      <c r="E10"/>
      <c r="F10"/>
      <c r="G10"/>
    </row>
    <row r="11" spans="1:11">
      <c r="A11" s="245" t="s">
        <v>491</v>
      </c>
      <c r="B11" s="316">
        <v>1.0369754697178177</v>
      </c>
      <c r="C11" s="433">
        <v>-3.2091900578364418E-2</v>
      </c>
      <c r="D11"/>
      <c r="E11" s="147"/>
      <c r="F11" s="147"/>
      <c r="G11" s="147"/>
    </row>
    <row r="12" spans="1:11" ht="16" thickBot="1">
      <c r="A12" s="245" t="s">
        <v>8</v>
      </c>
      <c r="B12" s="316">
        <v>1.4903431428188711</v>
      </c>
      <c r="C12" s="580">
        <v>-0.7512258081922214</v>
      </c>
      <c r="D12"/>
      <c r="E12" s="147"/>
      <c r="F12" s="147"/>
      <c r="G12" s="147"/>
    </row>
    <row r="13" spans="1:11" ht="16" thickBot="1">
      <c r="A13" s="243" t="s">
        <v>3</v>
      </c>
      <c r="B13" s="841">
        <f>SUM(B6:B12)</f>
        <v>100.01105382305282</v>
      </c>
      <c r="C13" s="469"/>
      <c r="G13"/>
      <c r="H13" s="147"/>
      <c r="I13" s="147"/>
      <c r="J13" s="147"/>
      <c r="K13" s="147"/>
    </row>
    <row r="14" spans="1:11" ht="16" thickBot="1">
      <c r="A14" s="356" t="s">
        <v>152</v>
      </c>
      <c r="B14" s="357">
        <v>5737</v>
      </c>
      <c r="G14"/>
      <c r="H14" s="147"/>
      <c r="I14" s="147"/>
      <c r="J14" s="147"/>
      <c r="K14" s="147"/>
    </row>
    <row r="15" spans="1:11">
      <c r="G15"/>
      <c r="H15" s="147"/>
      <c r="I15" s="147"/>
      <c r="J15" s="147"/>
      <c r="K15" s="147"/>
    </row>
    <row r="16" spans="1:11">
      <c r="G16"/>
      <c r="H16" s="147"/>
      <c r="I16" s="147"/>
      <c r="J16" s="147"/>
      <c r="K16" s="147"/>
    </row>
    <row r="17" spans="7:11">
      <c r="G17"/>
      <c r="H17"/>
      <c r="I17"/>
      <c r="J17"/>
      <c r="K17" s="147"/>
    </row>
  </sheetData>
  <pageMargins left="0.7" right="0.7" top="0.75" bottom="0.75" header="0.3" footer="0.3"/>
  <pageSetup paperSize="9" orientation="portrait"/>
  <ignoredErrors>
    <ignoredError sqref="B13" formulaRange="1"/>
  </ignoredErrors>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M10"/>
  <sheetViews>
    <sheetView showGridLines="0" workbookViewId="0"/>
  </sheetViews>
  <sheetFormatPr baseColWidth="10" defaultColWidth="8.6640625" defaultRowHeight="15" x14ac:dyDescent="0"/>
  <cols>
    <col min="1" max="1" width="27.5" style="24" customWidth="1"/>
    <col min="2" max="2" width="3.5" style="28" customWidth="1"/>
    <col min="3" max="3" width="11.1640625" style="24" customWidth="1"/>
    <col min="4" max="4" width="10.1640625" style="24" customWidth="1"/>
    <col min="5" max="6" width="10.83203125" style="24" customWidth="1"/>
    <col min="7" max="7" width="9.83203125" style="24" customWidth="1"/>
    <col min="8" max="8" width="3.5" style="28" customWidth="1"/>
    <col min="9" max="10" width="12" style="24" customWidth="1"/>
    <col min="11" max="16384" width="8.6640625" style="24"/>
  </cols>
  <sheetData>
    <row r="1" spans="1:13" ht="18">
      <c r="A1" s="29" t="s">
        <v>718</v>
      </c>
      <c r="B1" s="415"/>
      <c r="C1" s="48"/>
      <c r="D1" s="48"/>
      <c r="E1" s="48"/>
      <c r="F1" s="48"/>
      <c r="G1" s="48"/>
      <c r="H1" s="91"/>
    </row>
    <row r="4" spans="1:13" ht="16" thickBot="1">
      <c r="J4" s="28"/>
    </row>
    <row r="5" spans="1:13" ht="15.75" customHeight="1" thickBot="1">
      <c r="A5" s="28"/>
      <c r="C5" s="1286" t="s">
        <v>162</v>
      </c>
      <c r="D5" s="1286"/>
      <c r="E5" s="1286"/>
      <c r="F5" s="1286"/>
      <c r="G5" s="1286"/>
      <c r="I5" s="1286" t="s">
        <v>163</v>
      </c>
      <c r="J5" s="1287"/>
      <c r="K5" s="1288"/>
      <c r="L5" s="1288"/>
      <c r="M5" s="1289"/>
    </row>
    <row r="6" spans="1:13" ht="16" thickBot="1">
      <c r="A6" s="91"/>
      <c r="B6" s="91"/>
      <c r="C6" s="453">
        <v>2013</v>
      </c>
      <c r="D6" s="453">
        <v>2014</v>
      </c>
      <c r="E6" s="453">
        <v>2015</v>
      </c>
      <c r="F6" s="453">
        <v>2016</v>
      </c>
      <c r="G6" s="453">
        <v>2017</v>
      </c>
      <c r="I6" s="523">
        <v>2013</v>
      </c>
      <c r="J6" s="523">
        <v>2014</v>
      </c>
      <c r="K6" s="523">
        <v>2015</v>
      </c>
      <c r="L6" s="523">
        <v>2016</v>
      </c>
      <c r="M6" s="453">
        <v>2017</v>
      </c>
    </row>
    <row r="7" spans="1:13">
      <c r="A7" s="738" t="s">
        <v>327</v>
      </c>
      <c r="B7" s="89"/>
      <c r="C7" s="555">
        <v>1902</v>
      </c>
      <c r="D7" s="555">
        <v>2020</v>
      </c>
      <c r="E7" s="555">
        <v>2163</v>
      </c>
      <c r="F7" s="555">
        <v>2367</v>
      </c>
      <c r="G7" s="865">
        <v>2733</v>
      </c>
      <c r="I7" s="555">
        <v>215</v>
      </c>
      <c r="J7" s="555">
        <v>232</v>
      </c>
      <c r="K7" s="555">
        <v>261</v>
      </c>
      <c r="L7" s="555">
        <v>295</v>
      </c>
      <c r="M7" s="865">
        <v>319</v>
      </c>
    </row>
    <row r="8" spans="1:13">
      <c r="A8" s="398" t="s">
        <v>328</v>
      </c>
      <c r="B8" s="89"/>
      <c r="C8" s="399">
        <v>261</v>
      </c>
      <c r="D8" s="399">
        <v>293</v>
      </c>
      <c r="E8" s="399">
        <v>325</v>
      </c>
      <c r="F8" s="399">
        <v>346</v>
      </c>
      <c r="G8" s="399">
        <v>389</v>
      </c>
      <c r="I8" s="399">
        <v>26</v>
      </c>
      <c r="J8" s="399">
        <v>29</v>
      </c>
      <c r="K8" s="399">
        <v>31</v>
      </c>
      <c r="L8" s="399">
        <v>35</v>
      </c>
      <c r="M8" s="399">
        <v>41</v>
      </c>
    </row>
    <row r="9" spans="1:13" ht="16" thickBot="1">
      <c r="A9" s="558" t="s">
        <v>329</v>
      </c>
      <c r="B9" s="89"/>
      <c r="C9" s="429">
        <v>1126</v>
      </c>
      <c r="D9" s="429">
        <v>1192</v>
      </c>
      <c r="E9" s="429">
        <v>1272</v>
      </c>
      <c r="F9" s="429">
        <v>1353</v>
      </c>
      <c r="G9" s="429">
        <v>1421</v>
      </c>
      <c r="I9" s="429">
        <v>28</v>
      </c>
      <c r="J9" s="429">
        <v>31</v>
      </c>
      <c r="K9" s="429">
        <v>34</v>
      </c>
      <c r="L9" s="429">
        <v>37</v>
      </c>
      <c r="M9" s="429">
        <v>41</v>
      </c>
    </row>
    <row r="10" spans="1:13" ht="16" thickBot="1">
      <c r="A10" s="501" t="s">
        <v>3</v>
      </c>
      <c r="B10" s="805"/>
      <c r="C10" s="557">
        <v>3290</v>
      </c>
      <c r="D10" s="557">
        <v>3505</v>
      </c>
      <c r="E10" s="557">
        <v>3760</v>
      </c>
      <c r="F10" s="557">
        <v>4066</v>
      </c>
      <c r="G10" s="557">
        <v>4543</v>
      </c>
      <c r="I10" s="557">
        <v>270</v>
      </c>
      <c r="J10" s="557">
        <v>292</v>
      </c>
      <c r="K10" s="557">
        <v>326</v>
      </c>
      <c r="L10" s="557">
        <v>367</v>
      </c>
      <c r="M10" s="557">
        <v>400</v>
      </c>
    </row>
  </sheetData>
  <mergeCells count="2">
    <mergeCell ref="I5:M5"/>
    <mergeCell ref="C5:G5"/>
  </mergeCells>
  <pageMargins left="0.7" right="0.7" top="0.75" bottom="0.75" header="0.3" footer="0.3"/>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4"/>
  <sheetViews>
    <sheetView showGridLines="0" workbookViewId="0"/>
  </sheetViews>
  <sheetFormatPr baseColWidth="10" defaultColWidth="8.6640625" defaultRowHeight="15" x14ac:dyDescent="0"/>
  <cols>
    <col min="1" max="1" width="18.6640625" style="24" customWidth="1"/>
    <col min="2" max="2" width="8.6640625" style="24"/>
    <col min="3" max="3" width="20" style="24" customWidth="1"/>
    <col min="4" max="16384" width="8.6640625" style="24"/>
  </cols>
  <sheetData>
    <row r="1" spans="1:4" ht="18">
      <c r="A1" s="29" t="s">
        <v>719</v>
      </c>
      <c r="B1" s="48"/>
      <c r="C1" s="48"/>
      <c r="D1" s="48"/>
    </row>
    <row r="4" spans="1:4" ht="16" thickBot="1">
      <c r="A4" s="28"/>
    </row>
    <row r="5" spans="1:4" s="49" customFormat="1" ht="17.25" customHeight="1" thickBot="1">
      <c r="A5" s="603"/>
      <c r="B5" s="241">
        <v>2017</v>
      </c>
      <c r="C5" s="241" t="s">
        <v>1078</v>
      </c>
    </row>
    <row r="6" spans="1:4">
      <c r="A6" s="726" t="s">
        <v>551</v>
      </c>
      <c r="B6" s="602">
        <v>19.680089061539547</v>
      </c>
      <c r="C6" s="321">
        <v>0.64601799511189384</v>
      </c>
    </row>
    <row r="7" spans="1:4">
      <c r="A7" s="76" t="s">
        <v>330</v>
      </c>
      <c r="B7" s="317">
        <v>19.341989186793402</v>
      </c>
      <c r="C7" s="316">
        <v>-0.33248941698524703</v>
      </c>
    </row>
    <row r="8" spans="1:4">
      <c r="A8" s="76" t="s">
        <v>492</v>
      </c>
      <c r="B8" s="317">
        <v>17.315472398839901</v>
      </c>
      <c r="C8" s="316">
        <v>3.4551971474113881</v>
      </c>
    </row>
    <row r="9" spans="1:4">
      <c r="A9" s="76" t="s">
        <v>332</v>
      </c>
      <c r="B9" s="317">
        <v>15.739668544743596</v>
      </c>
      <c r="C9" s="316">
        <v>-0.56471015944443259</v>
      </c>
    </row>
    <row r="10" spans="1:4">
      <c r="A10" s="76" t="s">
        <v>331</v>
      </c>
      <c r="B10" s="317">
        <v>15.565954656744522</v>
      </c>
      <c r="C10" s="316">
        <v>-1.4978116224899747</v>
      </c>
    </row>
    <row r="11" spans="1:4">
      <c r="A11" s="76" t="s">
        <v>333</v>
      </c>
      <c r="B11" s="317">
        <v>7.5833847793968578</v>
      </c>
      <c r="C11" s="316">
        <v>-1.8285965257238006</v>
      </c>
    </row>
    <row r="12" spans="1:4" ht="16" thickBot="1">
      <c r="A12" s="76" t="s">
        <v>8</v>
      </c>
      <c r="B12" s="317">
        <v>0.5032511365054313</v>
      </c>
      <c r="C12" s="866">
        <v>0.29734380182946396</v>
      </c>
    </row>
    <row r="13" spans="1:4" ht="16" thickBot="1">
      <c r="A13" s="243" t="s">
        <v>3</v>
      </c>
      <c r="B13" s="1130">
        <v>100</v>
      </c>
    </row>
    <row r="14" spans="1:4" ht="16" thickBot="1">
      <c r="A14" s="356" t="s">
        <v>152</v>
      </c>
      <c r="B14" s="357">
        <v>1627</v>
      </c>
    </row>
  </sheetData>
  <pageMargins left="0.7" right="0.7" top="0.75" bottom="0.75" header="0.3" footer="0.3"/>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H12"/>
  <sheetViews>
    <sheetView showGridLines="0" workbookViewId="0"/>
  </sheetViews>
  <sheetFormatPr baseColWidth="10" defaultColWidth="8.6640625" defaultRowHeight="15" x14ac:dyDescent="0"/>
  <cols>
    <col min="1" max="1" width="41.33203125" style="24" customWidth="1"/>
    <col min="2" max="7" width="9.1640625" style="24" customWidth="1"/>
    <col min="8" max="8" width="22.5" style="24" customWidth="1"/>
    <col min="9" max="16384" width="8.6640625" style="24"/>
  </cols>
  <sheetData>
    <row r="1" spans="1:8" ht="18">
      <c r="A1" s="29" t="s">
        <v>722</v>
      </c>
    </row>
    <row r="3" spans="1:8">
      <c r="A3" s="28"/>
      <c r="B3" s="28"/>
      <c r="C3" s="28"/>
      <c r="D3" s="28"/>
      <c r="E3" s="28"/>
      <c r="F3" s="28"/>
      <c r="G3" s="28"/>
      <c r="H3" s="28"/>
    </row>
    <row r="4" spans="1:8" ht="16" thickBot="1">
      <c r="A4" s="28"/>
      <c r="B4" s="238"/>
      <c r="C4" s="238"/>
      <c r="D4" s="238"/>
      <c r="E4" s="238"/>
      <c r="F4" s="238"/>
      <c r="G4" s="238"/>
      <c r="H4" s="238"/>
    </row>
    <row r="5" spans="1:8" ht="16" thickBot="1">
      <c r="A5" s="28"/>
      <c r="B5" s="643">
        <v>2012</v>
      </c>
      <c r="C5" s="375">
        <v>2013</v>
      </c>
      <c r="D5" s="375">
        <v>2014</v>
      </c>
      <c r="E5" s="375">
        <v>2015</v>
      </c>
      <c r="F5" s="375">
        <v>2016</v>
      </c>
      <c r="G5" s="375">
        <v>2017</v>
      </c>
      <c r="H5" s="375" t="s">
        <v>724</v>
      </c>
    </row>
    <row r="6" spans="1:8">
      <c r="A6" s="704" t="s">
        <v>723</v>
      </c>
      <c r="B6" s="868">
        <v>3.6213299999999999</v>
      </c>
      <c r="C6" s="868">
        <v>3.2657087957899997</v>
      </c>
      <c r="D6" s="868">
        <v>3.2199729724100004</v>
      </c>
      <c r="E6" s="868">
        <v>3.2477500319699999</v>
      </c>
      <c r="F6" s="868">
        <v>3.3900713224400003</v>
      </c>
      <c r="G6" s="868">
        <v>3.3319455675211738</v>
      </c>
      <c r="H6" s="567">
        <v>-1.7145879655709011</v>
      </c>
    </row>
    <row r="7" spans="1:8">
      <c r="A7" s="314" t="s">
        <v>146</v>
      </c>
      <c r="B7" s="867">
        <v>0.49301</v>
      </c>
      <c r="C7" s="867">
        <v>0.46016594936999999</v>
      </c>
      <c r="D7" s="867">
        <v>0.45092551914000001</v>
      </c>
      <c r="E7" s="867">
        <v>0.48194229639000002</v>
      </c>
      <c r="F7" s="867">
        <v>0.47962362949999998</v>
      </c>
      <c r="G7" s="867">
        <v>0.48667741410432896</v>
      </c>
      <c r="H7" s="353">
        <v>1.470691636207007</v>
      </c>
    </row>
    <row r="8" spans="1:8">
      <c r="A8" s="314" t="s">
        <v>145</v>
      </c>
      <c r="B8" s="867">
        <v>1.1321099999999999</v>
      </c>
      <c r="C8" s="867">
        <v>0.9410704874400001</v>
      </c>
      <c r="D8" s="867">
        <v>0.87106417308999995</v>
      </c>
      <c r="E8" s="867">
        <v>0.81652290080000012</v>
      </c>
      <c r="F8" s="867">
        <v>0.77607222026</v>
      </c>
      <c r="G8" s="867">
        <v>0.72627729159364907</v>
      </c>
      <c r="H8" s="353">
        <v>-6.4162751051272808</v>
      </c>
    </row>
    <row r="9" spans="1:8">
      <c r="A9" s="314" t="s">
        <v>147</v>
      </c>
      <c r="B9" s="867">
        <v>1.01065</v>
      </c>
      <c r="C9" s="867">
        <v>0.78371442050999995</v>
      </c>
      <c r="D9" s="867">
        <v>0.69410818361999982</v>
      </c>
      <c r="E9" s="867">
        <v>0.67839602513999997</v>
      </c>
      <c r="F9" s="867">
        <v>0.65126018413440001</v>
      </c>
      <c r="G9" s="867">
        <v>0.61088205271806717</v>
      </c>
      <c r="H9" s="353">
        <v>-6.2</v>
      </c>
    </row>
    <row r="10" spans="1:8" ht="16" thickBot="1">
      <c r="A10" s="869" t="s">
        <v>26</v>
      </c>
      <c r="B10" s="870">
        <v>1.5032999999999999</v>
      </c>
      <c r="C10" s="870">
        <v>1.4827387063299999</v>
      </c>
      <c r="D10" s="870">
        <v>1.6241304641500001</v>
      </c>
      <c r="E10" s="870">
        <v>1.6598169056400003</v>
      </c>
      <c r="F10" s="870">
        <v>1.95339460788</v>
      </c>
      <c r="G10" s="870">
        <v>2.2029186906587603</v>
      </c>
      <c r="H10" s="873">
        <v>12.773869743070829</v>
      </c>
    </row>
    <row r="11" spans="1:8" ht="16" thickBot="1">
      <c r="A11" s="388" t="s">
        <v>3</v>
      </c>
      <c r="B11" s="1003">
        <v>7.7604000000000006</v>
      </c>
      <c r="C11" s="1003">
        <v>6.9333983594399999</v>
      </c>
      <c r="D11" s="1003">
        <v>6.860201312410001</v>
      </c>
      <c r="E11" s="1003">
        <v>6.8844281599400006</v>
      </c>
      <c r="F11" s="1003">
        <v>7.2504219642144001</v>
      </c>
      <c r="G11" s="1003">
        <v>7.3587010165959796</v>
      </c>
      <c r="H11" s="874">
        <v>1.4934172509683967</v>
      </c>
    </row>
    <row r="12" spans="1:8">
      <c r="H12" s="80"/>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12"/>
  <sheetViews>
    <sheetView showGridLines="0" workbookViewId="0"/>
  </sheetViews>
  <sheetFormatPr baseColWidth="10" defaultColWidth="8.6640625" defaultRowHeight="14" x14ac:dyDescent="0"/>
  <cols>
    <col min="1" max="1" width="21.5" customWidth="1"/>
    <col min="2" max="2" width="15.1640625" customWidth="1"/>
    <col min="3" max="3" width="17.6640625" customWidth="1"/>
    <col min="4" max="4" width="14.5" bestFit="1" customWidth="1"/>
    <col min="5" max="5" width="12" customWidth="1"/>
    <col min="6" max="6" width="11.5" customWidth="1"/>
    <col min="9" max="9" width="20" bestFit="1" customWidth="1"/>
  </cols>
  <sheetData>
    <row r="1" spans="1:7" ht="18">
      <c r="A1" s="100" t="s">
        <v>725</v>
      </c>
    </row>
    <row r="2" spans="1:7" ht="18">
      <c r="A2" s="100"/>
    </row>
    <row r="3" spans="1:7" ht="18">
      <c r="A3" s="100"/>
    </row>
    <row r="4" spans="1:7" ht="16" thickBot="1">
      <c r="A4" s="152"/>
      <c r="B4" s="152"/>
      <c r="C4" s="152"/>
      <c r="D4" s="152"/>
      <c r="E4" s="152"/>
      <c r="F4" s="152"/>
    </row>
    <row r="5" spans="1:7" s="146" customFormat="1" ht="32.25" customHeight="1" thickBot="1">
      <c r="A5" s="875"/>
      <c r="B5" s="876" t="s">
        <v>726</v>
      </c>
      <c r="C5" s="241" t="s">
        <v>724</v>
      </c>
    </row>
    <row r="6" spans="1:7" ht="15">
      <c r="A6" s="736" t="s">
        <v>723</v>
      </c>
      <c r="B6" s="411">
        <v>-7.9911091361136943</v>
      </c>
      <c r="C6" s="411">
        <v>-1.7145879655708927</v>
      </c>
    </row>
    <row r="7" spans="1:7" ht="15">
      <c r="A7" s="871" t="s">
        <v>146</v>
      </c>
      <c r="B7" s="411">
        <v>-1.2844741274357523</v>
      </c>
      <c r="C7" s="411">
        <v>1.4706916362070097</v>
      </c>
    </row>
    <row r="8" spans="1:7" ht="15">
      <c r="A8" s="396" t="s">
        <v>145</v>
      </c>
      <c r="B8" s="411">
        <v>-35.847462561619537</v>
      </c>
      <c r="C8" s="411">
        <v>-6.4162751051272862</v>
      </c>
    </row>
    <row r="9" spans="1:7" ht="15">
      <c r="A9" s="396" t="s">
        <v>147</v>
      </c>
      <c r="B9" s="411">
        <v>-39.555528351252448</v>
      </c>
      <c r="C9" s="411">
        <v>-6.2000000000000073</v>
      </c>
    </row>
    <row r="10" spans="1:7" ht="16" thickBot="1">
      <c r="A10" s="397" t="s">
        <v>26</v>
      </c>
      <c r="B10" s="565">
        <v>46.538860550705799</v>
      </c>
      <c r="C10" s="565">
        <v>12.77386974307082</v>
      </c>
    </row>
    <row r="11" spans="1:7" ht="16" thickBot="1">
      <c r="A11" s="590" t="s">
        <v>3</v>
      </c>
      <c r="B11" s="872">
        <v>-5.9913263305570377</v>
      </c>
      <c r="C11" s="872">
        <v>1.5678453767627962</v>
      </c>
    </row>
    <row r="12" spans="1:7">
      <c r="B12" s="735"/>
      <c r="C12" s="735"/>
      <c r="D12" s="735"/>
      <c r="E12" s="735"/>
      <c r="F12" s="735"/>
      <c r="G12" s="735"/>
    </row>
  </sheetData>
  <pageMargins left="0.7" right="0.7" top="0.75" bottom="0.75" header="0.3" footer="0.3"/>
  <drawing r:id="rId1"/>
  <extLst>
    <ext xmlns:mx="http://schemas.microsoft.com/office/mac/excel/2008/main" uri="{64002731-A6B0-56B0-2670-7721B7C09600}">
      <mx:PLV Mode="0" OnePage="0" WScale="0"/>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9"/>
  <sheetViews>
    <sheetView showGridLines="0" workbookViewId="0"/>
  </sheetViews>
  <sheetFormatPr baseColWidth="10" defaultColWidth="8.6640625" defaultRowHeight="14" x14ac:dyDescent="0"/>
  <cols>
    <col min="1" max="1" width="26.33203125" customWidth="1"/>
    <col min="2" max="7" width="11.5" customWidth="1"/>
    <col min="8" max="8" width="9.1640625" customWidth="1"/>
    <col min="9" max="14" width="13.5" customWidth="1"/>
  </cols>
  <sheetData>
    <row r="1" spans="1:7" ht="18">
      <c r="A1" s="100" t="s">
        <v>727</v>
      </c>
    </row>
    <row r="2" spans="1:7" ht="18">
      <c r="A2" s="100"/>
    </row>
    <row r="3" spans="1:7" ht="15">
      <c r="A3" s="151"/>
      <c r="B3" s="151"/>
      <c r="C3" s="151"/>
      <c r="D3" s="151"/>
      <c r="E3" s="151"/>
      <c r="F3" s="151"/>
      <c r="G3" s="151"/>
    </row>
    <row r="4" spans="1:7" ht="16" thickBot="1">
      <c r="A4" s="152"/>
      <c r="B4" s="151"/>
      <c r="C4" s="151"/>
      <c r="D4" s="151"/>
      <c r="E4" s="151"/>
      <c r="F4" s="151"/>
      <c r="G4" s="151"/>
    </row>
    <row r="5" spans="1:7" ht="15">
      <c r="A5" s="689" t="s">
        <v>723</v>
      </c>
      <c r="B5" s="877">
        <v>91.33</v>
      </c>
    </row>
    <row r="6" spans="1:7" ht="15">
      <c r="A6" s="72" t="s">
        <v>146</v>
      </c>
      <c r="B6" s="878">
        <v>51.81</v>
      </c>
    </row>
    <row r="7" spans="1:7" ht="15">
      <c r="A7" s="72" t="s">
        <v>26</v>
      </c>
      <c r="B7" s="878">
        <v>49.65</v>
      </c>
    </row>
    <row r="8" spans="1:7" ht="16" thickBot="1">
      <c r="A8" s="533" t="s">
        <v>145</v>
      </c>
      <c r="B8" s="879">
        <v>28.46</v>
      </c>
    </row>
    <row r="9" spans="1:7">
      <c r="B9" s="737"/>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9"/>
  <sheetViews>
    <sheetView showGridLines="0" workbookViewId="0"/>
  </sheetViews>
  <sheetFormatPr baseColWidth="10" defaultColWidth="8.6640625" defaultRowHeight="15" x14ac:dyDescent="0"/>
  <cols>
    <col min="1" max="1" width="29.5" style="24" customWidth="1"/>
    <col min="2" max="2" width="22" style="24" customWidth="1"/>
    <col min="3" max="3" width="15.1640625" style="24" customWidth="1"/>
    <col min="4" max="16384" width="8.6640625" style="24"/>
  </cols>
  <sheetData>
    <row r="1" spans="1:4" ht="18">
      <c r="A1" s="29" t="s">
        <v>728</v>
      </c>
    </row>
    <row r="2" spans="1:4" ht="18">
      <c r="A2" s="29"/>
    </row>
    <row r="4" spans="1:4" ht="16" thickBot="1">
      <c r="A4" s="28"/>
    </row>
    <row r="5" spans="1:4" s="49" customFormat="1" ht="45.75" customHeight="1" thickBot="1">
      <c r="A5" s="808"/>
      <c r="B5" s="403" t="s">
        <v>729</v>
      </c>
      <c r="C5" s="403" t="s">
        <v>730</v>
      </c>
      <c r="D5" s="880"/>
    </row>
    <row r="6" spans="1:4">
      <c r="A6" s="738" t="s">
        <v>723</v>
      </c>
      <c r="B6" s="881">
        <v>90.27</v>
      </c>
      <c r="C6" s="881">
        <v>68.790000000000006</v>
      </c>
    </row>
    <row r="7" spans="1:4">
      <c r="A7" s="398" t="s">
        <v>26</v>
      </c>
      <c r="B7" s="882">
        <v>70.22</v>
      </c>
      <c r="C7" s="882">
        <v>41.8</v>
      </c>
    </row>
    <row r="8" spans="1:4">
      <c r="A8" s="398" t="s">
        <v>146</v>
      </c>
      <c r="B8" s="882">
        <v>66.23</v>
      </c>
      <c r="C8" s="882">
        <v>24.6</v>
      </c>
    </row>
    <row r="9" spans="1:4" ht="16" thickBot="1">
      <c r="A9" s="558" t="s">
        <v>145</v>
      </c>
      <c r="B9" s="883">
        <v>60.12</v>
      </c>
      <c r="C9" s="883">
        <v>17.309999999999999</v>
      </c>
    </row>
  </sheetData>
  <pageMargins left="0.7" right="0.7" top="0.75" bottom="0.75" header="0.3" footer="0.3"/>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6600"/>
  </sheetPr>
  <dimension ref="A1:S54"/>
  <sheetViews>
    <sheetView showGridLines="0" workbookViewId="0"/>
  </sheetViews>
  <sheetFormatPr baseColWidth="10" defaultColWidth="8.6640625" defaultRowHeight="14" x14ac:dyDescent="0"/>
  <cols>
    <col min="1" max="1" width="8.6640625" style="222"/>
    <col min="2" max="4" width="16.6640625" customWidth="1"/>
    <col min="5" max="5" width="8.6640625" style="134"/>
    <col min="8" max="8" width="14.6640625" customWidth="1"/>
    <col min="9" max="9" width="14.1640625" customWidth="1"/>
  </cols>
  <sheetData>
    <row r="1" spans="1:5" ht="18">
      <c r="A1" s="225" t="s">
        <v>565</v>
      </c>
    </row>
    <row r="3" spans="1:5">
      <c r="A3" s="697"/>
      <c r="B3" s="20"/>
      <c r="C3" s="20"/>
      <c r="D3" s="20"/>
    </row>
    <row r="4" spans="1:5" ht="15" thickBot="1">
      <c r="A4" s="226"/>
      <c r="B4" s="192"/>
      <c r="C4" s="192"/>
      <c r="D4" s="192"/>
    </row>
    <row r="5" spans="1:5" ht="15" thickBot="1">
      <c r="A5" s="226"/>
      <c r="B5" s="193" t="s">
        <v>291</v>
      </c>
      <c r="C5" s="193" t="s">
        <v>292</v>
      </c>
      <c r="D5" s="193" t="s">
        <v>293</v>
      </c>
    </row>
    <row r="6" spans="1:5" ht="15">
      <c r="A6" s="647">
        <v>41730</v>
      </c>
      <c r="B6" s="648">
        <v>21</v>
      </c>
      <c r="C6" s="648">
        <v>15</v>
      </c>
      <c r="D6" s="648">
        <v>6</v>
      </c>
      <c r="E6" s="646"/>
    </row>
    <row r="7" spans="1:5" ht="15">
      <c r="A7" s="649">
        <v>41760</v>
      </c>
      <c r="B7" s="650">
        <v>16</v>
      </c>
      <c r="C7" s="650">
        <v>11</v>
      </c>
      <c r="D7" s="650">
        <v>5</v>
      </c>
      <c r="E7" s="1075"/>
    </row>
    <row r="8" spans="1:5" ht="15">
      <c r="A8" s="649">
        <v>41791</v>
      </c>
      <c r="B8" s="650">
        <v>30</v>
      </c>
      <c r="C8" s="650">
        <v>27</v>
      </c>
      <c r="D8" s="650">
        <v>3</v>
      </c>
      <c r="E8" s="1076"/>
    </row>
    <row r="9" spans="1:5" ht="15">
      <c r="A9" s="649">
        <v>41821</v>
      </c>
      <c r="B9" s="650">
        <v>18</v>
      </c>
      <c r="C9" s="650">
        <v>14</v>
      </c>
      <c r="D9" s="650">
        <v>4</v>
      </c>
      <c r="E9" s="1076"/>
    </row>
    <row r="10" spans="1:5" ht="15">
      <c r="A10" s="649">
        <v>41852</v>
      </c>
      <c r="B10" s="650">
        <v>8</v>
      </c>
      <c r="C10" s="650">
        <v>8</v>
      </c>
      <c r="D10" s="650">
        <v>0</v>
      </c>
      <c r="E10" s="1076"/>
    </row>
    <row r="11" spans="1:5" ht="15">
      <c r="A11" s="649">
        <v>41883</v>
      </c>
      <c r="B11" s="650">
        <v>16</v>
      </c>
      <c r="C11" s="650">
        <v>10</v>
      </c>
      <c r="D11" s="650">
        <v>6</v>
      </c>
      <c r="E11" s="1076"/>
    </row>
    <row r="12" spans="1:5" ht="15">
      <c r="A12" s="649">
        <v>41913</v>
      </c>
      <c r="B12" s="650">
        <v>8</v>
      </c>
      <c r="C12" s="650">
        <v>5</v>
      </c>
      <c r="D12" s="650">
        <v>3</v>
      </c>
      <c r="E12" s="1076"/>
    </row>
    <row r="13" spans="1:5" ht="15">
      <c r="A13" s="649">
        <v>41944</v>
      </c>
      <c r="B13" s="650">
        <v>22</v>
      </c>
      <c r="C13" s="650">
        <v>10</v>
      </c>
      <c r="D13" s="650">
        <v>12</v>
      </c>
      <c r="E13" s="1076"/>
    </row>
    <row r="14" spans="1:5" ht="15">
      <c r="A14" s="649">
        <v>41974</v>
      </c>
      <c r="B14" s="650">
        <v>13</v>
      </c>
      <c r="C14" s="650">
        <v>9</v>
      </c>
      <c r="D14" s="650">
        <v>4</v>
      </c>
      <c r="E14" s="1076"/>
    </row>
    <row r="15" spans="1:5" ht="15">
      <c r="A15" s="649">
        <v>42005</v>
      </c>
      <c r="B15" s="650">
        <v>20</v>
      </c>
      <c r="C15" s="650">
        <v>9</v>
      </c>
      <c r="D15" s="650">
        <v>11</v>
      </c>
      <c r="E15" s="1076"/>
    </row>
    <row r="16" spans="1:5" ht="15">
      <c r="A16" s="649">
        <v>42036</v>
      </c>
      <c r="B16" s="650">
        <v>16</v>
      </c>
      <c r="C16" s="650">
        <v>2</v>
      </c>
      <c r="D16" s="650">
        <v>14</v>
      </c>
      <c r="E16" s="1076"/>
    </row>
    <row r="17" spans="1:19" ht="15">
      <c r="A17" s="649">
        <v>42064</v>
      </c>
      <c r="B17" s="650">
        <v>21</v>
      </c>
      <c r="C17" s="650">
        <v>7</v>
      </c>
      <c r="D17" s="650">
        <v>14</v>
      </c>
      <c r="E17" s="1076"/>
    </row>
    <row r="18" spans="1:19" ht="15">
      <c r="A18" s="649">
        <v>42095</v>
      </c>
      <c r="B18" s="650">
        <v>22</v>
      </c>
      <c r="C18" s="650">
        <v>9</v>
      </c>
      <c r="D18" s="650">
        <v>13</v>
      </c>
      <c r="E18" s="1076"/>
    </row>
    <row r="19" spans="1:19" ht="15">
      <c r="A19" s="649">
        <v>42125</v>
      </c>
      <c r="B19" s="650">
        <v>46</v>
      </c>
      <c r="C19" s="650">
        <v>14</v>
      </c>
      <c r="D19" s="650">
        <v>32</v>
      </c>
      <c r="E19" s="1076"/>
    </row>
    <row r="20" spans="1:19" ht="15">
      <c r="A20" s="649">
        <v>42156</v>
      </c>
      <c r="B20" s="650">
        <v>21</v>
      </c>
      <c r="C20" s="650">
        <v>7</v>
      </c>
      <c r="D20" s="650">
        <v>14</v>
      </c>
      <c r="E20" s="1076"/>
    </row>
    <row r="21" spans="1:19" ht="15">
      <c r="A21" s="649">
        <v>42186</v>
      </c>
      <c r="B21" s="650">
        <v>31</v>
      </c>
      <c r="C21" s="650">
        <v>16</v>
      </c>
      <c r="D21" s="650">
        <v>15</v>
      </c>
      <c r="E21" s="1076"/>
    </row>
    <row r="22" spans="1:19" ht="15">
      <c r="A22" s="649">
        <v>42217</v>
      </c>
      <c r="B22" s="650">
        <v>10</v>
      </c>
      <c r="C22" s="650">
        <v>3</v>
      </c>
      <c r="D22" s="650">
        <v>7</v>
      </c>
      <c r="E22" s="1076"/>
    </row>
    <row r="23" spans="1:19" ht="15">
      <c r="A23" s="649">
        <v>42248</v>
      </c>
      <c r="B23" s="650">
        <v>22</v>
      </c>
      <c r="C23" s="650">
        <v>10</v>
      </c>
      <c r="D23" s="650">
        <v>12</v>
      </c>
      <c r="E23" s="1076"/>
    </row>
    <row r="24" spans="1:19" ht="15">
      <c r="A24" s="649">
        <v>42278</v>
      </c>
      <c r="B24" s="650">
        <v>23</v>
      </c>
      <c r="C24" s="650">
        <v>13</v>
      </c>
      <c r="D24" s="650">
        <v>10</v>
      </c>
      <c r="E24" s="1076"/>
    </row>
    <row r="25" spans="1:19" ht="15">
      <c r="A25" s="649">
        <v>42309</v>
      </c>
      <c r="B25" s="650">
        <v>34</v>
      </c>
      <c r="C25" s="650">
        <v>21</v>
      </c>
      <c r="D25" s="650">
        <v>13</v>
      </c>
      <c r="E25" s="1076"/>
    </row>
    <row r="26" spans="1:19" ht="15">
      <c r="A26" s="649">
        <v>42339</v>
      </c>
      <c r="B26" s="650">
        <v>10</v>
      </c>
      <c r="C26" s="650">
        <v>6</v>
      </c>
      <c r="D26" s="650">
        <v>4</v>
      </c>
      <c r="E26" s="1076"/>
    </row>
    <row r="27" spans="1:19" ht="15">
      <c r="A27" s="649">
        <v>42370</v>
      </c>
      <c r="B27" s="650">
        <v>23</v>
      </c>
      <c r="C27" s="650">
        <v>10</v>
      </c>
      <c r="D27" s="650">
        <v>13</v>
      </c>
      <c r="E27" s="1076"/>
    </row>
    <row r="28" spans="1:19" ht="15">
      <c r="A28" s="649">
        <v>42401</v>
      </c>
      <c r="B28" s="650">
        <v>25</v>
      </c>
      <c r="C28" s="650">
        <v>6</v>
      </c>
      <c r="D28" s="650">
        <v>19</v>
      </c>
      <c r="E28" s="1076"/>
    </row>
    <row r="29" spans="1:19" ht="15">
      <c r="A29" s="649">
        <v>42430</v>
      </c>
      <c r="B29" s="650">
        <v>17</v>
      </c>
      <c r="C29" s="650">
        <v>3</v>
      </c>
      <c r="D29" s="650">
        <v>14</v>
      </c>
      <c r="E29" s="1076"/>
    </row>
    <row r="30" spans="1:19" ht="15">
      <c r="A30" s="649">
        <v>42461</v>
      </c>
      <c r="B30" s="650">
        <v>25</v>
      </c>
      <c r="C30" s="650">
        <v>10</v>
      </c>
      <c r="D30" s="650">
        <v>15</v>
      </c>
      <c r="E30" s="1076"/>
      <c r="S30" s="134"/>
    </row>
    <row r="31" spans="1:19" ht="15">
      <c r="A31" s="649">
        <v>42491</v>
      </c>
      <c r="B31" s="650">
        <v>17</v>
      </c>
      <c r="C31" s="650">
        <v>6</v>
      </c>
      <c r="D31" s="650">
        <v>11</v>
      </c>
      <c r="E31" s="1076"/>
    </row>
    <row r="32" spans="1:19" ht="15">
      <c r="A32" s="649">
        <v>42522</v>
      </c>
      <c r="B32" s="650">
        <v>13</v>
      </c>
      <c r="C32" s="650">
        <v>2</v>
      </c>
      <c r="D32" s="650">
        <v>11</v>
      </c>
      <c r="E32" s="1076"/>
    </row>
    <row r="33" spans="1:10" ht="15">
      <c r="A33" s="649">
        <v>42552</v>
      </c>
      <c r="B33" s="650">
        <v>28</v>
      </c>
      <c r="C33" s="650">
        <v>17</v>
      </c>
      <c r="D33" s="650">
        <v>11</v>
      </c>
      <c r="E33" s="1076"/>
    </row>
    <row r="34" spans="1:10" ht="15">
      <c r="A34" s="649">
        <v>42583</v>
      </c>
      <c r="B34" s="650">
        <v>6</v>
      </c>
      <c r="C34" s="650">
        <v>6</v>
      </c>
      <c r="D34" s="650">
        <v>0</v>
      </c>
      <c r="E34" s="1076"/>
    </row>
    <row r="35" spans="1:10" ht="15">
      <c r="A35" s="649">
        <v>42614</v>
      </c>
      <c r="B35" s="650">
        <v>19</v>
      </c>
      <c r="C35" s="650">
        <v>7</v>
      </c>
      <c r="D35" s="650">
        <v>12</v>
      </c>
      <c r="E35" s="1076"/>
    </row>
    <row r="36" spans="1:10" ht="15">
      <c r="A36" s="649">
        <v>42644</v>
      </c>
      <c r="B36" s="650">
        <v>26</v>
      </c>
      <c r="C36" s="650">
        <v>1</v>
      </c>
      <c r="D36" s="650">
        <v>25</v>
      </c>
      <c r="E36" s="1076"/>
    </row>
    <row r="37" spans="1:10" ht="15">
      <c r="A37" s="649">
        <v>42675</v>
      </c>
      <c r="B37" s="650">
        <v>21</v>
      </c>
      <c r="C37" s="650">
        <v>7</v>
      </c>
      <c r="D37" s="650">
        <v>14</v>
      </c>
      <c r="E37" s="1076"/>
    </row>
    <row r="38" spans="1:10" ht="15">
      <c r="A38" s="649">
        <v>42705</v>
      </c>
      <c r="B38" s="650">
        <v>19</v>
      </c>
      <c r="C38" s="650">
        <v>3</v>
      </c>
      <c r="D38" s="650">
        <v>16</v>
      </c>
      <c r="E38" s="1076"/>
    </row>
    <row r="39" spans="1:10" ht="15">
      <c r="A39" s="649">
        <v>42736</v>
      </c>
      <c r="B39" s="650">
        <v>12</v>
      </c>
      <c r="C39" s="650">
        <v>2</v>
      </c>
      <c r="D39" s="650">
        <v>10</v>
      </c>
      <c r="E39" s="1076"/>
    </row>
    <row r="40" spans="1:10" ht="15">
      <c r="A40" s="649">
        <v>42767</v>
      </c>
      <c r="B40" s="650">
        <v>18</v>
      </c>
      <c r="C40" s="650">
        <v>2</v>
      </c>
      <c r="D40" s="650">
        <v>16</v>
      </c>
      <c r="E40" s="1076"/>
    </row>
    <row r="41" spans="1:10" ht="15">
      <c r="A41" s="649">
        <v>42795</v>
      </c>
      <c r="B41" s="650">
        <v>32</v>
      </c>
      <c r="C41" s="650">
        <v>12</v>
      </c>
      <c r="D41" s="650">
        <v>20</v>
      </c>
      <c r="E41" s="1076"/>
    </row>
    <row r="42" spans="1:10" ht="15">
      <c r="A42" s="649">
        <v>42826</v>
      </c>
      <c r="B42" s="650">
        <v>11</v>
      </c>
      <c r="C42" s="650">
        <v>2</v>
      </c>
      <c r="D42" s="650">
        <v>9</v>
      </c>
      <c r="E42" s="1076"/>
      <c r="G42" s="3"/>
      <c r="H42" s="3"/>
      <c r="I42" s="3"/>
      <c r="J42" s="3"/>
    </row>
    <row r="43" spans="1:10" ht="15">
      <c r="A43" s="649">
        <v>42856</v>
      </c>
      <c r="B43" s="650">
        <v>25</v>
      </c>
      <c r="C43" s="650">
        <v>11</v>
      </c>
      <c r="D43" s="650">
        <v>14</v>
      </c>
      <c r="E43" s="1076"/>
    </row>
    <row r="44" spans="1:10" ht="15">
      <c r="A44" s="649">
        <v>42887</v>
      </c>
      <c r="B44" s="650">
        <v>27</v>
      </c>
      <c r="C44" s="650">
        <v>25</v>
      </c>
      <c r="D44" s="650">
        <v>2</v>
      </c>
      <c r="E44" s="1076"/>
    </row>
    <row r="45" spans="1:10" ht="15">
      <c r="A45" s="649">
        <v>42917</v>
      </c>
      <c r="B45" s="650">
        <v>20</v>
      </c>
      <c r="C45" s="650">
        <v>11</v>
      </c>
      <c r="D45" s="650">
        <v>9</v>
      </c>
      <c r="E45" s="1076"/>
    </row>
    <row r="46" spans="1:10" ht="15">
      <c r="A46" s="649">
        <v>42948</v>
      </c>
      <c r="B46" s="650">
        <v>11</v>
      </c>
      <c r="C46" s="650">
        <v>4</v>
      </c>
      <c r="D46" s="650">
        <v>7</v>
      </c>
      <c r="E46" s="1076"/>
    </row>
    <row r="47" spans="1:10" ht="15">
      <c r="A47" s="649">
        <v>42979</v>
      </c>
      <c r="B47" s="650">
        <v>27</v>
      </c>
      <c r="C47" s="650">
        <v>10</v>
      </c>
      <c r="D47" s="650">
        <v>17</v>
      </c>
      <c r="E47" s="1076"/>
    </row>
    <row r="48" spans="1:10" ht="15">
      <c r="A48" s="649">
        <v>43009</v>
      </c>
      <c r="B48" s="650">
        <v>51</v>
      </c>
      <c r="C48" s="650">
        <v>15</v>
      </c>
      <c r="D48" s="650">
        <v>36</v>
      </c>
      <c r="E48" s="1076"/>
    </row>
    <row r="49" spans="1:5" ht="15">
      <c r="A49" s="649">
        <v>43040</v>
      </c>
      <c r="B49" s="650">
        <v>32</v>
      </c>
      <c r="C49" s="650">
        <v>14</v>
      </c>
      <c r="D49" s="650">
        <v>18</v>
      </c>
      <c r="E49" s="1076"/>
    </row>
    <row r="50" spans="1:5" ht="15">
      <c r="A50" s="649">
        <v>43070</v>
      </c>
      <c r="B50" s="650">
        <v>21</v>
      </c>
      <c r="C50" s="650">
        <v>10</v>
      </c>
      <c r="D50" s="650">
        <v>11</v>
      </c>
      <c r="E50" s="1076"/>
    </row>
    <row r="51" spans="1:5" ht="15">
      <c r="A51" s="649">
        <v>43101</v>
      </c>
      <c r="B51" s="650">
        <v>27</v>
      </c>
      <c r="C51" s="650">
        <v>10</v>
      </c>
      <c r="D51" s="650">
        <v>17</v>
      </c>
      <c r="E51" s="1076"/>
    </row>
    <row r="52" spans="1:5" ht="15">
      <c r="A52" s="649">
        <v>43132</v>
      </c>
      <c r="B52" s="650">
        <v>38</v>
      </c>
      <c r="C52" s="650">
        <v>6</v>
      </c>
      <c r="D52" s="650">
        <v>32</v>
      </c>
      <c r="E52" s="1076"/>
    </row>
    <row r="53" spans="1:5" ht="15">
      <c r="A53" s="649">
        <v>43160</v>
      </c>
      <c r="B53" s="650">
        <v>18</v>
      </c>
      <c r="C53" s="650">
        <v>9</v>
      </c>
      <c r="D53" s="650">
        <v>9</v>
      </c>
      <c r="E53" s="1076"/>
    </row>
    <row r="54" spans="1:5" ht="16" thickBot="1">
      <c r="A54" s="651">
        <v>43191</v>
      </c>
      <c r="B54" s="652">
        <v>13</v>
      </c>
      <c r="C54" s="652">
        <v>3</v>
      </c>
      <c r="D54" s="652">
        <v>10</v>
      </c>
      <c r="E54" s="1076"/>
    </row>
  </sheetData>
  <pageMargins left="0.7" right="0.7" top="0.75" bottom="0.75" header="0.3" footer="0.3"/>
  <pageSetup paperSize="9" orientation="portrait" horizontalDpi="4294967292" verticalDpi="4294967292"/>
  <drawing r:id="rId1"/>
  <extLst>
    <ext xmlns:mx="http://schemas.microsoft.com/office/mac/excel/2008/main" uri="{64002731-A6B0-56B0-2670-7721B7C09600}">
      <mx:PLV Mode="0" OnePage="0" WScale="0"/>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C9"/>
  <sheetViews>
    <sheetView showGridLines="0" workbookViewId="0"/>
  </sheetViews>
  <sheetFormatPr baseColWidth="10" defaultColWidth="8.6640625" defaultRowHeight="14" x14ac:dyDescent="0"/>
  <cols>
    <col min="1" max="1" width="42.5" customWidth="1"/>
    <col min="2" max="2" width="22" customWidth="1"/>
    <col min="3" max="3" width="15.5" customWidth="1"/>
    <col min="4" max="4" width="12.5" customWidth="1"/>
  </cols>
  <sheetData>
    <row r="1" spans="1:3" ht="18">
      <c r="A1" s="29" t="s">
        <v>732</v>
      </c>
    </row>
    <row r="2" spans="1:3" ht="18">
      <c r="A2" s="100"/>
    </row>
    <row r="3" spans="1:3" ht="15" thickBot="1"/>
    <row r="4" spans="1:3" ht="31" thickBot="1">
      <c r="A4" s="808"/>
      <c r="B4" s="403" t="s">
        <v>729</v>
      </c>
      <c r="C4" s="403" t="s">
        <v>730</v>
      </c>
    </row>
    <row r="5" spans="1:3" ht="15">
      <c r="A5" s="738" t="s">
        <v>733</v>
      </c>
      <c r="B5" s="881">
        <v>5.0999999999999996</v>
      </c>
      <c r="C5" s="881">
        <v>19.3</v>
      </c>
    </row>
    <row r="6" spans="1:3" ht="15">
      <c r="A6" s="398" t="s">
        <v>734</v>
      </c>
      <c r="B6" s="882">
        <v>24.7</v>
      </c>
      <c r="C6" s="882">
        <v>38.4</v>
      </c>
    </row>
    <row r="7" spans="1:3" ht="15">
      <c r="A7" s="398" t="s">
        <v>26</v>
      </c>
      <c r="B7" s="882">
        <v>2.2000000000000002</v>
      </c>
      <c r="C7" s="882">
        <v>6.6</v>
      </c>
    </row>
    <row r="8" spans="1:3" ht="15">
      <c r="A8" s="884" t="s">
        <v>1114</v>
      </c>
      <c r="B8" s="885">
        <v>26.2</v>
      </c>
      <c r="C8" s="885">
        <v>30.2</v>
      </c>
    </row>
    <row r="9" spans="1:3" ht="16" thickBot="1">
      <c r="A9" s="558" t="s">
        <v>735</v>
      </c>
      <c r="B9" s="883">
        <v>41.8</v>
      </c>
      <c r="C9" s="883">
        <v>5</v>
      </c>
    </row>
  </sheetData>
  <pageMargins left="0.7" right="0.7" top="0.75" bottom="0.75" header="0.3" footer="0.3"/>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E4"/>
  <sheetViews>
    <sheetView showGridLines="0" workbookViewId="0">
      <selection sqref="A1:E1"/>
    </sheetView>
  </sheetViews>
  <sheetFormatPr baseColWidth="10" defaultColWidth="8.6640625" defaultRowHeight="14" x14ac:dyDescent="0"/>
  <cols>
    <col min="1" max="1" width="36.33203125" customWidth="1"/>
    <col min="2" max="2" width="22.33203125" customWidth="1"/>
    <col min="3" max="5" width="17.6640625" customWidth="1"/>
  </cols>
  <sheetData>
    <row r="1" spans="1:5" ht="18">
      <c r="A1" s="1290" t="s">
        <v>736</v>
      </c>
      <c r="B1" s="1290"/>
      <c r="C1" s="1290"/>
      <c r="D1" s="1290"/>
      <c r="E1" s="1290"/>
    </row>
    <row r="2" spans="1:5">
      <c r="B2" s="134"/>
      <c r="C2" s="134"/>
      <c r="D2" s="134"/>
      <c r="E2" s="134"/>
    </row>
    <row r="3" spans="1:5">
      <c r="B3" s="134"/>
      <c r="C3" s="134"/>
      <c r="D3" s="134"/>
      <c r="E3" s="134"/>
    </row>
    <row r="4" spans="1:5">
      <c r="B4" s="134"/>
      <c r="C4" s="134"/>
      <c r="D4" s="134"/>
      <c r="E4" s="134"/>
    </row>
  </sheetData>
  <mergeCells count="1">
    <mergeCell ref="A1:E1"/>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4"/>
  <sheetViews>
    <sheetView showGridLines="0" zoomScale="85" zoomScaleNormal="85" zoomScalePageLayoutView="85" workbookViewId="0"/>
  </sheetViews>
  <sheetFormatPr baseColWidth="10" defaultColWidth="8.6640625" defaultRowHeight="14" x14ac:dyDescent="0"/>
  <cols>
    <col min="1" max="1" width="27.6640625" bestFit="1" customWidth="1"/>
    <col min="2" max="2" width="13.5" customWidth="1"/>
    <col min="3" max="3" width="13.6640625" bestFit="1" customWidth="1"/>
    <col min="4" max="6" width="9.6640625" customWidth="1"/>
    <col min="7" max="8" width="10.5" bestFit="1" customWidth="1"/>
    <col min="9" max="9" width="10.5" customWidth="1"/>
  </cols>
  <sheetData>
    <row r="1" spans="1:4" ht="18">
      <c r="A1" s="137" t="s">
        <v>1115</v>
      </c>
    </row>
    <row r="4" spans="1:4" ht="15">
      <c r="D4" s="151"/>
    </row>
    <row r="5" spans="1:4" ht="15">
      <c r="D5" s="151"/>
    </row>
    <row r="6" spans="1:4" ht="15">
      <c r="D6" s="151"/>
    </row>
    <row r="7" spans="1:4" ht="15">
      <c r="D7" s="151"/>
    </row>
    <row r="8" spans="1:4" ht="15">
      <c r="D8" s="151"/>
    </row>
    <row r="9" spans="1:4" ht="15">
      <c r="D9" s="151"/>
    </row>
    <row r="10" spans="1:4" ht="15">
      <c r="D10" s="151"/>
    </row>
    <row r="11" spans="1:4" ht="15">
      <c r="D11" s="151"/>
    </row>
    <row r="12" spans="1:4" ht="15">
      <c r="D12" s="151"/>
    </row>
    <row r="13" spans="1:4" ht="15">
      <c r="D13" s="151"/>
    </row>
    <row r="14" spans="1:4" ht="15">
      <c r="D14" s="151"/>
    </row>
  </sheetData>
  <pageMargins left="0.7" right="0.7" top="0.75" bottom="0.75" header="0.3" footer="0.3"/>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
  <sheetViews>
    <sheetView showGridLines="0" zoomScale="85" zoomScaleNormal="85" zoomScalePageLayoutView="85" workbookViewId="0"/>
  </sheetViews>
  <sheetFormatPr baseColWidth="10" defaultColWidth="8.6640625" defaultRowHeight="14" x14ac:dyDescent="0"/>
  <cols>
    <col min="1" max="1" width="31" customWidth="1"/>
    <col min="2" max="12" width="19.1640625" customWidth="1"/>
  </cols>
  <sheetData>
    <row r="1" spans="1:1" ht="18">
      <c r="A1" s="100" t="s">
        <v>1116</v>
      </c>
    </row>
  </sheetData>
  <pageMargins left="0.7" right="0.7" top="0.75" bottom="0.75" header="0.3" footer="0.3"/>
  <drawing r:id="rId1"/>
  <extLst>
    <ext xmlns:mx="http://schemas.microsoft.com/office/mac/excel/2008/main" uri="{64002731-A6B0-56B0-2670-7721B7C09600}">
      <mx:PLV Mode="0" OnePage="0" WScale="0"/>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8"/>
  <sheetViews>
    <sheetView showGridLines="0" workbookViewId="0"/>
  </sheetViews>
  <sheetFormatPr baseColWidth="10" defaultColWidth="8.6640625" defaultRowHeight="14" x14ac:dyDescent="0"/>
  <cols>
    <col min="1" max="1" width="22.33203125" customWidth="1"/>
    <col min="2" max="2" width="17.83203125" customWidth="1"/>
    <col min="3" max="3" width="12" customWidth="1"/>
    <col min="4" max="4" width="14.1640625" customWidth="1"/>
  </cols>
  <sheetData>
    <row r="1" spans="1:4" ht="18">
      <c r="A1" s="363" t="s">
        <v>1117</v>
      </c>
    </row>
    <row r="2" spans="1:4" ht="15">
      <c r="A2" s="151"/>
    </row>
    <row r="3" spans="1:4" ht="15">
      <c r="A3" s="151"/>
    </row>
    <row r="4" spans="1:4" ht="16" thickBot="1">
      <c r="A4" s="151"/>
      <c r="B4" s="405"/>
    </row>
    <row r="5" spans="1:4" ht="16" thickBot="1">
      <c r="A5" s="326"/>
      <c r="B5" s="561" t="s">
        <v>741</v>
      </c>
      <c r="C5" s="561" t="s">
        <v>481</v>
      </c>
      <c r="D5" s="561" t="s">
        <v>482</v>
      </c>
    </row>
    <row r="6" spans="1:4" ht="15">
      <c r="A6" s="560" t="s">
        <v>422</v>
      </c>
      <c r="B6" s="887">
        <v>6.6</v>
      </c>
      <c r="C6" s="887">
        <v>17</v>
      </c>
      <c r="D6" s="887">
        <v>3.6</v>
      </c>
    </row>
    <row r="7" spans="1:4" ht="15">
      <c r="A7" s="406" t="s">
        <v>738</v>
      </c>
      <c r="B7" s="888">
        <v>5.3</v>
      </c>
      <c r="C7" s="888">
        <v>15.3</v>
      </c>
      <c r="D7" s="888">
        <v>2.4</v>
      </c>
    </row>
    <row r="8" spans="1:4" ht="15">
      <c r="A8" s="886" t="s">
        <v>739</v>
      </c>
      <c r="B8" s="889">
        <v>3.4</v>
      </c>
      <c r="C8" s="889">
        <v>17.3</v>
      </c>
      <c r="D8" s="889">
        <v>3.8</v>
      </c>
    </row>
    <row r="9" spans="1:4" ht="15">
      <c r="A9" s="886" t="s">
        <v>740</v>
      </c>
      <c r="B9" s="889">
        <v>4.2</v>
      </c>
      <c r="C9" s="889">
        <v>19.8</v>
      </c>
      <c r="D9" s="889">
        <v>13.4</v>
      </c>
    </row>
    <row r="10" spans="1:4" ht="16" thickBot="1">
      <c r="A10" s="407" t="s">
        <v>737</v>
      </c>
      <c r="B10" s="890">
        <v>4.7</v>
      </c>
      <c r="C10" s="890">
        <v>8.6</v>
      </c>
      <c r="D10" s="890">
        <v>48.5</v>
      </c>
    </row>
    <row r="11" spans="1:4" ht="15">
      <c r="A11" s="162"/>
      <c r="B11" s="163"/>
    </row>
    <row r="12" spans="1:4" ht="15">
      <c r="A12" s="151"/>
    </row>
    <row r="13" spans="1:4" ht="15">
      <c r="A13" s="151"/>
    </row>
    <row r="14" spans="1:4" ht="15">
      <c r="A14" s="151"/>
    </row>
    <row r="15" spans="1:4" ht="15">
      <c r="A15" s="151"/>
    </row>
    <row r="16" spans="1:4" ht="15">
      <c r="A16" s="151"/>
    </row>
    <row r="17" spans="1:1" ht="15">
      <c r="A17" s="151"/>
    </row>
    <row r="18" spans="1:1" ht="15">
      <c r="A18" s="151"/>
    </row>
  </sheetData>
  <pageMargins left="0.7" right="0.7" top="0.75" bottom="0.75" header="0.3" footer="0.3"/>
  <drawing r:id="rId1"/>
  <extLst>
    <ext xmlns:mx="http://schemas.microsoft.com/office/mac/excel/2008/main" uri="{64002731-A6B0-56B0-2670-7721B7C09600}">
      <mx:PLV Mode="0" OnePage="0" WScale="0"/>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F14"/>
  <sheetViews>
    <sheetView showGridLines="0" workbookViewId="0"/>
  </sheetViews>
  <sheetFormatPr baseColWidth="10" defaultColWidth="8.6640625" defaultRowHeight="14" x14ac:dyDescent="0"/>
  <cols>
    <col min="1" max="2" width="34.5" customWidth="1"/>
    <col min="3" max="6" width="17.1640625" customWidth="1"/>
  </cols>
  <sheetData>
    <row r="1" spans="1:6" ht="18">
      <c r="A1" s="100" t="s">
        <v>742</v>
      </c>
      <c r="B1" s="100"/>
    </row>
    <row r="2" spans="1:6" ht="18">
      <c r="A2" s="100"/>
      <c r="B2" s="100"/>
    </row>
    <row r="3" spans="1:6" ht="15">
      <c r="A3" s="151"/>
      <c r="B3" s="151"/>
      <c r="C3" s="151"/>
    </row>
    <row r="4" spans="1:6" ht="16" thickBot="1">
      <c r="A4" s="127"/>
      <c r="B4" s="127"/>
      <c r="C4" s="127"/>
      <c r="D4" s="127"/>
      <c r="E4" s="127"/>
      <c r="F4" s="127"/>
    </row>
    <row r="5" spans="1:6" ht="46" thickBot="1">
      <c r="A5" s="162"/>
      <c r="B5" s="162"/>
      <c r="C5" s="563" t="s">
        <v>747</v>
      </c>
      <c r="D5" s="563" t="s">
        <v>748</v>
      </c>
    </row>
    <row r="6" spans="1:6" ht="15">
      <c r="A6" s="1291" t="s">
        <v>1258</v>
      </c>
      <c r="B6" s="1169" t="s">
        <v>744</v>
      </c>
      <c r="C6" s="1168">
        <v>23.6</v>
      </c>
      <c r="D6" s="1168">
        <v>18.7</v>
      </c>
    </row>
    <row r="7" spans="1:6" ht="15">
      <c r="A7" s="1292"/>
      <c r="B7" s="408" t="s">
        <v>745</v>
      </c>
      <c r="C7" s="1086">
        <v>31.900000000000002</v>
      </c>
      <c r="D7" s="1085">
        <v>25.1</v>
      </c>
    </row>
    <row r="8" spans="1:6" ht="15">
      <c r="A8" s="1293"/>
      <c r="B8" s="408" t="s">
        <v>746</v>
      </c>
      <c r="C8" s="1086">
        <v>36.6</v>
      </c>
      <c r="D8" s="1086">
        <v>29.299999999999997</v>
      </c>
    </row>
    <row r="9" spans="1:6" ht="15">
      <c r="A9" s="1292" t="s">
        <v>1257</v>
      </c>
      <c r="B9" s="891" t="s">
        <v>1119</v>
      </c>
      <c r="C9" s="1085">
        <v>20.6</v>
      </c>
      <c r="D9" s="1085">
        <v>15.9</v>
      </c>
      <c r="E9" s="10"/>
      <c r="F9" s="126"/>
    </row>
    <row r="10" spans="1:6" ht="15">
      <c r="A10" s="1293"/>
      <c r="B10" s="891" t="s">
        <v>1118</v>
      </c>
      <c r="C10" s="1085">
        <v>36.4</v>
      </c>
      <c r="D10" s="1085">
        <v>30.4</v>
      </c>
    </row>
    <row r="11" spans="1:6" ht="15">
      <c r="A11" s="1292" t="s">
        <v>1256</v>
      </c>
      <c r="B11" s="891" t="s">
        <v>1120</v>
      </c>
      <c r="C11" s="1085">
        <v>16.2</v>
      </c>
      <c r="D11" s="1085">
        <v>13</v>
      </c>
    </row>
    <row r="12" spans="1:6" ht="16" thickBot="1">
      <c r="A12" s="1294"/>
      <c r="B12" s="1166" t="s">
        <v>743</v>
      </c>
      <c r="C12" s="1167">
        <v>19</v>
      </c>
      <c r="D12" s="1167">
        <v>14.400000000000002</v>
      </c>
    </row>
    <row r="13" spans="1:6" ht="15">
      <c r="A13" s="151"/>
      <c r="B13" s="151"/>
      <c r="C13" s="151"/>
    </row>
    <row r="14" spans="1:6" ht="15">
      <c r="A14" s="151"/>
      <c r="B14" s="151"/>
      <c r="C14" s="151"/>
    </row>
  </sheetData>
  <mergeCells count="3">
    <mergeCell ref="A6:A8"/>
    <mergeCell ref="A9:A10"/>
    <mergeCell ref="A11:A12"/>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G25"/>
  <sheetViews>
    <sheetView showGridLines="0" workbookViewId="0"/>
  </sheetViews>
  <sheetFormatPr baseColWidth="10" defaultColWidth="8.6640625" defaultRowHeight="14" x14ac:dyDescent="0"/>
  <cols>
    <col min="1" max="1" width="34.5" customWidth="1"/>
    <col min="2" max="5" width="17.1640625" customWidth="1"/>
  </cols>
  <sheetData>
    <row r="1" spans="1:2" ht="18">
      <c r="A1" s="100" t="s">
        <v>749</v>
      </c>
    </row>
    <row r="2" spans="1:2" ht="18">
      <c r="A2" s="100"/>
    </row>
    <row r="3" spans="1:2" ht="15">
      <c r="A3" s="151"/>
      <c r="B3" s="151"/>
    </row>
    <row r="4" spans="1:2" ht="15">
      <c r="A4" s="151"/>
      <c r="B4" s="151"/>
    </row>
    <row r="5" spans="1:2" ht="15">
      <c r="A5" s="151"/>
      <c r="B5" s="151"/>
    </row>
    <row r="6" spans="1:2" ht="15">
      <c r="A6" s="151"/>
      <c r="B6" s="151"/>
    </row>
    <row r="7" spans="1:2" ht="15">
      <c r="A7" s="151"/>
      <c r="B7" s="151"/>
    </row>
    <row r="24" spans="1:7" ht="17" customHeight="1"/>
    <row r="25" spans="1:7" ht="26.5" customHeight="1">
      <c r="A25" s="1295" t="s">
        <v>1130</v>
      </c>
      <c r="B25" s="1295"/>
      <c r="C25" s="1295"/>
      <c r="D25" s="1295"/>
      <c r="E25" s="1295"/>
      <c r="F25" s="1295"/>
      <c r="G25" s="1295"/>
    </row>
  </sheetData>
  <mergeCells count="1">
    <mergeCell ref="A25:G25"/>
  </mergeCell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B6"/>
  <sheetViews>
    <sheetView showGridLines="0" workbookViewId="0"/>
  </sheetViews>
  <sheetFormatPr baseColWidth="10" defaultColWidth="8.6640625" defaultRowHeight="14" x14ac:dyDescent="0"/>
  <cols>
    <col min="1" max="1" width="34.5" customWidth="1"/>
    <col min="2" max="6" width="17.1640625" customWidth="1"/>
  </cols>
  <sheetData>
    <row r="1" spans="1:2" ht="18">
      <c r="A1" s="100" t="s">
        <v>750</v>
      </c>
    </row>
    <row r="2" spans="1:2" ht="18">
      <c r="A2" s="100"/>
    </row>
    <row r="3" spans="1:2" ht="15">
      <c r="A3" s="151"/>
      <c r="B3" s="151"/>
    </row>
    <row r="4" spans="1:2" ht="15">
      <c r="A4" s="151"/>
      <c r="B4" s="151"/>
    </row>
    <row r="5" spans="1:2" ht="15">
      <c r="A5" s="151"/>
      <c r="B5" s="151"/>
    </row>
    <row r="6" spans="1:2" ht="15">
      <c r="A6" s="151"/>
      <c r="B6" s="151"/>
    </row>
  </sheetData>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O32"/>
  <sheetViews>
    <sheetView showGridLines="0" workbookViewId="0">
      <selection activeCell="J9" sqref="J9"/>
    </sheetView>
  </sheetViews>
  <sheetFormatPr baseColWidth="10" defaultColWidth="8.6640625" defaultRowHeight="15" x14ac:dyDescent="0"/>
  <cols>
    <col min="1" max="1" width="30.33203125" style="24" customWidth="1"/>
    <col min="2" max="2" width="14.5" style="24" customWidth="1"/>
    <col min="3" max="5" width="8.6640625" style="24"/>
    <col min="6" max="6" width="9.5" style="24" customWidth="1"/>
    <col min="7" max="7" width="11.6640625" style="24" customWidth="1"/>
    <col min="8" max="16384" width="8.6640625" style="24"/>
  </cols>
  <sheetData>
    <row r="1" spans="1:7" ht="18">
      <c r="A1" s="29" t="s">
        <v>751</v>
      </c>
      <c r="B1" s="47"/>
      <c r="C1" s="47"/>
    </row>
    <row r="2" spans="1:7">
      <c r="A2" s="83"/>
      <c r="B2" s="165"/>
      <c r="C2" s="166"/>
    </row>
    <row r="3" spans="1:7">
      <c r="B3" s="167"/>
      <c r="C3" s="168"/>
    </row>
    <row r="4" spans="1:7" ht="16" thickBot="1">
      <c r="A4" s="28"/>
      <c r="B4" s="409"/>
      <c r="C4" s="409"/>
      <c r="D4" s="28"/>
      <c r="E4" s="28"/>
      <c r="F4" s="28"/>
      <c r="G4" s="28"/>
    </row>
    <row r="5" spans="1:7" ht="16" thickBot="1">
      <c r="A5" s="164" t="s">
        <v>1211</v>
      </c>
      <c r="B5" s="472">
        <v>2012</v>
      </c>
      <c r="C5" s="472">
        <v>2013</v>
      </c>
      <c r="D5" s="472">
        <v>2014</v>
      </c>
      <c r="E5" s="472">
        <v>2015</v>
      </c>
      <c r="F5" s="472">
        <v>2016</v>
      </c>
      <c r="G5" s="472">
        <v>2017</v>
      </c>
    </row>
    <row r="6" spans="1:7">
      <c r="A6" s="740" t="s">
        <v>148</v>
      </c>
      <c r="B6" s="564">
        <v>43.173055601256081</v>
      </c>
      <c r="C6" s="564">
        <v>40.699285308659462</v>
      </c>
      <c r="D6" s="564">
        <v>41.051914297719605</v>
      </c>
      <c r="E6" s="564">
        <v>41.478630619169529</v>
      </c>
      <c r="F6" s="564">
        <v>40.742981439486989</v>
      </c>
      <c r="G6" s="564">
        <v>40.914496780324207</v>
      </c>
    </row>
    <row r="7" spans="1:7">
      <c r="A7" s="412" t="s">
        <v>1121</v>
      </c>
      <c r="B7" s="411">
        <v>35.64868132103949</v>
      </c>
      <c r="C7" s="411">
        <v>37.190044620725772</v>
      </c>
      <c r="D7" s="411">
        <v>38.534905008793011</v>
      </c>
      <c r="E7" s="411">
        <v>37.687029245570699</v>
      </c>
      <c r="F7" s="411">
        <v>36.631639362425986</v>
      </c>
      <c r="G7" s="411">
        <v>37.460690235550231</v>
      </c>
    </row>
    <row r="8" spans="1:7" ht="16" thickBot="1">
      <c r="A8" s="414" t="s">
        <v>323</v>
      </c>
      <c r="B8" s="565">
        <v>21.178263077704418</v>
      </c>
      <c r="C8" s="565">
        <v>22.110670070614773</v>
      </c>
      <c r="D8" s="565">
        <v>20.413180693487387</v>
      </c>
      <c r="E8" s="565">
        <v>20.834340135259783</v>
      </c>
      <c r="F8" s="565">
        <v>22.625379198087032</v>
      </c>
      <c r="G8" s="565">
        <v>21.624812984125573</v>
      </c>
    </row>
    <row r="9" spans="1:7" ht="16" thickBot="1">
      <c r="A9" s="444" t="s">
        <v>3</v>
      </c>
      <c r="B9" s="1131">
        <f t="shared" ref="B9:G9" si="0">+B8+B7+B6</f>
        <v>99.999999999999986</v>
      </c>
      <c r="C9" s="1131">
        <f t="shared" si="0"/>
        <v>100</v>
      </c>
      <c r="D9" s="1131">
        <f t="shared" si="0"/>
        <v>100</v>
      </c>
      <c r="E9" s="1131">
        <f t="shared" si="0"/>
        <v>100</v>
      </c>
      <c r="F9" s="1131">
        <f t="shared" si="0"/>
        <v>100</v>
      </c>
      <c r="G9" s="1131">
        <f t="shared" si="0"/>
        <v>100</v>
      </c>
    </row>
    <row r="10" spans="1:7" ht="16" thickBot="1">
      <c r="A10" s="741"/>
      <c r="B10" s="327"/>
      <c r="C10" s="327"/>
      <c r="D10" s="327"/>
      <c r="E10" s="327"/>
      <c r="F10" s="327"/>
      <c r="G10" s="327"/>
    </row>
    <row r="11" spans="1:7" ht="16" thickBot="1">
      <c r="A11" s="444" t="s">
        <v>545</v>
      </c>
      <c r="B11" s="419">
        <v>8387.94</v>
      </c>
      <c r="C11" s="419">
        <v>8023.995436340414</v>
      </c>
      <c r="D11" s="419">
        <v>7843.6609534402805</v>
      </c>
      <c r="E11" s="419">
        <v>7829.9355197831392</v>
      </c>
      <c r="F11" s="419">
        <v>8320.6265291975797</v>
      </c>
      <c r="G11" s="419">
        <v>8143.6796972253305</v>
      </c>
    </row>
    <row r="12" spans="1:7">
      <c r="A12" s="28"/>
      <c r="B12" s="90"/>
      <c r="C12" s="90"/>
      <c r="D12" s="90"/>
      <c r="E12" s="90"/>
      <c r="F12" s="90"/>
      <c r="G12" s="90"/>
    </row>
    <row r="13" spans="1:7">
      <c r="A13" s="28"/>
      <c r="B13" s="748"/>
      <c r="C13" s="748"/>
      <c r="D13" s="748"/>
      <c r="E13" s="748"/>
      <c r="F13" s="748"/>
      <c r="G13" s="748"/>
    </row>
    <row r="14" spans="1:7">
      <c r="A14" s="91"/>
      <c r="B14" s="92"/>
      <c r="C14" s="92"/>
      <c r="D14" s="92"/>
      <c r="E14" s="92"/>
      <c r="F14" s="92"/>
      <c r="G14" s="92"/>
    </row>
    <row r="32" spans="15:15">
      <c r="O32" s="749"/>
    </row>
  </sheetData>
  <pageMargins left="0.7" right="0.7" top="0.75" bottom="0.75" header="0.3" footer="0.3"/>
  <drawing r:id="rId1"/>
  <extLst>
    <ext xmlns:mx="http://schemas.microsoft.com/office/mac/excel/2008/main" uri="{64002731-A6B0-56B0-2670-7721B7C09600}">
      <mx:PLV Mode="0" OnePage="0" WScale="0"/>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CC"/>
  </sheetPr>
  <dimension ref="A1:D14"/>
  <sheetViews>
    <sheetView showGridLines="0" workbookViewId="0"/>
  </sheetViews>
  <sheetFormatPr baseColWidth="10" defaultColWidth="8.6640625" defaultRowHeight="15" x14ac:dyDescent="0"/>
  <cols>
    <col min="1" max="1" width="28.5" style="24" customWidth="1"/>
    <col min="2" max="2" width="21.6640625" style="24" customWidth="1"/>
    <col min="3" max="3" width="26.1640625" style="24" customWidth="1"/>
    <col min="4" max="16384" width="8.6640625" style="24"/>
  </cols>
  <sheetData>
    <row r="1" spans="1:4" ht="18">
      <c r="A1" s="29" t="s">
        <v>752</v>
      </c>
      <c r="B1" s="48"/>
      <c r="C1" s="48"/>
      <c r="D1" s="48"/>
    </row>
    <row r="2" spans="1:4" ht="18">
      <c r="A2" s="29"/>
      <c r="B2" s="48"/>
      <c r="C2" s="48"/>
      <c r="D2" s="48"/>
    </row>
    <row r="4" spans="1:4" ht="16" thickBot="1">
      <c r="A4" s="28"/>
      <c r="B4" s="28"/>
      <c r="C4" s="28"/>
    </row>
    <row r="5" spans="1:4" ht="16" thickBot="1">
      <c r="A5" s="164"/>
      <c r="B5" s="472">
        <v>2017</v>
      </c>
      <c r="C5" s="472" t="s">
        <v>1122</v>
      </c>
    </row>
    <row r="6" spans="1:4" s="49" customFormat="1" ht="15.75" customHeight="1">
      <c r="A6" s="740" t="s">
        <v>391</v>
      </c>
      <c r="B6" s="567">
        <v>32.969651618018744</v>
      </c>
      <c r="C6" s="518">
        <v>0.99402330308487885</v>
      </c>
    </row>
    <row r="7" spans="1:4">
      <c r="A7" s="410" t="s">
        <v>576</v>
      </c>
      <c r="B7" s="353">
        <v>28.306682254664288</v>
      </c>
      <c r="C7" s="292">
        <v>-1.5417469273518225</v>
      </c>
    </row>
    <row r="8" spans="1:4">
      <c r="A8" s="410" t="s">
        <v>320</v>
      </c>
      <c r="B8" s="353">
        <v>28.110121052280125</v>
      </c>
      <c r="C8" s="292">
        <v>0.12362518170330739</v>
      </c>
    </row>
    <row r="9" spans="1:4">
      <c r="A9" s="412" t="s">
        <v>321</v>
      </c>
      <c r="B9" s="353">
        <v>2.6861228600939575</v>
      </c>
      <c r="C9" s="292">
        <v>0.34996928658720705</v>
      </c>
    </row>
    <row r="10" spans="1:4">
      <c r="A10" s="410" t="s">
        <v>150</v>
      </c>
      <c r="B10" s="353">
        <v>1.4760296631135303</v>
      </c>
      <c r="C10" s="292">
        <v>-1.5306975594694266E-2</v>
      </c>
    </row>
    <row r="11" spans="1:4" ht="16" thickBot="1">
      <c r="A11" s="414" t="s">
        <v>322</v>
      </c>
      <c r="B11" s="569">
        <v>6.4513925518293602</v>
      </c>
      <c r="C11" s="323">
        <v>8.9436131571130062E-2</v>
      </c>
    </row>
    <row r="12" spans="1:4" ht="16" thickBot="1">
      <c r="A12" s="568" t="s">
        <v>3</v>
      </c>
      <c r="B12" s="419">
        <v>100.00000000000001</v>
      </c>
      <c r="C12" s="743"/>
    </row>
    <row r="13" spans="1:4">
      <c r="A13" s="413"/>
      <c r="B13" s="92"/>
      <c r="C13" s="92"/>
    </row>
    <row r="14" spans="1:4">
      <c r="B14" s="742"/>
    </row>
  </sheetData>
  <pageMargins left="0.7" right="0.7" top="0.75" bottom="0.75" header="0.3" footer="0.3"/>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Fogli di lavoro</vt:lpstr>
      </vt:variant>
      <vt:variant>
        <vt:i4>147</vt:i4>
      </vt:variant>
    </vt:vector>
  </HeadingPairs>
  <TitlesOfParts>
    <vt:vector size="147" baseType="lpstr">
      <vt:lpstr>RA2018</vt:lpstr>
      <vt:lpstr>INDICE</vt:lpstr>
      <vt:lpstr>Tab. 2.2.1</vt:lpstr>
      <vt:lpstr>Fig. 2.2.1</vt:lpstr>
      <vt:lpstr>Tab. 2.2.2</vt:lpstr>
      <vt:lpstr>Tab. 2.2.3</vt:lpstr>
      <vt:lpstr>Tab. 2.2.4</vt:lpstr>
      <vt:lpstr>Tab. 2.2.5</vt:lpstr>
      <vt:lpstr>Fig. 2.3.1</vt:lpstr>
      <vt:lpstr>Tab. 2.3.1</vt:lpstr>
      <vt:lpstr>Tab. 2.3.2</vt:lpstr>
      <vt:lpstr>Fig. 2.3.2</vt:lpstr>
      <vt:lpstr>Fig. 2.3.3</vt:lpstr>
      <vt:lpstr>Fig. 2.3.4</vt:lpstr>
      <vt:lpstr>Fig. 2.3.5</vt:lpstr>
      <vt:lpstr>Fig. 2.3.6</vt:lpstr>
      <vt:lpstr>Fig. 2.3.7</vt:lpstr>
      <vt:lpstr>Fig. 2.3.8</vt:lpstr>
      <vt:lpstr>Fig. 2.3.9</vt:lpstr>
      <vt:lpstr>Tab. 2.5.1</vt:lpstr>
      <vt:lpstr>Fig. 2.5.1</vt:lpstr>
      <vt:lpstr>Tab. 2.5.2</vt:lpstr>
      <vt:lpstr>Fig. 2.5.2</vt:lpstr>
      <vt:lpstr>Fig. 2.5.3</vt:lpstr>
      <vt:lpstr>Tab. 2.5.3</vt:lpstr>
      <vt:lpstr>Tab. 2.6.1</vt:lpstr>
      <vt:lpstr>Fig. 2.7.1</vt:lpstr>
      <vt:lpstr>Tab. 3.1</vt:lpstr>
      <vt:lpstr>Tab. 3.2</vt:lpstr>
      <vt:lpstr>Tab. 3.3</vt:lpstr>
      <vt:lpstr>Fig. 3.1</vt:lpstr>
      <vt:lpstr>Tab. 3.1.1</vt:lpstr>
      <vt:lpstr>Fig. 3.1.1</vt:lpstr>
      <vt:lpstr>Fig. 3.1.2</vt:lpstr>
      <vt:lpstr>Fig. 3.1.3</vt:lpstr>
      <vt:lpstr>Fig. 3.1.4</vt:lpstr>
      <vt:lpstr>Fig. 3.1.5</vt:lpstr>
      <vt:lpstr>Tab. 3.1.2</vt:lpstr>
      <vt:lpstr>Fig. 3.1.6</vt:lpstr>
      <vt:lpstr>Fig. 3.1.7</vt:lpstr>
      <vt:lpstr>Fig. 3.1.8</vt:lpstr>
      <vt:lpstr>Tab. 3.1.3</vt:lpstr>
      <vt:lpstr>Fig. 3.1.9</vt:lpstr>
      <vt:lpstr>Fig. 3.1.10</vt:lpstr>
      <vt:lpstr>Fig. 3.1.11</vt:lpstr>
      <vt:lpstr>Fig. 3.1.12</vt:lpstr>
      <vt:lpstr>Fig. 3.1.13</vt:lpstr>
      <vt:lpstr>Fig. 3.1.14</vt:lpstr>
      <vt:lpstr>Fig. 3.1.15</vt:lpstr>
      <vt:lpstr>Fig. 3.1.16</vt:lpstr>
      <vt:lpstr>Tab. 3.1.4</vt:lpstr>
      <vt:lpstr>Fig. 3.1.17</vt:lpstr>
      <vt:lpstr>Fig. 3.1.18</vt:lpstr>
      <vt:lpstr>Fig. 3.1.19</vt:lpstr>
      <vt:lpstr>Fig. 3.1.20</vt:lpstr>
      <vt:lpstr>Fig. 3.1.21</vt:lpstr>
      <vt:lpstr>Fig. 3.1.22</vt:lpstr>
      <vt:lpstr>Fig. 3.1.23</vt:lpstr>
      <vt:lpstr>Fig. 3.1.24</vt:lpstr>
      <vt:lpstr>Fig. 3.1.25</vt:lpstr>
      <vt:lpstr>Fig. 3.1.26</vt:lpstr>
      <vt:lpstr>Fig. 3.1.27</vt:lpstr>
      <vt:lpstr>Fig. 3.1.28</vt:lpstr>
      <vt:lpstr>Fig. 3.1.29</vt:lpstr>
      <vt:lpstr>Fig. 3.1.30</vt:lpstr>
      <vt:lpstr>Fig. 3.1.31 </vt:lpstr>
      <vt:lpstr>Fig. 3.1.32</vt:lpstr>
      <vt:lpstr>Fig. 3.1.33</vt:lpstr>
      <vt:lpstr>Fig. 3.1.34</vt:lpstr>
      <vt:lpstr>Fig. 3.1.35</vt:lpstr>
      <vt:lpstr>Fig. 3.1.36</vt:lpstr>
      <vt:lpstr>Fig. 3.1.37</vt:lpstr>
      <vt:lpstr>Fig. 3.1.38</vt:lpstr>
      <vt:lpstr>Fig. 3.2.1</vt:lpstr>
      <vt:lpstr>Fig. 3.2.2</vt:lpstr>
      <vt:lpstr>Tab. 3.2.1</vt:lpstr>
      <vt:lpstr>Fig. 3.2.3</vt:lpstr>
      <vt:lpstr>Fig. 3.2.4</vt:lpstr>
      <vt:lpstr>Fig. 3.2.5</vt:lpstr>
      <vt:lpstr>Fig. 3.2.6</vt:lpstr>
      <vt:lpstr>Tab. 3.2.2</vt:lpstr>
      <vt:lpstr>Tab. 3.2.3</vt:lpstr>
      <vt:lpstr>Fig. 3.2.7</vt:lpstr>
      <vt:lpstr>Tab. 3.2.4</vt:lpstr>
      <vt:lpstr>Fig. 3.2.8</vt:lpstr>
      <vt:lpstr>Fig. 3.3.1</vt:lpstr>
      <vt:lpstr>Fig. 3.3.2</vt:lpstr>
      <vt:lpstr>Fig. 3.3.3</vt:lpstr>
      <vt:lpstr>Fig. 3.3.4</vt:lpstr>
      <vt:lpstr>Fig. 3.3.5</vt:lpstr>
      <vt:lpstr>Fig. 3.3.6</vt:lpstr>
      <vt:lpstr>Fig. 3.3.7</vt:lpstr>
      <vt:lpstr>Fig. 3.3.8</vt:lpstr>
      <vt:lpstr>Fig. 3.3.9 </vt:lpstr>
      <vt:lpstr>Fig. 3.3.10</vt:lpstr>
      <vt:lpstr>Fig. 3.3.11</vt:lpstr>
      <vt:lpstr>Fig. 3.3.12</vt:lpstr>
      <vt:lpstr>Fig. 3.3.13</vt:lpstr>
      <vt:lpstr>Fig. 3.3.14</vt:lpstr>
      <vt:lpstr>Fig. 3.3.15</vt:lpstr>
      <vt:lpstr>Fig. 3.3.16</vt:lpstr>
      <vt:lpstr>Fig. 3.3.17</vt:lpstr>
      <vt:lpstr>Fig. 3.3.18</vt:lpstr>
      <vt:lpstr>Fig. 3.3.19</vt:lpstr>
      <vt:lpstr>Fig. 3.3.20</vt:lpstr>
      <vt:lpstr>Fig. 3.3.21</vt:lpstr>
      <vt:lpstr>Tab. 3.3.1</vt:lpstr>
      <vt:lpstr>Tab. 3.3.2</vt:lpstr>
      <vt:lpstr>Fig. 3.3.22</vt:lpstr>
      <vt:lpstr>Fig. 3.3.23</vt:lpstr>
      <vt:lpstr>Fig. 3.3.24</vt:lpstr>
      <vt:lpstr>Fig. 3.3.25</vt:lpstr>
      <vt:lpstr>Fig. 3.3.26</vt:lpstr>
      <vt:lpstr>Fig. 3.3.27</vt:lpstr>
      <vt:lpstr>Fig. 3.3.28</vt:lpstr>
      <vt:lpstr>Fig. 3.3.29</vt:lpstr>
      <vt:lpstr>Fig. 3.3.30</vt:lpstr>
      <vt:lpstr>Tab. 3.3.3</vt:lpstr>
      <vt:lpstr>Fig. 3.3.31</vt:lpstr>
      <vt:lpstr>Fig. 3.3.32</vt:lpstr>
      <vt:lpstr>Fig. 3.3.33</vt:lpstr>
      <vt:lpstr>Fig. 3.3.34</vt:lpstr>
      <vt:lpstr>Fig. 3.3.35</vt:lpstr>
      <vt:lpstr>Fig. 3.3.36</vt:lpstr>
      <vt:lpstr>Tab. 3.3.4</vt:lpstr>
      <vt:lpstr>Fig. 3.3.37</vt:lpstr>
      <vt:lpstr>Fig. 3.3.38</vt:lpstr>
      <vt:lpstr>Fig. 3.3.39</vt:lpstr>
      <vt:lpstr>Fig. 3.3.40</vt:lpstr>
      <vt:lpstr>Fig. 3.3.41</vt:lpstr>
      <vt:lpstr>Fig. 4.1.1</vt:lpstr>
      <vt:lpstr>Tab. 4.1.1</vt:lpstr>
      <vt:lpstr>Tab. 4.1.2</vt:lpstr>
      <vt:lpstr>Fig. 4.2.1</vt:lpstr>
      <vt:lpstr>Fig. 4.2.2</vt:lpstr>
      <vt:lpstr>Fig. 4.2.3</vt:lpstr>
      <vt:lpstr>Tab. 4.2.1</vt:lpstr>
      <vt:lpstr>Fig. 5.1.1</vt:lpstr>
      <vt:lpstr>Tab. 5.1.1</vt:lpstr>
      <vt:lpstr>Tab. 5.2.1</vt:lpstr>
      <vt:lpstr>Tab. 5.2.2</vt:lpstr>
      <vt:lpstr>Tab. 5.2.3</vt:lpstr>
      <vt:lpstr>Tab. 5.2.4</vt:lpstr>
      <vt:lpstr>Tab. 5.2.5</vt:lpstr>
      <vt:lpstr>Tab. 5.2.6</vt:lpstr>
      <vt:lpstr>Tab. 5.2.7</vt:lpstr>
      <vt:lpstr>Tab. 5.3.1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Nevio Capodaglio</dc:creator>
  <cp:lastModifiedBy>Ilaria Gallina</cp:lastModifiedBy>
  <dcterms:created xsi:type="dcterms:W3CDTF">2012-05-31T08:01:45Z</dcterms:created>
  <dcterms:modified xsi:type="dcterms:W3CDTF">2018-07-20T07:23:58Z</dcterms:modified>
</cp:coreProperties>
</file>