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Questa_cartella_di_lavoro"/>
  <mc:AlternateContent xmlns:mc="http://schemas.openxmlformats.org/markup-compatibility/2006">
    <mc:Choice Requires="x15">
      <x15ac:absPath xmlns:x15ac="http://schemas.microsoft.com/office/spreadsheetml/2010/11/ac" url="C:\Users\o.ardovino\AppData\Local\Microsoft\Windows\INetCache\Content.Outlook\YVRYDZ08\"/>
    </mc:Choice>
  </mc:AlternateContent>
  <xr:revisionPtr revIDLastSave="0" documentId="13_ncr:1_{C29ADB4C-9C5B-44B0-BE64-25A7B33D4A15}" xr6:coauthVersionLast="47" xr6:coauthVersionMax="47" xr10:uidLastSave="{00000000-0000-0000-0000-000000000000}"/>
  <bookViews>
    <workbookView xWindow="-120" yWindow="-120" windowWidth="29040" windowHeight="15840" tabRatio="883" xr2:uid="{00000000-000D-0000-FFFF-FFFF00000000}"/>
  </bookViews>
  <sheets>
    <sheet name="Indice-Index" sheetId="22" r:id="rId1"/>
    <sheet name="RA2025 1-2" sheetId="237" r:id="rId2"/>
    <sheet name="RA2025 2-2" sheetId="238" r:id="rId3"/>
    <sheet name="1.1" sheetId="11" r:id="rId4"/>
    <sheet name="1.2" sheetId="5" r:id="rId5"/>
    <sheet name="1.3" sheetId="61" r:id="rId6"/>
    <sheet name="1.4" sheetId="76" r:id="rId7"/>
    <sheet name="1.5" sheetId="75" r:id="rId8"/>
    <sheet name="1.6" sheetId="105" r:id="rId9"/>
    <sheet name="1.7" sheetId="56" r:id="rId10"/>
    <sheet name="1.8" sheetId="9" r:id="rId11"/>
    <sheet name="1.9" sheetId="10" r:id="rId12"/>
    <sheet name="1.10" sheetId="78" r:id="rId13"/>
    <sheet name="1.11" sheetId="77" r:id="rId14"/>
    <sheet name="1.12" sheetId="106" r:id="rId15"/>
    <sheet name="1.13" sheetId="28" r:id="rId16"/>
    <sheet name="Principali serie storiche" sheetId="240" r:id="rId17"/>
    <sheet name="2.1" sheetId="241" r:id="rId18"/>
    <sheet name="2.2" sheetId="242" r:id="rId19"/>
    <sheet name="2.3" sheetId="243" r:id="rId20"/>
    <sheet name="2.4" sheetId="244" r:id="rId21"/>
    <sheet name="2.5" sheetId="245" r:id="rId22"/>
    <sheet name="2.6" sheetId="246" r:id="rId23"/>
    <sheet name="2.7" sheetId="247" r:id="rId24"/>
    <sheet name="2.8" sheetId="248" r:id="rId25"/>
    <sheet name="2.9" sheetId="249" r:id="rId26"/>
    <sheet name="2.10" sheetId="250" r:id="rId27"/>
    <sheet name="2.11" sheetId="251" r:id="rId28"/>
    <sheet name="2.12" sheetId="252" r:id="rId29"/>
    <sheet name="2.13" sheetId="253" r:id="rId30"/>
    <sheet name="2.14" sheetId="254" r:id="rId31"/>
    <sheet name="2.15" sheetId="255" r:id="rId32"/>
    <sheet name="2.16" sheetId="256" r:id="rId33"/>
    <sheet name="2.17" sheetId="257" r:id="rId34"/>
    <sheet name="2.18" sheetId="258" r:id="rId35"/>
    <sheet name="2.19" sheetId="259" r:id="rId36"/>
    <sheet name="Principali  serie  storiche" sheetId="260" r:id="rId37"/>
    <sheet name="3.1" sheetId="226" r:id="rId38"/>
    <sheet name="3.2" sheetId="227" r:id="rId39"/>
    <sheet name="3.3" sheetId="228" r:id="rId40"/>
    <sheet name="3.4" sheetId="229" r:id="rId41"/>
    <sheet name="3.5" sheetId="230" r:id="rId42"/>
    <sheet name="3.6" sheetId="231" r:id="rId43"/>
    <sheet name="3.7" sheetId="232" r:id="rId44"/>
    <sheet name="3.8" sheetId="233" r:id="rId45"/>
    <sheet name="3.9" sheetId="234" r:id="rId46"/>
    <sheet name="3.10" sheetId="235" r:id="rId47"/>
    <sheet name=" Principali serie storiche" sheetId="236" r:id="rId48"/>
    <sheet name="4.1" sheetId="31" r:id="rId49"/>
    <sheet name="4.2" sheetId="17" r:id="rId50"/>
    <sheet name="4.3" sheetId="30" r:id="rId51"/>
    <sheet name="4.4" sheetId="19" r:id="rId52"/>
  </sheets>
  <externalReferences>
    <externalReference r:id="rId53"/>
    <externalReference r:id="rId54"/>
    <externalReference r:id="rId55"/>
    <externalReference r:id="rId56"/>
    <externalReference r:id="rId57"/>
    <externalReference r:id="rId58"/>
  </externalReferences>
  <definedNames>
    <definedName name="_xlnm.Print_Area" localSheetId="46">'3.10'!$A$1:$I$15</definedName>
    <definedName name="Pubblicità2004_2015">#REF!</definedName>
    <definedName name="q">#REF!</definedName>
    <definedName name="QueryRicaviConRepertorio">#REF!</definedName>
    <definedName name="QuerySICIESnoSIC20122016_CI">#REF!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60" l="1"/>
  <c r="A1" i="259"/>
  <c r="A1" i="258"/>
  <c r="A1" i="257"/>
  <c r="A1" i="256"/>
  <c r="A1" i="255"/>
  <c r="A1" i="254"/>
  <c r="A1" i="253"/>
  <c r="A1" i="252"/>
  <c r="A1" i="251"/>
  <c r="A1" i="250"/>
  <c r="A1" i="249"/>
  <c r="A1" i="248"/>
  <c r="A1" i="247"/>
  <c r="A1" i="246"/>
  <c r="A1" i="245"/>
  <c r="A1" i="244"/>
  <c r="A1" i="243"/>
  <c r="BY77" i="260"/>
  <c r="BX77" i="260"/>
  <c r="BW77" i="260"/>
  <c r="BV77" i="260"/>
  <c r="BU77" i="260"/>
  <c r="BT77" i="260"/>
  <c r="BS77" i="260"/>
  <c r="BR77" i="260"/>
  <c r="BQ77" i="260"/>
  <c r="BP77" i="260"/>
  <c r="BO77" i="260"/>
  <c r="BN77" i="260"/>
  <c r="BM77" i="260"/>
  <c r="BL77" i="260"/>
  <c r="BK77" i="260"/>
  <c r="BJ77" i="260"/>
  <c r="BI77" i="260"/>
  <c r="BH77" i="260"/>
  <c r="BG77" i="260"/>
  <c r="BF77" i="260"/>
  <c r="BE77" i="260"/>
  <c r="BD77" i="260"/>
  <c r="BC77" i="260"/>
  <c r="BB77" i="260"/>
  <c r="BA77" i="260"/>
  <c r="AZ77" i="260"/>
  <c r="AY77" i="260"/>
  <c r="AX77" i="260"/>
  <c r="AW77" i="260"/>
  <c r="AV77" i="260"/>
  <c r="AU77" i="260"/>
  <c r="AT77" i="260"/>
  <c r="AS77" i="260"/>
  <c r="AR77" i="260"/>
  <c r="AQ77" i="260"/>
  <c r="AP77" i="260"/>
  <c r="AO77" i="260"/>
  <c r="AN77" i="260"/>
  <c r="AM77" i="260"/>
  <c r="AL77" i="260"/>
  <c r="AK77" i="260"/>
  <c r="AJ77" i="260"/>
  <c r="AI77" i="260"/>
  <c r="AH77" i="260"/>
  <c r="AG77" i="260"/>
  <c r="AF77" i="260"/>
  <c r="AE77" i="260"/>
  <c r="AD77" i="260"/>
  <c r="AC77" i="260"/>
  <c r="AB77" i="260"/>
  <c r="AA77" i="260"/>
  <c r="Z77" i="260"/>
  <c r="Y77" i="260"/>
  <c r="X77" i="260"/>
  <c r="W77" i="260"/>
  <c r="V77" i="260"/>
  <c r="U77" i="260"/>
  <c r="T77" i="260"/>
  <c r="S77" i="260"/>
  <c r="R77" i="260"/>
  <c r="Q77" i="260"/>
  <c r="P77" i="260"/>
  <c r="O77" i="260"/>
  <c r="N77" i="260"/>
  <c r="M77" i="260"/>
  <c r="L77" i="260"/>
  <c r="K77" i="260"/>
  <c r="J77" i="260"/>
  <c r="I77" i="260"/>
  <c r="H77" i="260"/>
  <c r="G77" i="260"/>
  <c r="F77" i="260"/>
  <c r="E77" i="260"/>
  <c r="D77" i="260"/>
  <c r="BY76" i="260"/>
  <c r="BX76" i="260"/>
  <c r="BW76" i="260"/>
  <c r="BV76" i="260"/>
  <c r="BU76" i="260"/>
  <c r="BT76" i="260"/>
  <c r="BS76" i="260"/>
  <c r="BR76" i="260"/>
  <c r="BQ76" i="260"/>
  <c r="BP76" i="260"/>
  <c r="BO76" i="260"/>
  <c r="BN76" i="260"/>
  <c r="BM76" i="260"/>
  <c r="BL76" i="260"/>
  <c r="BK76" i="260"/>
  <c r="BJ76" i="260"/>
  <c r="BI76" i="260"/>
  <c r="BH76" i="260"/>
  <c r="BG76" i="260"/>
  <c r="BF76" i="260"/>
  <c r="BE76" i="260"/>
  <c r="BD76" i="260"/>
  <c r="BC76" i="260"/>
  <c r="BB76" i="260"/>
  <c r="BA76" i="260"/>
  <c r="AZ76" i="260"/>
  <c r="AY76" i="260"/>
  <c r="AX76" i="260"/>
  <c r="AW76" i="260"/>
  <c r="AV76" i="260"/>
  <c r="AU76" i="260"/>
  <c r="AT76" i="260"/>
  <c r="AS76" i="260"/>
  <c r="AR76" i="260"/>
  <c r="AQ76" i="260"/>
  <c r="AP76" i="260"/>
  <c r="AO76" i="260"/>
  <c r="AN76" i="260"/>
  <c r="AM76" i="260"/>
  <c r="AL76" i="260"/>
  <c r="AK76" i="260"/>
  <c r="AJ76" i="260"/>
  <c r="AI76" i="260"/>
  <c r="AH76" i="260"/>
  <c r="AG76" i="260"/>
  <c r="AF76" i="260"/>
  <c r="AE76" i="260"/>
  <c r="AD76" i="260"/>
  <c r="AC76" i="260"/>
  <c r="AB76" i="260"/>
  <c r="AA76" i="260"/>
  <c r="Z76" i="260"/>
  <c r="Y76" i="260"/>
  <c r="X76" i="260"/>
  <c r="W76" i="260"/>
  <c r="V76" i="260"/>
  <c r="U76" i="260"/>
  <c r="T76" i="260"/>
  <c r="S76" i="260"/>
  <c r="R76" i="260"/>
  <c r="Q76" i="260"/>
  <c r="P76" i="260"/>
  <c r="O76" i="260"/>
  <c r="N76" i="260"/>
  <c r="M76" i="260"/>
  <c r="L76" i="260"/>
  <c r="K76" i="260"/>
  <c r="J76" i="260"/>
  <c r="I76" i="260"/>
  <c r="H76" i="260"/>
  <c r="G76" i="260"/>
  <c r="F76" i="260"/>
  <c r="E76" i="260"/>
  <c r="D76" i="260"/>
  <c r="BY75" i="260"/>
  <c r="BX75" i="260"/>
  <c r="BW75" i="260"/>
  <c r="BV75" i="260"/>
  <c r="BU75" i="260"/>
  <c r="BT75" i="260"/>
  <c r="BS75" i="260"/>
  <c r="BR75" i="260"/>
  <c r="BQ75" i="260"/>
  <c r="BP75" i="260"/>
  <c r="BO75" i="260"/>
  <c r="BN75" i="260"/>
  <c r="BM75" i="260"/>
  <c r="BL75" i="260"/>
  <c r="BK75" i="260"/>
  <c r="BJ75" i="260"/>
  <c r="BI75" i="260"/>
  <c r="BH75" i="260"/>
  <c r="BG75" i="260"/>
  <c r="BF75" i="260"/>
  <c r="BE75" i="260"/>
  <c r="BD75" i="260"/>
  <c r="BC75" i="260"/>
  <c r="BB75" i="260"/>
  <c r="BA75" i="260"/>
  <c r="AZ75" i="260"/>
  <c r="AY75" i="260"/>
  <c r="AX75" i="260"/>
  <c r="AW75" i="260"/>
  <c r="AV75" i="260"/>
  <c r="AU75" i="260"/>
  <c r="AT75" i="260"/>
  <c r="AS75" i="260"/>
  <c r="AR75" i="260"/>
  <c r="AQ75" i="260"/>
  <c r="AP75" i="260"/>
  <c r="AO75" i="260"/>
  <c r="AN75" i="260"/>
  <c r="AM75" i="260"/>
  <c r="AL75" i="260"/>
  <c r="AK75" i="260"/>
  <c r="AJ75" i="260"/>
  <c r="AI75" i="260"/>
  <c r="AH75" i="260"/>
  <c r="AG75" i="260"/>
  <c r="AF75" i="260"/>
  <c r="AE75" i="260"/>
  <c r="AD75" i="260"/>
  <c r="AC75" i="260"/>
  <c r="AB75" i="260"/>
  <c r="AA75" i="260"/>
  <c r="Z75" i="260"/>
  <c r="Y75" i="260"/>
  <c r="X75" i="260"/>
  <c r="W75" i="260"/>
  <c r="V75" i="260"/>
  <c r="U75" i="260"/>
  <c r="T75" i="260"/>
  <c r="S75" i="260"/>
  <c r="R75" i="260"/>
  <c r="Q75" i="260"/>
  <c r="P75" i="260"/>
  <c r="O75" i="260"/>
  <c r="N75" i="260"/>
  <c r="M75" i="260"/>
  <c r="L75" i="260"/>
  <c r="K75" i="260"/>
  <c r="J75" i="260"/>
  <c r="I75" i="260"/>
  <c r="H75" i="260"/>
  <c r="G75" i="260"/>
  <c r="F75" i="260"/>
  <c r="E75" i="260"/>
  <c r="D75" i="260"/>
  <c r="BY74" i="260"/>
  <c r="BX74" i="260"/>
  <c r="BW74" i="260"/>
  <c r="BV74" i="260"/>
  <c r="BU74" i="260"/>
  <c r="BT74" i="260"/>
  <c r="BS74" i="260"/>
  <c r="BR74" i="260"/>
  <c r="BQ74" i="260"/>
  <c r="BP74" i="260"/>
  <c r="BO74" i="260"/>
  <c r="BN74" i="260"/>
  <c r="BM74" i="260"/>
  <c r="BL74" i="260"/>
  <c r="BK74" i="260"/>
  <c r="BJ74" i="260"/>
  <c r="BI74" i="260"/>
  <c r="BH74" i="260"/>
  <c r="BG74" i="260"/>
  <c r="BF74" i="260"/>
  <c r="BE74" i="260"/>
  <c r="BD74" i="260"/>
  <c r="BC74" i="260"/>
  <c r="BB74" i="260"/>
  <c r="BA74" i="260"/>
  <c r="AZ74" i="260"/>
  <c r="AY74" i="260"/>
  <c r="AX74" i="260"/>
  <c r="AW74" i="260"/>
  <c r="AV74" i="260"/>
  <c r="AU74" i="260"/>
  <c r="AT74" i="260"/>
  <c r="AS74" i="260"/>
  <c r="AR74" i="260"/>
  <c r="AQ74" i="260"/>
  <c r="AP74" i="260"/>
  <c r="AO74" i="260"/>
  <c r="AN74" i="260"/>
  <c r="AM74" i="260"/>
  <c r="AL74" i="260"/>
  <c r="AK74" i="260"/>
  <c r="AJ74" i="260"/>
  <c r="AI74" i="260"/>
  <c r="AH74" i="260"/>
  <c r="AG74" i="260"/>
  <c r="AF74" i="260"/>
  <c r="AE74" i="260"/>
  <c r="AD74" i="260"/>
  <c r="AC74" i="260"/>
  <c r="AB74" i="260"/>
  <c r="AA74" i="260"/>
  <c r="Z74" i="260"/>
  <c r="Y74" i="260"/>
  <c r="X74" i="260"/>
  <c r="W74" i="260"/>
  <c r="V74" i="260"/>
  <c r="U74" i="260"/>
  <c r="T74" i="260"/>
  <c r="S74" i="260"/>
  <c r="R74" i="260"/>
  <c r="Q74" i="260"/>
  <c r="P74" i="260"/>
  <c r="O74" i="260"/>
  <c r="N74" i="260"/>
  <c r="M74" i="260"/>
  <c r="L74" i="260"/>
  <c r="K74" i="260"/>
  <c r="J74" i="260"/>
  <c r="I74" i="260"/>
  <c r="H74" i="260"/>
  <c r="G74" i="260"/>
  <c r="F74" i="260"/>
  <c r="E74" i="260"/>
  <c r="D74" i="260"/>
  <c r="BY73" i="260"/>
  <c r="BX73" i="260"/>
  <c r="BW73" i="260"/>
  <c r="BV73" i="260"/>
  <c r="BU73" i="260"/>
  <c r="BT73" i="260"/>
  <c r="BS73" i="260"/>
  <c r="BR73" i="260"/>
  <c r="BQ73" i="260"/>
  <c r="BP73" i="260"/>
  <c r="BO73" i="260"/>
  <c r="BN73" i="260"/>
  <c r="BM73" i="260"/>
  <c r="BL73" i="260"/>
  <c r="BK73" i="260"/>
  <c r="BJ73" i="260"/>
  <c r="BI73" i="260"/>
  <c r="BH73" i="260"/>
  <c r="BG73" i="260"/>
  <c r="BF73" i="260"/>
  <c r="BE73" i="260"/>
  <c r="BD73" i="260"/>
  <c r="BC73" i="260"/>
  <c r="BB73" i="260"/>
  <c r="BA73" i="260"/>
  <c r="AZ73" i="260"/>
  <c r="AY73" i="260"/>
  <c r="AX73" i="260"/>
  <c r="AW73" i="260"/>
  <c r="AV73" i="260"/>
  <c r="AU73" i="260"/>
  <c r="AT73" i="260"/>
  <c r="AS73" i="260"/>
  <c r="AR73" i="260"/>
  <c r="AQ73" i="260"/>
  <c r="AP73" i="260"/>
  <c r="AO73" i="260"/>
  <c r="AN73" i="260"/>
  <c r="AM73" i="260"/>
  <c r="AL73" i="260"/>
  <c r="AK73" i="260"/>
  <c r="AJ73" i="260"/>
  <c r="AI73" i="260"/>
  <c r="AH73" i="260"/>
  <c r="AG73" i="260"/>
  <c r="AF73" i="260"/>
  <c r="AE73" i="260"/>
  <c r="AD73" i="260"/>
  <c r="AC73" i="260"/>
  <c r="AB73" i="260"/>
  <c r="AA73" i="260"/>
  <c r="Z73" i="260"/>
  <c r="Y73" i="260"/>
  <c r="X73" i="260"/>
  <c r="W73" i="260"/>
  <c r="V73" i="260"/>
  <c r="U73" i="260"/>
  <c r="T73" i="260"/>
  <c r="S73" i="260"/>
  <c r="R73" i="260"/>
  <c r="Q73" i="260"/>
  <c r="P73" i="260"/>
  <c r="O73" i="260"/>
  <c r="N73" i="260"/>
  <c r="M73" i="260"/>
  <c r="L73" i="260"/>
  <c r="K73" i="260"/>
  <c r="J73" i="260"/>
  <c r="I73" i="260"/>
  <c r="H73" i="260"/>
  <c r="G73" i="260"/>
  <c r="F73" i="260"/>
  <c r="E73" i="260"/>
  <c r="D73" i="260"/>
  <c r="BY72" i="260"/>
  <c r="BX72" i="260"/>
  <c r="BW72" i="260"/>
  <c r="BV72" i="260"/>
  <c r="BU72" i="260"/>
  <c r="BT72" i="260"/>
  <c r="BS72" i="260"/>
  <c r="BR72" i="260"/>
  <c r="BQ72" i="260"/>
  <c r="BP72" i="260"/>
  <c r="BO72" i="260"/>
  <c r="BN72" i="260"/>
  <c r="BM72" i="260"/>
  <c r="BL72" i="260"/>
  <c r="BK72" i="260"/>
  <c r="BJ72" i="260"/>
  <c r="BI72" i="260"/>
  <c r="BH72" i="260"/>
  <c r="BG72" i="260"/>
  <c r="BF72" i="260"/>
  <c r="BE72" i="260"/>
  <c r="BD72" i="260"/>
  <c r="BC72" i="260"/>
  <c r="BB72" i="260"/>
  <c r="BA72" i="260"/>
  <c r="AZ72" i="260"/>
  <c r="AY72" i="260"/>
  <c r="AX72" i="260"/>
  <c r="AW72" i="260"/>
  <c r="AV72" i="260"/>
  <c r="AU72" i="260"/>
  <c r="AT72" i="260"/>
  <c r="AS72" i="260"/>
  <c r="AR72" i="260"/>
  <c r="AQ72" i="260"/>
  <c r="AP72" i="260"/>
  <c r="AO72" i="260"/>
  <c r="AN72" i="260"/>
  <c r="AM72" i="260"/>
  <c r="AL72" i="260"/>
  <c r="AK72" i="260"/>
  <c r="AJ72" i="260"/>
  <c r="AI72" i="260"/>
  <c r="AH72" i="260"/>
  <c r="AG72" i="260"/>
  <c r="AF72" i="260"/>
  <c r="AE72" i="260"/>
  <c r="AD72" i="260"/>
  <c r="AC72" i="260"/>
  <c r="AB72" i="260"/>
  <c r="AA72" i="260"/>
  <c r="Z72" i="260"/>
  <c r="Y72" i="260"/>
  <c r="X72" i="260"/>
  <c r="W72" i="260"/>
  <c r="V72" i="260"/>
  <c r="U72" i="260"/>
  <c r="T72" i="260"/>
  <c r="S72" i="260"/>
  <c r="R72" i="260"/>
  <c r="Q72" i="260"/>
  <c r="P72" i="260"/>
  <c r="O72" i="260"/>
  <c r="N72" i="260"/>
  <c r="M72" i="260"/>
  <c r="L72" i="260"/>
  <c r="K72" i="260"/>
  <c r="J72" i="260"/>
  <c r="I72" i="260"/>
  <c r="H72" i="260"/>
  <c r="G72" i="260"/>
  <c r="F72" i="260"/>
  <c r="E72" i="260"/>
  <c r="D72" i="260"/>
  <c r="BY71" i="260"/>
  <c r="BX71" i="260"/>
  <c r="BW71" i="260"/>
  <c r="BV71" i="260"/>
  <c r="BU71" i="260"/>
  <c r="BT71" i="260"/>
  <c r="BS71" i="260"/>
  <c r="BR71" i="260"/>
  <c r="BQ71" i="260"/>
  <c r="BP71" i="260"/>
  <c r="BO71" i="260"/>
  <c r="BN71" i="260"/>
  <c r="BM71" i="260"/>
  <c r="BL71" i="260"/>
  <c r="BK71" i="260"/>
  <c r="BJ71" i="260"/>
  <c r="BI71" i="260"/>
  <c r="BH71" i="260"/>
  <c r="BG71" i="260"/>
  <c r="BF71" i="260"/>
  <c r="BE71" i="260"/>
  <c r="BD71" i="260"/>
  <c r="BC71" i="260"/>
  <c r="BB71" i="260"/>
  <c r="BA71" i="260"/>
  <c r="AZ71" i="260"/>
  <c r="AY71" i="260"/>
  <c r="AX71" i="260"/>
  <c r="AW71" i="260"/>
  <c r="AV71" i="260"/>
  <c r="AU71" i="260"/>
  <c r="AT71" i="260"/>
  <c r="AS71" i="260"/>
  <c r="AR71" i="260"/>
  <c r="AQ71" i="260"/>
  <c r="AP71" i="260"/>
  <c r="AO71" i="260"/>
  <c r="AN71" i="260"/>
  <c r="AM71" i="260"/>
  <c r="AL71" i="260"/>
  <c r="AK71" i="260"/>
  <c r="AJ71" i="260"/>
  <c r="AI71" i="260"/>
  <c r="AH71" i="260"/>
  <c r="AG71" i="260"/>
  <c r="AF71" i="260"/>
  <c r="AE71" i="260"/>
  <c r="AD71" i="260"/>
  <c r="AC71" i="260"/>
  <c r="AB71" i="260"/>
  <c r="AA71" i="260"/>
  <c r="Z71" i="260"/>
  <c r="Y71" i="260"/>
  <c r="X71" i="260"/>
  <c r="W71" i="260"/>
  <c r="V71" i="260"/>
  <c r="U71" i="260"/>
  <c r="T71" i="260"/>
  <c r="S71" i="260"/>
  <c r="R71" i="260"/>
  <c r="Q71" i="260"/>
  <c r="P71" i="260"/>
  <c r="O71" i="260"/>
  <c r="N71" i="260"/>
  <c r="M71" i="260"/>
  <c r="L71" i="260"/>
  <c r="K71" i="260"/>
  <c r="J71" i="260"/>
  <c r="I71" i="260"/>
  <c r="H71" i="260"/>
  <c r="G71" i="260"/>
  <c r="F71" i="260"/>
  <c r="E71" i="260"/>
  <c r="D71" i="260"/>
  <c r="BY70" i="260"/>
  <c r="BX70" i="260"/>
  <c r="BW70" i="260"/>
  <c r="BV70" i="260"/>
  <c r="BU70" i="260"/>
  <c r="BT70" i="260"/>
  <c r="BS70" i="260"/>
  <c r="BR70" i="260"/>
  <c r="BQ70" i="260"/>
  <c r="BP70" i="260"/>
  <c r="BO70" i="260"/>
  <c r="BN70" i="260"/>
  <c r="BM70" i="260"/>
  <c r="BL70" i="260"/>
  <c r="BK70" i="260"/>
  <c r="BJ70" i="260"/>
  <c r="BI70" i="260"/>
  <c r="BH70" i="260"/>
  <c r="BG70" i="260"/>
  <c r="BF70" i="260"/>
  <c r="BE70" i="260"/>
  <c r="BD70" i="260"/>
  <c r="BC70" i="260"/>
  <c r="BB70" i="260"/>
  <c r="BA70" i="260"/>
  <c r="AZ70" i="260"/>
  <c r="AY70" i="260"/>
  <c r="AX70" i="260"/>
  <c r="AW70" i="260"/>
  <c r="AV70" i="260"/>
  <c r="AU70" i="260"/>
  <c r="AT70" i="260"/>
  <c r="AS70" i="260"/>
  <c r="AR70" i="260"/>
  <c r="AQ70" i="260"/>
  <c r="AP70" i="260"/>
  <c r="AO70" i="260"/>
  <c r="AN70" i="260"/>
  <c r="AM70" i="260"/>
  <c r="AL70" i="260"/>
  <c r="AK70" i="260"/>
  <c r="AJ70" i="260"/>
  <c r="AI70" i="260"/>
  <c r="AH70" i="260"/>
  <c r="AG70" i="260"/>
  <c r="AF70" i="260"/>
  <c r="AE70" i="260"/>
  <c r="AD70" i="260"/>
  <c r="AC70" i="260"/>
  <c r="AB70" i="260"/>
  <c r="AA70" i="260"/>
  <c r="Z70" i="260"/>
  <c r="Y70" i="260"/>
  <c r="X70" i="260"/>
  <c r="W70" i="260"/>
  <c r="V70" i="260"/>
  <c r="U70" i="260"/>
  <c r="T70" i="260"/>
  <c r="S70" i="260"/>
  <c r="R70" i="260"/>
  <c r="Q70" i="260"/>
  <c r="P70" i="260"/>
  <c r="O70" i="260"/>
  <c r="N70" i="260"/>
  <c r="M70" i="260"/>
  <c r="L70" i="260"/>
  <c r="K70" i="260"/>
  <c r="J70" i="260"/>
  <c r="I70" i="260"/>
  <c r="H70" i="260"/>
  <c r="G70" i="260"/>
  <c r="F70" i="260"/>
  <c r="E70" i="260"/>
  <c r="D70" i="260"/>
  <c r="BY69" i="260"/>
  <c r="BX69" i="260"/>
  <c r="BW69" i="260"/>
  <c r="BV69" i="260"/>
  <c r="BU69" i="260"/>
  <c r="BT69" i="260"/>
  <c r="BS69" i="260"/>
  <c r="BR69" i="260"/>
  <c r="BQ69" i="260"/>
  <c r="BP69" i="260"/>
  <c r="BO69" i="260"/>
  <c r="BN69" i="260"/>
  <c r="BM69" i="260"/>
  <c r="BL69" i="260"/>
  <c r="BK69" i="260"/>
  <c r="BJ69" i="260"/>
  <c r="BI69" i="260"/>
  <c r="BH69" i="260"/>
  <c r="BG69" i="260"/>
  <c r="BF69" i="260"/>
  <c r="BE69" i="260"/>
  <c r="BD69" i="260"/>
  <c r="BC69" i="260"/>
  <c r="BB69" i="260"/>
  <c r="BA69" i="260"/>
  <c r="AZ69" i="260"/>
  <c r="AY69" i="260"/>
  <c r="AX69" i="260"/>
  <c r="AW69" i="260"/>
  <c r="AV69" i="260"/>
  <c r="AU69" i="260"/>
  <c r="AT69" i="260"/>
  <c r="AS69" i="260"/>
  <c r="AR69" i="260"/>
  <c r="AQ69" i="260"/>
  <c r="AP69" i="260"/>
  <c r="AO69" i="260"/>
  <c r="AN69" i="260"/>
  <c r="AM69" i="260"/>
  <c r="AL69" i="260"/>
  <c r="AK69" i="260"/>
  <c r="AJ69" i="260"/>
  <c r="AI69" i="260"/>
  <c r="AH69" i="260"/>
  <c r="AG69" i="260"/>
  <c r="AF69" i="260"/>
  <c r="AE69" i="260"/>
  <c r="AD69" i="260"/>
  <c r="AC69" i="260"/>
  <c r="AB69" i="260"/>
  <c r="AA69" i="260"/>
  <c r="Z69" i="260"/>
  <c r="Y69" i="260"/>
  <c r="X69" i="260"/>
  <c r="W69" i="260"/>
  <c r="V69" i="260"/>
  <c r="U69" i="260"/>
  <c r="T69" i="260"/>
  <c r="S69" i="260"/>
  <c r="R69" i="260"/>
  <c r="Q69" i="260"/>
  <c r="P69" i="260"/>
  <c r="O69" i="260"/>
  <c r="N69" i="260"/>
  <c r="M69" i="260"/>
  <c r="L69" i="260"/>
  <c r="K69" i="260"/>
  <c r="J69" i="260"/>
  <c r="I69" i="260"/>
  <c r="H69" i="260"/>
  <c r="G69" i="260"/>
  <c r="F69" i="260"/>
  <c r="E69" i="260"/>
  <c r="D69" i="260"/>
  <c r="BY68" i="260"/>
  <c r="BX68" i="260"/>
  <c r="BW68" i="260"/>
  <c r="BV68" i="260"/>
  <c r="BU68" i="260"/>
  <c r="BT68" i="260"/>
  <c r="BS68" i="260"/>
  <c r="BR68" i="260"/>
  <c r="BQ68" i="260"/>
  <c r="BP68" i="260"/>
  <c r="BO68" i="260"/>
  <c r="BN68" i="260"/>
  <c r="BM68" i="260"/>
  <c r="BL68" i="260"/>
  <c r="BK68" i="260"/>
  <c r="BJ68" i="260"/>
  <c r="BI68" i="260"/>
  <c r="BH68" i="260"/>
  <c r="BG68" i="260"/>
  <c r="BF68" i="260"/>
  <c r="BE68" i="260"/>
  <c r="BD68" i="260"/>
  <c r="BC68" i="260"/>
  <c r="BB68" i="260"/>
  <c r="BA68" i="260"/>
  <c r="AZ68" i="260"/>
  <c r="AY68" i="260"/>
  <c r="AX68" i="260"/>
  <c r="AW68" i="260"/>
  <c r="AV68" i="260"/>
  <c r="AU68" i="260"/>
  <c r="AT68" i="260"/>
  <c r="AS68" i="260"/>
  <c r="AR68" i="260"/>
  <c r="AQ68" i="260"/>
  <c r="AP68" i="260"/>
  <c r="AO68" i="260"/>
  <c r="AN68" i="260"/>
  <c r="AM68" i="260"/>
  <c r="AL68" i="260"/>
  <c r="AK68" i="260"/>
  <c r="AJ68" i="260"/>
  <c r="AI68" i="260"/>
  <c r="AH68" i="260"/>
  <c r="AG68" i="260"/>
  <c r="AF68" i="260"/>
  <c r="AE68" i="260"/>
  <c r="AD68" i="260"/>
  <c r="AC68" i="260"/>
  <c r="AB68" i="260"/>
  <c r="AA68" i="260"/>
  <c r="Z68" i="260"/>
  <c r="Y68" i="260"/>
  <c r="X68" i="260"/>
  <c r="W68" i="260"/>
  <c r="V68" i="260"/>
  <c r="U68" i="260"/>
  <c r="T68" i="260"/>
  <c r="S68" i="260"/>
  <c r="R68" i="260"/>
  <c r="Q68" i="260"/>
  <c r="P68" i="260"/>
  <c r="O68" i="260"/>
  <c r="N68" i="260"/>
  <c r="M68" i="260"/>
  <c r="L68" i="260"/>
  <c r="K68" i="260"/>
  <c r="J68" i="260"/>
  <c r="I68" i="260"/>
  <c r="H68" i="260"/>
  <c r="G68" i="260"/>
  <c r="F68" i="260"/>
  <c r="E68" i="260"/>
  <c r="D68" i="260"/>
  <c r="BY67" i="260"/>
  <c r="BX67" i="260"/>
  <c r="BW67" i="260"/>
  <c r="BV67" i="260"/>
  <c r="BU67" i="260"/>
  <c r="BT67" i="260"/>
  <c r="BS67" i="260"/>
  <c r="BR67" i="260"/>
  <c r="BQ67" i="260"/>
  <c r="BP67" i="260"/>
  <c r="BO67" i="260"/>
  <c r="BN67" i="260"/>
  <c r="BM67" i="260"/>
  <c r="BL67" i="260"/>
  <c r="BK67" i="260"/>
  <c r="BJ67" i="260"/>
  <c r="BI67" i="260"/>
  <c r="BH67" i="260"/>
  <c r="BG67" i="260"/>
  <c r="BF67" i="260"/>
  <c r="BE67" i="260"/>
  <c r="BD67" i="260"/>
  <c r="BC67" i="260"/>
  <c r="BB67" i="260"/>
  <c r="BA67" i="260"/>
  <c r="AZ67" i="260"/>
  <c r="AY67" i="260"/>
  <c r="AX67" i="260"/>
  <c r="AW67" i="260"/>
  <c r="AV67" i="260"/>
  <c r="AU67" i="260"/>
  <c r="AT67" i="260"/>
  <c r="AS67" i="260"/>
  <c r="AR67" i="260"/>
  <c r="AQ67" i="260"/>
  <c r="AP67" i="260"/>
  <c r="AO67" i="260"/>
  <c r="AN67" i="260"/>
  <c r="AM67" i="260"/>
  <c r="AL67" i="260"/>
  <c r="AK67" i="260"/>
  <c r="AJ67" i="260"/>
  <c r="AI67" i="260"/>
  <c r="AH67" i="260"/>
  <c r="AG67" i="260"/>
  <c r="AF67" i="260"/>
  <c r="AE67" i="260"/>
  <c r="AD67" i="260"/>
  <c r="AC67" i="260"/>
  <c r="AB67" i="260"/>
  <c r="AA67" i="260"/>
  <c r="Z67" i="260"/>
  <c r="Y67" i="260"/>
  <c r="X67" i="260"/>
  <c r="W67" i="260"/>
  <c r="V67" i="260"/>
  <c r="U67" i="260"/>
  <c r="T67" i="260"/>
  <c r="S67" i="260"/>
  <c r="R67" i="260"/>
  <c r="Q67" i="260"/>
  <c r="P67" i="260"/>
  <c r="O67" i="260"/>
  <c r="N67" i="260"/>
  <c r="M67" i="260"/>
  <c r="L67" i="260"/>
  <c r="K67" i="260"/>
  <c r="J67" i="260"/>
  <c r="I67" i="260"/>
  <c r="H67" i="260"/>
  <c r="G67" i="260"/>
  <c r="F67" i="260"/>
  <c r="E67" i="260"/>
  <c r="D67" i="260"/>
  <c r="BY66" i="260"/>
  <c r="BX66" i="260"/>
  <c r="BW66" i="260"/>
  <c r="BV66" i="260"/>
  <c r="BU66" i="260"/>
  <c r="BT66" i="260"/>
  <c r="BS66" i="260"/>
  <c r="BR66" i="260"/>
  <c r="BQ66" i="260"/>
  <c r="BP66" i="260"/>
  <c r="BO66" i="260"/>
  <c r="BN66" i="260"/>
  <c r="BM66" i="260"/>
  <c r="BL66" i="260"/>
  <c r="BK66" i="260"/>
  <c r="BJ66" i="260"/>
  <c r="BI66" i="260"/>
  <c r="BH66" i="260"/>
  <c r="BG66" i="260"/>
  <c r="BF66" i="260"/>
  <c r="BE66" i="260"/>
  <c r="BD66" i="260"/>
  <c r="BC66" i="260"/>
  <c r="BB66" i="260"/>
  <c r="BA66" i="260"/>
  <c r="AZ66" i="260"/>
  <c r="AY66" i="260"/>
  <c r="AX66" i="260"/>
  <c r="AW66" i="260"/>
  <c r="AV66" i="260"/>
  <c r="AU66" i="260"/>
  <c r="AT66" i="260"/>
  <c r="AS66" i="260"/>
  <c r="AR66" i="260"/>
  <c r="AQ66" i="260"/>
  <c r="AP66" i="260"/>
  <c r="AO66" i="260"/>
  <c r="AN66" i="260"/>
  <c r="AM66" i="260"/>
  <c r="AL66" i="260"/>
  <c r="AK66" i="260"/>
  <c r="AJ66" i="260"/>
  <c r="AI66" i="260"/>
  <c r="AH66" i="260"/>
  <c r="AG66" i="260"/>
  <c r="AF66" i="260"/>
  <c r="AE66" i="260"/>
  <c r="AD66" i="260"/>
  <c r="AC66" i="260"/>
  <c r="AB66" i="260"/>
  <c r="AA66" i="260"/>
  <c r="Z66" i="260"/>
  <c r="Y66" i="260"/>
  <c r="X66" i="260"/>
  <c r="W66" i="260"/>
  <c r="V66" i="260"/>
  <c r="U66" i="260"/>
  <c r="T66" i="260"/>
  <c r="S66" i="260"/>
  <c r="R66" i="260"/>
  <c r="Q66" i="260"/>
  <c r="P66" i="260"/>
  <c r="O66" i="260"/>
  <c r="N66" i="260"/>
  <c r="M66" i="260"/>
  <c r="L66" i="260"/>
  <c r="K66" i="260"/>
  <c r="J66" i="260"/>
  <c r="I66" i="260"/>
  <c r="H66" i="260"/>
  <c r="G66" i="260"/>
  <c r="F66" i="260"/>
  <c r="E66" i="260"/>
  <c r="D66" i="260"/>
  <c r="BY65" i="260"/>
  <c r="BX65" i="260"/>
  <c r="BW65" i="260"/>
  <c r="BV65" i="260"/>
  <c r="BU65" i="260"/>
  <c r="BT65" i="260"/>
  <c r="BS65" i="260"/>
  <c r="BR65" i="260"/>
  <c r="BQ65" i="260"/>
  <c r="BP65" i="260"/>
  <c r="BO65" i="260"/>
  <c r="BN65" i="260"/>
  <c r="BM65" i="260"/>
  <c r="BL65" i="260"/>
  <c r="BK65" i="260"/>
  <c r="BJ65" i="260"/>
  <c r="BI65" i="260"/>
  <c r="BH65" i="260"/>
  <c r="BG65" i="260"/>
  <c r="BF65" i="260"/>
  <c r="BE65" i="260"/>
  <c r="BD65" i="260"/>
  <c r="BC65" i="260"/>
  <c r="BB65" i="260"/>
  <c r="BA65" i="260"/>
  <c r="AZ65" i="260"/>
  <c r="AY65" i="260"/>
  <c r="AX65" i="260"/>
  <c r="AW65" i="260"/>
  <c r="AV65" i="260"/>
  <c r="AU65" i="260"/>
  <c r="AT65" i="260"/>
  <c r="AS65" i="260"/>
  <c r="AR65" i="260"/>
  <c r="AQ65" i="260"/>
  <c r="AP65" i="260"/>
  <c r="AO65" i="260"/>
  <c r="AN65" i="260"/>
  <c r="AM65" i="260"/>
  <c r="AL65" i="260"/>
  <c r="AK65" i="260"/>
  <c r="AJ65" i="260"/>
  <c r="AI65" i="260"/>
  <c r="AH65" i="260"/>
  <c r="AG65" i="260"/>
  <c r="AF65" i="260"/>
  <c r="AE65" i="260"/>
  <c r="AD65" i="260"/>
  <c r="AC65" i="260"/>
  <c r="AB65" i="260"/>
  <c r="AA65" i="260"/>
  <c r="Z65" i="260"/>
  <c r="Y65" i="260"/>
  <c r="X65" i="260"/>
  <c r="W65" i="260"/>
  <c r="V65" i="260"/>
  <c r="U65" i="260"/>
  <c r="T65" i="260"/>
  <c r="S65" i="260"/>
  <c r="R65" i="260"/>
  <c r="Q65" i="260"/>
  <c r="P65" i="260"/>
  <c r="O65" i="260"/>
  <c r="N65" i="260"/>
  <c r="M65" i="260"/>
  <c r="L65" i="260"/>
  <c r="K65" i="260"/>
  <c r="J65" i="260"/>
  <c r="I65" i="260"/>
  <c r="H65" i="260"/>
  <c r="G65" i="260"/>
  <c r="F65" i="260"/>
  <c r="E65" i="260"/>
  <c r="D65" i="260"/>
  <c r="BY64" i="260"/>
  <c r="BX64" i="260"/>
  <c r="BW64" i="260"/>
  <c r="BV64" i="260"/>
  <c r="BU64" i="260"/>
  <c r="BT64" i="260"/>
  <c r="BS64" i="260"/>
  <c r="BR64" i="260"/>
  <c r="BQ64" i="260"/>
  <c r="BP64" i="260"/>
  <c r="BO64" i="260"/>
  <c r="BN64" i="260"/>
  <c r="BM64" i="260"/>
  <c r="BL64" i="260"/>
  <c r="BK64" i="260"/>
  <c r="BJ64" i="260"/>
  <c r="BI64" i="260"/>
  <c r="BH64" i="260"/>
  <c r="BG64" i="260"/>
  <c r="BF64" i="260"/>
  <c r="BE64" i="260"/>
  <c r="BD64" i="260"/>
  <c r="BC64" i="260"/>
  <c r="BB64" i="260"/>
  <c r="BA64" i="260"/>
  <c r="AZ64" i="260"/>
  <c r="AY64" i="260"/>
  <c r="AX64" i="260"/>
  <c r="AW64" i="260"/>
  <c r="AV64" i="260"/>
  <c r="AU64" i="260"/>
  <c r="AT64" i="260"/>
  <c r="AS64" i="260"/>
  <c r="AR64" i="260"/>
  <c r="AQ64" i="260"/>
  <c r="AP64" i="260"/>
  <c r="AO64" i="260"/>
  <c r="AN64" i="260"/>
  <c r="AM64" i="260"/>
  <c r="AL64" i="260"/>
  <c r="AK64" i="260"/>
  <c r="AJ64" i="260"/>
  <c r="AI64" i="260"/>
  <c r="AH64" i="260"/>
  <c r="AG64" i="260"/>
  <c r="AF64" i="260"/>
  <c r="AE64" i="260"/>
  <c r="AD64" i="260"/>
  <c r="AC64" i="260"/>
  <c r="AB64" i="260"/>
  <c r="AA64" i="260"/>
  <c r="Z64" i="260"/>
  <c r="Y64" i="260"/>
  <c r="X64" i="260"/>
  <c r="W64" i="260"/>
  <c r="V64" i="260"/>
  <c r="U64" i="260"/>
  <c r="T64" i="260"/>
  <c r="S64" i="260"/>
  <c r="R64" i="260"/>
  <c r="Q64" i="260"/>
  <c r="P64" i="260"/>
  <c r="O64" i="260"/>
  <c r="N64" i="260"/>
  <c r="M64" i="260"/>
  <c r="L64" i="260"/>
  <c r="K64" i="260"/>
  <c r="J64" i="260"/>
  <c r="I64" i="260"/>
  <c r="H64" i="260"/>
  <c r="G64" i="260"/>
  <c r="F64" i="260"/>
  <c r="E64" i="260"/>
  <c r="D64" i="260"/>
  <c r="BY63" i="260"/>
  <c r="BX63" i="260"/>
  <c r="BW63" i="260"/>
  <c r="BV63" i="260"/>
  <c r="BU63" i="260"/>
  <c r="BT63" i="260"/>
  <c r="BS63" i="260"/>
  <c r="BR63" i="260"/>
  <c r="BQ63" i="260"/>
  <c r="BP63" i="260"/>
  <c r="BO63" i="260"/>
  <c r="BN63" i="260"/>
  <c r="BM63" i="260"/>
  <c r="BL63" i="260"/>
  <c r="BK63" i="260"/>
  <c r="BJ63" i="260"/>
  <c r="BI63" i="260"/>
  <c r="BH63" i="260"/>
  <c r="BG63" i="260"/>
  <c r="BF63" i="260"/>
  <c r="BE63" i="260"/>
  <c r="BD63" i="260"/>
  <c r="BC63" i="260"/>
  <c r="BB63" i="260"/>
  <c r="BA63" i="260"/>
  <c r="AZ63" i="260"/>
  <c r="AY63" i="260"/>
  <c r="AX63" i="260"/>
  <c r="AW63" i="260"/>
  <c r="AV63" i="260"/>
  <c r="AU63" i="260"/>
  <c r="AT63" i="260"/>
  <c r="AS63" i="260"/>
  <c r="AR63" i="260"/>
  <c r="AQ63" i="260"/>
  <c r="AP63" i="260"/>
  <c r="AO63" i="260"/>
  <c r="AN63" i="260"/>
  <c r="AM63" i="260"/>
  <c r="AL63" i="260"/>
  <c r="AK63" i="260"/>
  <c r="AJ63" i="260"/>
  <c r="AI63" i="260"/>
  <c r="AH63" i="260"/>
  <c r="AG63" i="260"/>
  <c r="AF63" i="260"/>
  <c r="AE63" i="260"/>
  <c r="AD63" i="260"/>
  <c r="AC63" i="260"/>
  <c r="AB63" i="260"/>
  <c r="AA63" i="260"/>
  <c r="Z63" i="260"/>
  <c r="Y63" i="260"/>
  <c r="X63" i="260"/>
  <c r="W63" i="260"/>
  <c r="V63" i="260"/>
  <c r="U63" i="260"/>
  <c r="T63" i="260"/>
  <c r="S63" i="260"/>
  <c r="R63" i="260"/>
  <c r="Q63" i="260"/>
  <c r="P63" i="260"/>
  <c r="O63" i="260"/>
  <c r="N63" i="260"/>
  <c r="M63" i="260"/>
  <c r="L63" i="260"/>
  <c r="K63" i="260"/>
  <c r="J63" i="260"/>
  <c r="I63" i="260"/>
  <c r="H63" i="260"/>
  <c r="G63" i="260"/>
  <c r="F63" i="260"/>
  <c r="E63" i="260"/>
  <c r="D63" i="260"/>
  <c r="BY62" i="260"/>
  <c r="BX62" i="260"/>
  <c r="BW62" i="260"/>
  <c r="BV62" i="260"/>
  <c r="BU62" i="260"/>
  <c r="BT62" i="260"/>
  <c r="BS62" i="260"/>
  <c r="BR62" i="260"/>
  <c r="BQ62" i="260"/>
  <c r="BP62" i="260"/>
  <c r="BO62" i="260"/>
  <c r="BN62" i="260"/>
  <c r="BM62" i="260"/>
  <c r="BL62" i="260"/>
  <c r="BK62" i="260"/>
  <c r="BJ62" i="260"/>
  <c r="BI62" i="260"/>
  <c r="BH62" i="260"/>
  <c r="BG62" i="260"/>
  <c r="BF62" i="260"/>
  <c r="BE62" i="260"/>
  <c r="BD62" i="260"/>
  <c r="BC62" i="260"/>
  <c r="BB62" i="260"/>
  <c r="BA62" i="260"/>
  <c r="AZ62" i="260"/>
  <c r="AY62" i="260"/>
  <c r="AX62" i="260"/>
  <c r="AW62" i="260"/>
  <c r="AV62" i="260"/>
  <c r="AU62" i="260"/>
  <c r="AT62" i="260"/>
  <c r="AS62" i="260"/>
  <c r="AR62" i="260"/>
  <c r="AQ62" i="260"/>
  <c r="AP62" i="260"/>
  <c r="AO62" i="260"/>
  <c r="AN62" i="260"/>
  <c r="AM62" i="260"/>
  <c r="AL62" i="260"/>
  <c r="AK62" i="260"/>
  <c r="AJ62" i="260"/>
  <c r="AI62" i="260"/>
  <c r="AH62" i="260"/>
  <c r="AG62" i="260"/>
  <c r="AF62" i="260"/>
  <c r="AE62" i="260"/>
  <c r="AD62" i="260"/>
  <c r="AC62" i="260"/>
  <c r="AB62" i="260"/>
  <c r="AA62" i="260"/>
  <c r="Z62" i="260"/>
  <c r="Y62" i="260"/>
  <c r="X62" i="260"/>
  <c r="W62" i="260"/>
  <c r="V62" i="260"/>
  <c r="U62" i="260"/>
  <c r="T62" i="260"/>
  <c r="S62" i="260"/>
  <c r="R62" i="260"/>
  <c r="Q62" i="260"/>
  <c r="P62" i="260"/>
  <c r="O62" i="260"/>
  <c r="N62" i="260"/>
  <c r="M62" i="260"/>
  <c r="L62" i="260"/>
  <c r="K62" i="260"/>
  <c r="J62" i="260"/>
  <c r="I62" i="260"/>
  <c r="H62" i="260"/>
  <c r="G62" i="260"/>
  <c r="F62" i="260"/>
  <c r="E62" i="260"/>
  <c r="D62" i="260"/>
  <c r="BY61" i="260"/>
  <c r="BX61" i="260"/>
  <c r="BW61" i="260"/>
  <c r="BV61" i="260"/>
  <c r="BU61" i="260"/>
  <c r="BT61" i="260"/>
  <c r="BS61" i="260"/>
  <c r="BR61" i="260"/>
  <c r="BQ61" i="260"/>
  <c r="BP61" i="260"/>
  <c r="BO61" i="260"/>
  <c r="BN61" i="260"/>
  <c r="BM61" i="260"/>
  <c r="BL61" i="260"/>
  <c r="BK61" i="260"/>
  <c r="BJ61" i="260"/>
  <c r="BI61" i="260"/>
  <c r="BH61" i="260"/>
  <c r="BG61" i="260"/>
  <c r="BF61" i="260"/>
  <c r="BE61" i="260"/>
  <c r="BD61" i="260"/>
  <c r="BC61" i="260"/>
  <c r="BB61" i="260"/>
  <c r="BA61" i="260"/>
  <c r="AZ61" i="260"/>
  <c r="AY61" i="260"/>
  <c r="AX61" i="260"/>
  <c r="AW61" i="260"/>
  <c r="AV61" i="260"/>
  <c r="AU61" i="260"/>
  <c r="AT61" i="260"/>
  <c r="AS61" i="260"/>
  <c r="AR61" i="260"/>
  <c r="AQ61" i="260"/>
  <c r="AP61" i="260"/>
  <c r="AO61" i="260"/>
  <c r="AN61" i="260"/>
  <c r="AM61" i="260"/>
  <c r="AL61" i="260"/>
  <c r="AK61" i="260"/>
  <c r="AJ61" i="260"/>
  <c r="AI61" i="260"/>
  <c r="AH61" i="260"/>
  <c r="AG61" i="260"/>
  <c r="AF61" i="260"/>
  <c r="AE61" i="260"/>
  <c r="AD61" i="260"/>
  <c r="AC61" i="260"/>
  <c r="AB61" i="260"/>
  <c r="AA61" i="260"/>
  <c r="Z61" i="260"/>
  <c r="Y61" i="260"/>
  <c r="X61" i="260"/>
  <c r="W61" i="260"/>
  <c r="V61" i="260"/>
  <c r="U61" i="260"/>
  <c r="T61" i="260"/>
  <c r="S61" i="260"/>
  <c r="R61" i="260"/>
  <c r="Q61" i="260"/>
  <c r="P61" i="260"/>
  <c r="O61" i="260"/>
  <c r="N61" i="260"/>
  <c r="M61" i="260"/>
  <c r="L61" i="260"/>
  <c r="K61" i="260"/>
  <c r="J61" i="260"/>
  <c r="I61" i="260"/>
  <c r="H61" i="260"/>
  <c r="G61" i="260"/>
  <c r="F61" i="260"/>
  <c r="E61" i="260"/>
  <c r="D61" i="260"/>
  <c r="BY60" i="260"/>
  <c r="BX60" i="260"/>
  <c r="BW60" i="260"/>
  <c r="BV60" i="260"/>
  <c r="BU60" i="260"/>
  <c r="BT60" i="260"/>
  <c r="BS60" i="260"/>
  <c r="BR60" i="260"/>
  <c r="BQ60" i="260"/>
  <c r="BP60" i="260"/>
  <c r="BO60" i="260"/>
  <c r="BN60" i="260"/>
  <c r="BM60" i="260"/>
  <c r="BL60" i="260"/>
  <c r="BK60" i="260"/>
  <c r="BJ60" i="260"/>
  <c r="BI60" i="260"/>
  <c r="BH60" i="260"/>
  <c r="BG60" i="260"/>
  <c r="BF60" i="260"/>
  <c r="BE60" i="260"/>
  <c r="BD60" i="260"/>
  <c r="BC60" i="260"/>
  <c r="BB60" i="260"/>
  <c r="BA60" i="260"/>
  <c r="AZ60" i="260"/>
  <c r="AY60" i="260"/>
  <c r="AX60" i="260"/>
  <c r="AW60" i="260"/>
  <c r="AV60" i="260"/>
  <c r="AU60" i="260"/>
  <c r="AT60" i="260"/>
  <c r="AS60" i="260"/>
  <c r="AR60" i="260"/>
  <c r="AQ60" i="260"/>
  <c r="AP60" i="260"/>
  <c r="AO60" i="260"/>
  <c r="AN60" i="260"/>
  <c r="AM60" i="260"/>
  <c r="AL60" i="260"/>
  <c r="AK60" i="260"/>
  <c r="AJ60" i="260"/>
  <c r="AI60" i="260"/>
  <c r="AH60" i="260"/>
  <c r="AG60" i="260"/>
  <c r="AF60" i="260"/>
  <c r="AE60" i="260"/>
  <c r="AD60" i="260"/>
  <c r="AC60" i="260"/>
  <c r="AB60" i="260"/>
  <c r="AA60" i="260"/>
  <c r="Z60" i="260"/>
  <c r="Y60" i="260"/>
  <c r="X60" i="260"/>
  <c r="W60" i="260"/>
  <c r="V60" i="260"/>
  <c r="U60" i="260"/>
  <c r="T60" i="260"/>
  <c r="S60" i="260"/>
  <c r="R60" i="260"/>
  <c r="Q60" i="260"/>
  <c r="P60" i="260"/>
  <c r="O60" i="260"/>
  <c r="N60" i="260"/>
  <c r="M60" i="260"/>
  <c r="L60" i="260"/>
  <c r="K60" i="260"/>
  <c r="J60" i="260"/>
  <c r="I60" i="260"/>
  <c r="H60" i="260"/>
  <c r="G60" i="260"/>
  <c r="F60" i="260"/>
  <c r="E60" i="260"/>
  <c r="D60" i="260"/>
  <c r="BY59" i="260"/>
  <c r="BX59" i="260"/>
  <c r="BW59" i="260"/>
  <c r="BV59" i="260"/>
  <c r="BU59" i="260"/>
  <c r="BT59" i="260"/>
  <c r="BS59" i="260"/>
  <c r="BR59" i="260"/>
  <c r="BQ59" i="260"/>
  <c r="BP59" i="260"/>
  <c r="BO59" i="260"/>
  <c r="BN59" i="260"/>
  <c r="BM59" i="260"/>
  <c r="BL59" i="260"/>
  <c r="BK59" i="260"/>
  <c r="BJ59" i="260"/>
  <c r="BI59" i="260"/>
  <c r="BH59" i="260"/>
  <c r="BG59" i="260"/>
  <c r="BF59" i="260"/>
  <c r="BE59" i="260"/>
  <c r="BD59" i="260"/>
  <c r="BC59" i="260"/>
  <c r="BB59" i="260"/>
  <c r="BA59" i="260"/>
  <c r="AZ59" i="260"/>
  <c r="AY59" i="260"/>
  <c r="AX59" i="260"/>
  <c r="AW59" i="260"/>
  <c r="AV59" i="260"/>
  <c r="AU59" i="260"/>
  <c r="AT59" i="260"/>
  <c r="AS59" i="260"/>
  <c r="AR59" i="260"/>
  <c r="AQ59" i="260"/>
  <c r="AP59" i="260"/>
  <c r="AO59" i="260"/>
  <c r="AN59" i="260"/>
  <c r="AM59" i="260"/>
  <c r="AL59" i="260"/>
  <c r="AK59" i="260"/>
  <c r="AJ59" i="260"/>
  <c r="AI59" i="260"/>
  <c r="AH59" i="260"/>
  <c r="AG59" i="260"/>
  <c r="AF59" i="260"/>
  <c r="AE59" i="260"/>
  <c r="AD59" i="260"/>
  <c r="AC59" i="260"/>
  <c r="AB59" i="260"/>
  <c r="AA59" i="260"/>
  <c r="Z59" i="260"/>
  <c r="Y59" i="260"/>
  <c r="X59" i="260"/>
  <c r="W59" i="260"/>
  <c r="V59" i="260"/>
  <c r="U59" i="260"/>
  <c r="T59" i="260"/>
  <c r="S59" i="260"/>
  <c r="R59" i="260"/>
  <c r="Q59" i="260"/>
  <c r="P59" i="260"/>
  <c r="O59" i="260"/>
  <c r="N59" i="260"/>
  <c r="M59" i="260"/>
  <c r="L59" i="260"/>
  <c r="K59" i="260"/>
  <c r="J59" i="260"/>
  <c r="I59" i="260"/>
  <c r="H59" i="260"/>
  <c r="G59" i="260"/>
  <c r="F59" i="260"/>
  <c r="E59" i="260"/>
  <c r="D59" i="260"/>
  <c r="BY58" i="260"/>
  <c r="BX58" i="260"/>
  <c r="BW58" i="260"/>
  <c r="BV58" i="260"/>
  <c r="BU58" i="260"/>
  <c r="BT58" i="260"/>
  <c r="BS58" i="260"/>
  <c r="BR58" i="260"/>
  <c r="BQ58" i="260"/>
  <c r="BP58" i="260"/>
  <c r="BO58" i="260"/>
  <c r="BN58" i="260"/>
  <c r="BM58" i="260"/>
  <c r="BL58" i="260"/>
  <c r="BK58" i="260"/>
  <c r="BJ58" i="260"/>
  <c r="BI58" i="260"/>
  <c r="BH58" i="260"/>
  <c r="BG58" i="260"/>
  <c r="BF58" i="260"/>
  <c r="BE58" i="260"/>
  <c r="BD58" i="260"/>
  <c r="BC58" i="260"/>
  <c r="BB58" i="260"/>
  <c r="BA58" i="260"/>
  <c r="AZ58" i="260"/>
  <c r="AY58" i="260"/>
  <c r="AX58" i="260"/>
  <c r="AW58" i="260"/>
  <c r="AV58" i="260"/>
  <c r="AU58" i="260"/>
  <c r="AT58" i="260"/>
  <c r="AS58" i="260"/>
  <c r="AR58" i="260"/>
  <c r="AQ58" i="260"/>
  <c r="AP58" i="260"/>
  <c r="AO58" i="260"/>
  <c r="AN58" i="260"/>
  <c r="AM58" i="260"/>
  <c r="AL58" i="260"/>
  <c r="AK58" i="260"/>
  <c r="AJ58" i="260"/>
  <c r="AI58" i="260"/>
  <c r="AH58" i="260"/>
  <c r="AG58" i="260"/>
  <c r="AF58" i="260"/>
  <c r="AE58" i="260"/>
  <c r="AD58" i="260"/>
  <c r="AC58" i="260"/>
  <c r="AB58" i="260"/>
  <c r="AA58" i="260"/>
  <c r="Z58" i="260"/>
  <c r="Y58" i="260"/>
  <c r="X58" i="260"/>
  <c r="W58" i="260"/>
  <c r="V58" i="260"/>
  <c r="U58" i="260"/>
  <c r="T58" i="260"/>
  <c r="S58" i="260"/>
  <c r="R58" i="260"/>
  <c r="Q58" i="260"/>
  <c r="P58" i="260"/>
  <c r="O58" i="260"/>
  <c r="N58" i="260"/>
  <c r="M58" i="260"/>
  <c r="L58" i="260"/>
  <c r="K58" i="260"/>
  <c r="J58" i="260"/>
  <c r="I58" i="260"/>
  <c r="H58" i="260"/>
  <c r="G58" i="260"/>
  <c r="F58" i="260"/>
  <c r="E58" i="260"/>
  <c r="D58" i="260"/>
  <c r="BY57" i="260"/>
  <c r="BX57" i="260"/>
  <c r="BW57" i="260"/>
  <c r="BV57" i="260"/>
  <c r="BU57" i="260"/>
  <c r="BT57" i="260"/>
  <c r="BS57" i="260"/>
  <c r="BR57" i="260"/>
  <c r="BQ57" i="260"/>
  <c r="BP57" i="260"/>
  <c r="BO57" i="260"/>
  <c r="BN57" i="260"/>
  <c r="BM57" i="260"/>
  <c r="BL57" i="260"/>
  <c r="BK57" i="260"/>
  <c r="BJ57" i="260"/>
  <c r="BI57" i="260"/>
  <c r="BH57" i="260"/>
  <c r="BG57" i="260"/>
  <c r="BF57" i="260"/>
  <c r="BE57" i="260"/>
  <c r="BD57" i="260"/>
  <c r="BC57" i="260"/>
  <c r="BB57" i="260"/>
  <c r="BA57" i="260"/>
  <c r="AZ57" i="260"/>
  <c r="AY57" i="260"/>
  <c r="AX57" i="260"/>
  <c r="AW57" i="260"/>
  <c r="AV57" i="260"/>
  <c r="AU57" i="260"/>
  <c r="AT57" i="260"/>
  <c r="AS57" i="260"/>
  <c r="AR57" i="260"/>
  <c r="AQ57" i="260"/>
  <c r="AP57" i="260"/>
  <c r="AO57" i="260"/>
  <c r="AN57" i="260"/>
  <c r="AM57" i="260"/>
  <c r="AL57" i="260"/>
  <c r="AK57" i="260"/>
  <c r="AJ57" i="260"/>
  <c r="AI57" i="260"/>
  <c r="AH57" i="260"/>
  <c r="AG57" i="260"/>
  <c r="AF57" i="260"/>
  <c r="AE57" i="260"/>
  <c r="AD57" i="260"/>
  <c r="AC57" i="260"/>
  <c r="AB57" i="260"/>
  <c r="AA57" i="260"/>
  <c r="Z57" i="260"/>
  <c r="Y57" i="260"/>
  <c r="X57" i="260"/>
  <c r="W57" i="260"/>
  <c r="V57" i="260"/>
  <c r="U57" i="260"/>
  <c r="T57" i="260"/>
  <c r="S57" i="260"/>
  <c r="R57" i="260"/>
  <c r="Q57" i="260"/>
  <c r="P57" i="260"/>
  <c r="O57" i="260"/>
  <c r="N57" i="260"/>
  <c r="M57" i="260"/>
  <c r="L57" i="260"/>
  <c r="K57" i="260"/>
  <c r="J57" i="260"/>
  <c r="I57" i="260"/>
  <c r="H57" i="260"/>
  <c r="G57" i="260"/>
  <c r="F57" i="260"/>
  <c r="E57" i="260"/>
  <c r="D57" i="260"/>
  <c r="BY56" i="260"/>
  <c r="BX56" i="260"/>
  <c r="BW56" i="260"/>
  <c r="BV56" i="260"/>
  <c r="BU56" i="260"/>
  <c r="BT56" i="260"/>
  <c r="BS56" i="260"/>
  <c r="BR56" i="260"/>
  <c r="BQ56" i="260"/>
  <c r="BP56" i="260"/>
  <c r="BO56" i="260"/>
  <c r="BN56" i="260"/>
  <c r="BM56" i="260"/>
  <c r="BL56" i="260"/>
  <c r="BK56" i="260"/>
  <c r="BJ56" i="260"/>
  <c r="BI56" i="260"/>
  <c r="BH56" i="260"/>
  <c r="BG56" i="260"/>
  <c r="BF56" i="260"/>
  <c r="BE56" i="260"/>
  <c r="BD56" i="260"/>
  <c r="BC56" i="260"/>
  <c r="BB56" i="260"/>
  <c r="BA56" i="260"/>
  <c r="AZ56" i="260"/>
  <c r="AY56" i="260"/>
  <c r="AX56" i="260"/>
  <c r="AW56" i="260"/>
  <c r="AV56" i="260"/>
  <c r="AU56" i="260"/>
  <c r="AT56" i="260"/>
  <c r="AS56" i="260"/>
  <c r="AR56" i="260"/>
  <c r="AQ56" i="260"/>
  <c r="AP56" i="260"/>
  <c r="AO56" i="260"/>
  <c r="AN56" i="260"/>
  <c r="AM56" i="260"/>
  <c r="AL56" i="260"/>
  <c r="AK56" i="260"/>
  <c r="AJ56" i="260"/>
  <c r="AI56" i="260"/>
  <c r="AH56" i="260"/>
  <c r="AG56" i="260"/>
  <c r="AF56" i="260"/>
  <c r="AE56" i="260"/>
  <c r="AD56" i="260"/>
  <c r="AC56" i="260"/>
  <c r="AB56" i="260"/>
  <c r="AA56" i="260"/>
  <c r="Z56" i="260"/>
  <c r="Y56" i="260"/>
  <c r="X56" i="260"/>
  <c r="W56" i="260"/>
  <c r="V56" i="260"/>
  <c r="U56" i="260"/>
  <c r="T56" i="260"/>
  <c r="S56" i="260"/>
  <c r="R56" i="260"/>
  <c r="Q56" i="260"/>
  <c r="P56" i="260"/>
  <c r="O56" i="260"/>
  <c r="N56" i="260"/>
  <c r="M56" i="260"/>
  <c r="L56" i="260"/>
  <c r="K56" i="260"/>
  <c r="J56" i="260"/>
  <c r="I56" i="260"/>
  <c r="H56" i="260"/>
  <c r="G56" i="260"/>
  <c r="F56" i="260"/>
  <c r="E56" i="260"/>
  <c r="D56" i="260"/>
  <c r="BY54" i="260"/>
  <c r="BX54" i="260"/>
  <c r="BW54" i="260"/>
  <c r="BV54" i="260"/>
  <c r="BU54" i="260"/>
  <c r="BT54" i="260"/>
  <c r="BS54" i="260"/>
  <c r="BR54" i="260"/>
  <c r="BQ54" i="260"/>
  <c r="BP54" i="260"/>
  <c r="BO54" i="260"/>
  <c r="BN54" i="260"/>
  <c r="BM54" i="260"/>
  <c r="BL54" i="260"/>
  <c r="BK54" i="260"/>
  <c r="BJ54" i="260"/>
  <c r="BI54" i="260"/>
  <c r="BH54" i="260"/>
  <c r="BG54" i="260"/>
  <c r="BF54" i="260"/>
  <c r="BE54" i="260"/>
  <c r="BD54" i="260"/>
  <c r="BC54" i="260"/>
  <c r="BB54" i="260"/>
  <c r="BA54" i="260"/>
  <c r="AZ54" i="260"/>
  <c r="AY54" i="260"/>
  <c r="AX54" i="260"/>
  <c r="AW54" i="260"/>
  <c r="AV54" i="260"/>
  <c r="AU54" i="260"/>
  <c r="AT54" i="260"/>
  <c r="AS54" i="260"/>
  <c r="AR54" i="260"/>
  <c r="AQ54" i="260"/>
  <c r="AP54" i="260"/>
  <c r="AO54" i="260"/>
  <c r="AN54" i="260"/>
  <c r="AM54" i="260"/>
  <c r="AL54" i="260"/>
  <c r="AK54" i="260"/>
  <c r="AJ54" i="260"/>
  <c r="AI54" i="260"/>
  <c r="AH54" i="260"/>
  <c r="AG54" i="260"/>
  <c r="AF54" i="260"/>
  <c r="AE54" i="260"/>
  <c r="AD54" i="260"/>
  <c r="AC54" i="260"/>
  <c r="AB54" i="260"/>
  <c r="AA54" i="260"/>
  <c r="Z54" i="260"/>
  <c r="Y54" i="260"/>
  <c r="X54" i="260"/>
  <c r="W54" i="260"/>
  <c r="V54" i="260"/>
  <c r="U54" i="260"/>
  <c r="T54" i="260"/>
  <c r="S54" i="260"/>
  <c r="R54" i="260"/>
  <c r="Q54" i="260"/>
  <c r="P54" i="260"/>
  <c r="O54" i="260"/>
  <c r="N54" i="260"/>
  <c r="M54" i="260"/>
  <c r="L54" i="260"/>
  <c r="K54" i="260"/>
  <c r="J54" i="260"/>
  <c r="I54" i="260"/>
  <c r="H54" i="260"/>
  <c r="G54" i="260"/>
  <c r="F54" i="260"/>
  <c r="E54" i="260"/>
  <c r="D54" i="260"/>
  <c r="BY45" i="260"/>
  <c r="BX45" i="260"/>
  <c r="BW45" i="260"/>
  <c r="BV45" i="260"/>
  <c r="BU45" i="260"/>
  <c r="BT45" i="260"/>
  <c r="BS45" i="260"/>
  <c r="BR45" i="260"/>
  <c r="BQ45" i="260"/>
  <c r="BP45" i="260"/>
  <c r="BO45" i="260"/>
  <c r="BN45" i="260"/>
  <c r="BM45" i="260"/>
  <c r="BL45" i="260"/>
  <c r="BK45" i="260"/>
  <c r="BJ45" i="260"/>
  <c r="BI45" i="260"/>
  <c r="BH45" i="260"/>
  <c r="BG45" i="260"/>
  <c r="BF45" i="260"/>
  <c r="BE45" i="260"/>
  <c r="BD45" i="260"/>
  <c r="BC45" i="260"/>
  <c r="BB45" i="260"/>
  <c r="BA45" i="260"/>
  <c r="AZ45" i="260"/>
  <c r="AY45" i="260"/>
  <c r="AX45" i="260"/>
  <c r="AW45" i="260"/>
  <c r="AV45" i="260"/>
  <c r="AU45" i="260"/>
  <c r="AT45" i="260"/>
  <c r="AS45" i="260"/>
  <c r="AR45" i="260"/>
  <c r="AQ45" i="260"/>
  <c r="AP45" i="260"/>
  <c r="AO45" i="260"/>
  <c r="AN45" i="260"/>
  <c r="AM45" i="260"/>
  <c r="AL45" i="260"/>
  <c r="AK45" i="260"/>
  <c r="AJ45" i="260"/>
  <c r="AI45" i="260"/>
  <c r="AH45" i="260"/>
  <c r="AG45" i="260"/>
  <c r="AF45" i="260"/>
  <c r="AE45" i="260"/>
  <c r="AD45" i="260"/>
  <c r="AC45" i="260"/>
  <c r="AB45" i="260"/>
  <c r="AA45" i="260"/>
  <c r="Z45" i="260"/>
  <c r="Y45" i="260"/>
  <c r="X45" i="260"/>
  <c r="W45" i="260"/>
  <c r="V45" i="260"/>
  <c r="U45" i="260"/>
  <c r="T45" i="260"/>
  <c r="S45" i="260"/>
  <c r="R45" i="260"/>
  <c r="Q45" i="260"/>
  <c r="P45" i="260"/>
  <c r="O45" i="260"/>
  <c r="N45" i="260"/>
  <c r="M45" i="260"/>
  <c r="L45" i="260"/>
  <c r="K45" i="260"/>
  <c r="J45" i="260"/>
  <c r="I45" i="260"/>
  <c r="H45" i="260"/>
  <c r="G45" i="260"/>
  <c r="F45" i="260"/>
  <c r="E45" i="260"/>
  <c r="D45" i="260"/>
  <c r="CX35" i="260"/>
  <c r="CW35" i="260"/>
  <c r="CV35" i="260"/>
  <c r="CR35" i="260"/>
  <c r="CQ35" i="260"/>
  <c r="CP35" i="260"/>
  <c r="CX34" i="260"/>
  <c r="CW34" i="260"/>
  <c r="CV34" i="260"/>
  <c r="CR34" i="260"/>
  <c r="CQ34" i="260"/>
  <c r="CP34" i="260"/>
  <c r="CX33" i="260"/>
  <c r="CW33" i="260"/>
  <c r="CV33" i="260"/>
  <c r="CR33" i="260"/>
  <c r="CQ33" i="260"/>
  <c r="CP33" i="260"/>
  <c r="CX32" i="260"/>
  <c r="CW32" i="260"/>
  <c r="CV32" i="260"/>
  <c r="CR32" i="260"/>
  <c r="CQ32" i="260"/>
  <c r="CP32" i="260"/>
  <c r="CX31" i="260"/>
  <c r="CW31" i="260"/>
  <c r="CV31" i="260"/>
  <c r="CR31" i="260"/>
  <c r="CQ31" i="260"/>
  <c r="CP31" i="260"/>
  <c r="CX30" i="260"/>
  <c r="CW30" i="260"/>
  <c r="CV30" i="260"/>
  <c r="CR30" i="260"/>
  <c r="CQ30" i="260"/>
  <c r="CP30" i="260"/>
  <c r="CX29" i="260"/>
  <c r="CW29" i="260"/>
  <c r="CV29" i="260"/>
  <c r="CR29" i="260"/>
  <c r="CQ29" i="260"/>
  <c r="CP29" i="260"/>
  <c r="CR28" i="260"/>
  <c r="CQ28" i="260"/>
  <c r="CP28" i="260"/>
  <c r="CR27" i="260"/>
  <c r="CQ27" i="260"/>
  <c r="CP27" i="260"/>
  <c r="CR26" i="260"/>
  <c r="CQ26" i="260"/>
  <c r="CP26" i="260"/>
  <c r="CR25" i="260"/>
  <c r="CQ25" i="260"/>
  <c r="CP25" i="260"/>
  <c r="CX24" i="260"/>
  <c r="CW24" i="260"/>
  <c r="CV24" i="260"/>
  <c r="CR24" i="260"/>
  <c r="CQ24" i="260"/>
  <c r="CP24" i="260"/>
  <c r="CX23" i="260"/>
  <c r="CW23" i="260"/>
  <c r="CV23" i="260"/>
  <c r="CR23" i="260"/>
  <c r="CQ23" i="260"/>
  <c r="CP23" i="260"/>
  <c r="CX22" i="260"/>
  <c r="CW22" i="260"/>
  <c r="CV22" i="260"/>
  <c r="CR22" i="260"/>
  <c r="CQ22" i="260"/>
  <c r="CP22" i="260"/>
  <c r="CX21" i="260"/>
  <c r="CW21" i="260"/>
  <c r="CV21" i="260"/>
  <c r="CR21" i="260"/>
  <c r="CQ21" i="260"/>
  <c r="CP21" i="260"/>
  <c r="CX20" i="260"/>
  <c r="CW20" i="260"/>
  <c r="CV20" i="260"/>
  <c r="CR20" i="260"/>
  <c r="CQ20" i="260"/>
  <c r="CP20" i="260"/>
  <c r="CX19" i="260"/>
  <c r="CW19" i="260"/>
  <c r="CV19" i="260"/>
  <c r="CR19" i="260"/>
  <c r="CQ19" i="260"/>
  <c r="CP19" i="260"/>
  <c r="CX18" i="260"/>
  <c r="CW18" i="260"/>
  <c r="CV18" i="260"/>
  <c r="CR18" i="260"/>
  <c r="CQ18" i="260"/>
  <c r="CP18" i="260"/>
  <c r="CX17" i="260"/>
  <c r="CW17" i="260"/>
  <c r="CV17" i="260"/>
  <c r="CR17" i="260"/>
  <c r="CQ17" i="260"/>
  <c r="CP17" i="260"/>
  <c r="CX16" i="260"/>
  <c r="CW16" i="260"/>
  <c r="CV16" i="260"/>
  <c r="CR16" i="260"/>
  <c r="CQ16" i="260"/>
  <c r="CP16" i="260"/>
  <c r="CX15" i="260"/>
  <c r="CW15" i="260"/>
  <c r="CV15" i="260"/>
  <c r="CT15" i="260"/>
  <c r="CS15" i="260"/>
  <c r="CR15" i="260"/>
  <c r="CQ15" i="260"/>
  <c r="CP15" i="260"/>
  <c r="CX14" i="260"/>
  <c r="CW14" i="260"/>
  <c r="CV14" i="260"/>
  <c r="CR14" i="260"/>
  <c r="CQ14" i="260"/>
  <c r="CP14" i="260"/>
  <c r="CX13" i="260"/>
  <c r="CW13" i="260"/>
  <c r="CV13" i="260"/>
  <c r="CR13" i="260"/>
  <c r="CQ13" i="260"/>
  <c r="CP13" i="260"/>
  <c r="CX12" i="260"/>
  <c r="CW12" i="260"/>
  <c r="CV12" i="260"/>
  <c r="CR12" i="260"/>
  <c r="CQ12" i="260"/>
  <c r="CP12" i="260"/>
  <c r="CX11" i="260"/>
  <c r="CW11" i="260"/>
  <c r="CV11" i="260"/>
  <c r="CR11" i="260"/>
  <c r="CQ11" i="260"/>
  <c r="CP11" i="260"/>
  <c r="CX10" i="260"/>
  <c r="CW10" i="260"/>
  <c r="CV10" i="260"/>
  <c r="CR10" i="260"/>
  <c r="CQ10" i="260"/>
  <c r="CP10" i="260"/>
  <c r="CX9" i="260"/>
  <c r="CW9" i="260"/>
  <c r="CV9" i="260"/>
  <c r="CR9" i="260"/>
  <c r="CQ9" i="260"/>
  <c r="CP9" i="260"/>
  <c r="CX8" i="260"/>
  <c r="CW8" i="260"/>
  <c r="CV8" i="260"/>
  <c r="CR8" i="260"/>
  <c r="CQ8" i="260"/>
  <c r="CP8" i="260"/>
  <c r="CX7" i="260"/>
  <c r="CW7" i="260"/>
  <c r="CV7" i="260"/>
  <c r="CR7" i="260"/>
  <c r="CQ7" i="260"/>
  <c r="CP7" i="260"/>
  <c r="CX6" i="260"/>
  <c r="CW6" i="260"/>
  <c r="CV6" i="260"/>
  <c r="CR6" i="260"/>
  <c r="CQ6" i="260"/>
  <c r="CP6" i="260"/>
  <c r="H38" i="258"/>
  <c r="H40" i="259" s="1"/>
  <c r="D52" i="257"/>
  <c r="D47" i="258" s="1"/>
  <c r="D49" i="259" s="1"/>
  <c r="G44" i="257"/>
  <c r="I44" i="256"/>
  <c r="I44" i="257" s="1"/>
  <c r="H44" i="256"/>
  <c r="H44" i="257" s="1"/>
  <c r="G44" i="256"/>
  <c r="G38" i="258" s="1"/>
  <c r="G40" i="259" s="1"/>
  <c r="F44" i="256"/>
  <c r="F44" i="257" s="1"/>
  <c r="E44" i="256"/>
  <c r="E44" i="257" s="1"/>
  <c r="I39" i="255"/>
  <c r="H39" i="255"/>
  <c r="G39" i="255"/>
  <c r="F39" i="255"/>
  <c r="E39" i="255"/>
  <c r="I40" i="254"/>
  <c r="H40" i="254"/>
  <c r="G40" i="254"/>
  <c r="F40" i="254"/>
  <c r="E40" i="254"/>
  <c r="D50" i="253"/>
  <c r="D52" i="254" s="1"/>
  <c r="D51" i="255" s="1"/>
  <c r="I38" i="253"/>
  <c r="H38" i="253"/>
  <c r="G38" i="253"/>
  <c r="F38" i="253"/>
  <c r="E38" i="253"/>
  <c r="G19" i="251"/>
  <c r="I18" i="251"/>
  <c r="H18" i="251"/>
  <c r="I17" i="251"/>
  <c r="H17" i="251"/>
  <c r="I16" i="251"/>
  <c r="H16" i="251"/>
  <c r="I15" i="251"/>
  <c r="H15" i="251"/>
  <c r="I14" i="251"/>
  <c r="H14" i="251"/>
  <c r="I13" i="251"/>
  <c r="H13" i="251"/>
  <c r="I12" i="251"/>
  <c r="H12" i="251"/>
  <c r="I11" i="251"/>
  <c r="H11" i="251"/>
  <c r="I10" i="251"/>
  <c r="H10" i="251"/>
  <c r="I9" i="251"/>
  <c r="H9" i="251"/>
  <c r="P8" i="251"/>
  <c r="M8" i="251"/>
  <c r="Q8" i="251" s="1"/>
  <c r="L8" i="251"/>
  <c r="K8" i="251"/>
  <c r="O8" i="251" s="1"/>
  <c r="A28" i="249"/>
  <c r="A20" i="250" s="1"/>
  <c r="A24" i="251" s="1"/>
  <c r="F25" i="249"/>
  <c r="I25" i="249" s="1"/>
  <c r="E25" i="249"/>
  <c r="D25" i="249"/>
  <c r="C25" i="249"/>
  <c r="B25" i="249"/>
  <c r="A25" i="249"/>
  <c r="I23" i="249"/>
  <c r="H23" i="249"/>
  <c r="A23" i="249"/>
  <c r="I22" i="249"/>
  <c r="H22" i="249"/>
  <c r="A22" i="249"/>
  <c r="I20" i="249"/>
  <c r="H20" i="249"/>
  <c r="A20" i="249"/>
  <c r="I19" i="249"/>
  <c r="H19" i="249"/>
  <c r="A19" i="249"/>
  <c r="I18" i="249"/>
  <c r="H18" i="249"/>
  <c r="A18" i="249"/>
  <c r="I17" i="249"/>
  <c r="H17" i="249"/>
  <c r="A17" i="249"/>
  <c r="I14" i="249"/>
  <c r="H14" i="249"/>
  <c r="F14" i="249"/>
  <c r="E14" i="249"/>
  <c r="D14" i="249"/>
  <c r="C14" i="249"/>
  <c r="B14" i="249"/>
  <c r="I12" i="249"/>
  <c r="H12" i="249"/>
  <c r="I11" i="249"/>
  <c r="H11" i="249"/>
  <c r="I9" i="249"/>
  <c r="H9" i="249"/>
  <c r="I8" i="249"/>
  <c r="H8" i="249"/>
  <c r="I7" i="249"/>
  <c r="H7" i="249"/>
  <c r="I6" i="249"/>
  <c r="H6" i="249"/>
  <c r="H4" i="249"/>
  <c r="C4" i="249"/>
  <c r="I12" i="248"/>
  <c r="H12" i="248"/>
  <c r="I11" i="248"/>
  <c r="H11" i="248"/>
  <c r="I9" i="248"/>
  <c r="H9" i="248"/>
  <c r="I8" i="248"/>
  <c r="H8" i="248"/>
  <c r="I6" i="248"/>
  <c r="H6" i="248"/>
  <c r="I4" i="249"/>
  <c r="F4" i="249"/>
  <c r="B4" i="250" s="1"/>
  <c r="E4" i="249"/>
  <c r="D4" i="249"/>
  <c r="B4" i="249"/>
  <c r="F30" i="247"/>
  <c r="F29" i="247"/>
  <c r="F28" i="247"/>
  <c r="E27" i="247"/>
  <c r="D27" i="247"/>
  <c r="C27" i="247"/>
  <c r="E26" i="247"/>
  <c r="D26" i="247"/>
  <c r="C26" i="247"/>
  <c r="E25" i="247"/>
  <c r="D25" i="247"/>
  <c r="C25" i="247"/>
  <c r="E24" i="247"/>
  <c r="D24" i="247"/>
  <c r="C24" i="247"/>
  <c r="E23" i="247"/>
  <c r="E30" i="247" s="1"/>
  <c r="D23" i="247"/>
  <c r="D30" i="247" s="1"/>
  <c r="C23" i="247"/>
  <c r="C30" i="247" s="1"/>
  <c r="F21" i="247"/>
  <c r="E21" i="247"/>
  <c r="D21" i="247"/>
  <c r="C21" i="247"/>
  <c r="F20" i="247"/>
  <c r="E20" i="247"/>
  <c r="D20" i="247"/>
  <c r="C20" i="247"/>
  <c r="A20" i="247"/>
  <c r="A28" i="247" s="1"/>
  <c r="F13" i="247"/>
  <c r="E13" i="247"/>
  <c r="D13" i="247"/>
  <c r="C13" i="247"/>
  <c r="F12" i="247"/>
  <c r="E12" i="247"/>
  <c r="D12" i="247"/>
  <c r="C12" i="247"/>
  <c r="F25" i="246"/>
  <c r="H25" i="246" s="1"/>
  <c r="K25" i="246" s="1"/>
  <c r="E25" i="246"/>
  <c r="D25" i="246"/>
  <c r="C25" i="246"/>
  <c r="B25" i="246"/>
  <c r="H24" i="246"/>
  <c r="K24" i="246" s="1"/>
  <c r="G24" i="246"/>
  <c r="J24" i="246" s="1"/>
  <c r="H23" i="246"/>
  <c r="K23" i="246" s="1"/>
  <c r="G23" i="246"/>
  <c r="J23" i="246" s="1"/>
  <c r="H22" i="246"/>
  <c r="K22" i="246" s="1"/>
  <c r="G22" i="246"/>
  <c r="J22" i="246" s="1"/>
  <c r="H21" i="246"/>
  <c r="K21" i="246" s="1"/>
  <c r="G21" i="246"/>
  <c r="J21" i="246" s="1"/>
  <c r="H20" i="246"/>
  <c r="K20" i="246" s="1"/>
  <c r="G20" i="246"/>
  <c r="J20" i="246" s="1"/>
  <c r="H19" i="246"/>
  <c r="K19" i="246" s="1"/>
  <c r="G19" i="246"/>
  <c r="J19" i="246" s="1"/>
  <c r="H18" i="246"/>
  <c r="K18" i="246" s="1"/>
  <c r="G18" i="246"/>
  <c r="J18" i="246" s="1"/>
  <c r="H17" i="246"/>
  <c r="K17" i="246" s="1"/>
  <c r="G17" i="246"/>
  <c r="J17" i="246" s="1"/>
  <c r="H14" i="246"/>
  <c r="K14" i="246" s="1"/>
  <c r="G14" i="246"/>
  <c r="J14" i="246" s="1"/>
  <c r="F14" i="246"/>
  <c r="E14" i="246"/>
  <c r="D14" i="246"/>
  <c r="C14" i="246"/>
  <c r="B14" i="246"/>
  <c r="J13" i="246"/>
  <c r="H13" i="246"/>
  <c r="K13" i="246" s="1"/>
  <c r="G13" i="246"/>
  <c r="J12" i="246"/>
  <c r="H12" i="246"/>
  <c r="K12" i="246" s="1"/>
  <c r="G12" i="246"/>
  <c r="J11" i="246"/>
  <c r="H11" i="246"/>
  <c r="K11" i="246" s="1"/>
  <c r="G11" i="246"/>
  <c r="J10" i="246"/>
  <c r="H10" i="246"/>
  <c r="K10" i="246" s="1"/>
  <c r="G10" i="246"/>
  <c r="J9" i="246"/>
  <c r="H9" i="246"/>
  <c r="K9" i="246" s="1"/>
  <c r="G9" i="246"/>
  <c r="J8" i="246"/>
  <c r="H8" i="246"/>
  <c r="K8" i="246" s="1"/>
  <c r="G8" i="246"/>
  <c r="J7" i="246"/>
  <c r="H7" i="246"/>
  <c r="K7" i="246" s="1"/>
  <c r="G7" i="246"/>
  <c r="J6" i="246"/>
  <c r="H6" i="246"/>
  <c r="K6" i="246" s="1"/>
  <c r="G6" i="246"/>
  <c r="K4" i="246"/>
  <c r="J4" i="246"/>
  <c r="F69" i="245"/>
  <c r="A28" i="246" s="1"/>
  <c r="G59" i="245"/>
  <c r="F59" i="245"/>
  <c r="M57" i="245"/>
  <c r="K57" i="245"/>
  <c r="J57" i="245"/>
  <c r="I57" i="245"/>
  <c r="H57" i="245"/>
  <c r="M56" i="245"/>
  <c r="M54" i="245"/>
  <c r="K54" i="245"/>
  <c r="J54" i="245"/>
  <c r="I54" i="245"/>
  <c r="H54" i="245"/>
  <c r="M53" i="245"/>
  <c r="T32" i="244"/>
  <c r="S32" i="244"/>
  <c r="H32" i="244"/>
  <c r="G32" i="244"/>
  <c r="T31" i="244"/>
  <c r="S31" i="244"/>
  <c r="H31" i="244"/>
  <c r="G31" i="244"/>
  <c r="T30" i="244"/>
  <c r="S30" i="244"/>
  <c r="H30" i="244"/>
  <c r="G30" i="244"/>
  <c r="T29" i="244"/>
  <c r="S29" i="244"/>
  <c r="H29" i="244"/>
  <c r="G29" i="244"/>
  <c r="T28" i="244"/>
  <c r="S28" i="244"/>
  <c r="H28" i="244"/>
  <c r="G28" i="244"/>
  <c r="T27" i="244"/>
  <c r="S27" i="244"/>
  <c r="H27" i="244"/>
  <c r="G27" i="244"/>
  <c r="T26" i="244"/>
  <c r="S26" i="244"/>
  <c r="H26" i="244"/>
  <c r="G26" i="244"/>
  <c r="T25" i="244"/>
  <c r="S25" i="244"/>
  <c r="H25" i="244"/>
  <c r="G25" i="244"/>
  <c r="T24" i="244"/>
  <c r="S24" i="244"/>
  <c r="H24" i="244"/>
  <c r="G24" i="244"/>
  <c r="A22" i="244"/>
  <c r="T18" i="244"/>
  <c r="S18" i="244"/>
  <c r="R18" i="244"/>
  <c r="V18" i="244" s="1"/>
  <c r="Q18" i="244"/>
  <c r="P18" i="244"/>
  <c r="O18" i="244"/>
  <c r="N18" i="244"/>
  <c r="I18" i="244"/>
  <c r="H18" i="244"/>
  <c r="F18" i="244"/>
  <c r="G18" i="244" s="1"/>
  <c r="E18" i="244"/>
  <c r="D18" i="244"/>
  <c r="C18" i="244"/>
  <c r="B18" i="244"/>
  <c r="V17" i="244"/>
  <c r="U17" i="244"/>
  <c r="T17" i="244"/>
  <c r="S17" i="244"/>
  <c r="J17" i="244"/>
  <c r="I17" i="244"/>
  <c r="H17" i="244"/>
  <c r="G17" i="244"/>
  <c r="V16" i="244"/>
  <c r="U16" i="244"/>
  <c r="T16" i="244"/>
  <c r="S16" i="244"/>
  <c r="J16" i="244"/>
  <c r="I16" i="244"/>
  <c r="H16" i="244"/>
  <c r="G16" i="244"/>
  <c r="V15" i="244"/>
  <c r="U15" i="244"/>
  <c r="T15" i="244"/>
  <c r="S15" i="244"/>
  <c r="J15" i="244"/>
  <c r="I15" i="244"/>
  <c r="H15" i="244"/>
  <c r="G15" i="244"/>
  <c r="V14" i="244"/>
  <c r="U14" i="244"/>
  <c r="T14" i="244"/>
  <c r="S14" i="244"/>
  <c r="J14" i="244"/>
  <c r="I14" i="244"/>
  <c r="H14" i="244"/>
  <c r="G14" i="244"/>
  <c r="V13" i="244"/>
  <c r="U13" i="244"/>
  <c r="T13" i="244"/>
  <c r="S13" i="244"/>
  <c r="J13" i="244"/>
  <c r="I13" i="244"/>
  <c r="H13" i="244"/>
  <c r="G13" i="244"/>
  <c r="V12" i="244"/>
  <c r="U12" i="244"/>
  <c r="T12" i="244"/>
  <c r="S12" i="244"/>
  <c r="J12" i="244"/>
  <c r="I12" i="244"/>
  <c r="H12" i="244"/>
  <c r="G12" i="244"/>
  <c r="V11" i="244"/>
  <c r="U11" i="244"/>
  <c r="T11" i="244"/>
  <c r="S11" i="244"/>
  <c r="J11" i="244"/>
  <c r="I11" i="244"/>
  <c r="H11" i="244"/>
  <c r="G11" i="244"/>
  <c r="V10" i="244"/>
  <c r="U10" i="244"/>
  <c r="T10" i="244"/>
  <c r="S10" i="244"/>
  <c r="J10" i="244"/>
  <c r="I10" i="244"/>
  <c r="H10" i="244"/>
  <c r="G10" i="244"/>
  <c r="V9" i="244"/>
  <c r="U9" i="244"/>
  <c r="T9" i="244"/>
  <c r="S9" i="244"/>
  <c r="J9" i="244"/>
  <c r="I9" i="244"/>
  <c r="H9" i="244"/>
  <c r="G9" i="244"/>
  <c r="R7" i="244"/>
  <c r="Q7" i="244"/>
  <c r="N7" i="244"/>
  <c r="T7" i="244"/>
  <c r="S7" i="244"/>
  <c r="P7" i="244"/>
  <c r="O7" i="244"/>
  <c r="A30" i="243"/>
  <c r="A29" i="243"/>
  <c r="D26" i="243"/>
  <c r="D22" i="243"/>
  <c r="F15" i="243"/>
  <c r="F25" i="243" s="1"/>
  <c r="E15" i="243"/>
  <c r="E24" i="243" s="1"/>
  <c r="D15" i="243"/>
  <c r="D23" i="243" s="1"/>
  <c r="C15" i="243"/>
  <c r="C26" i="243" s="1"/>
  <c r="B15" i="243"/>
  <c r="B25" i="243" s="1"/>
  <c r="J14" i="243"/>
  <c r="I14" i="243"/>
  <c r="H14" i="243"/>
  <c r="G14" i="243"/>
  <c r="J13" i="243"/>
  <c r="I13" i="243"/>
  <c r="H13" i="243"/>
  <c r="G13" i="243"/>
  <c r="J12" i="243"/>
  <c r="I12" i="243"/>
  <c r="H12" i="243"/>
  <c r="G12" i="243"/>
  <c r="J11" i="243"/>
  <c r="I11" i="243"/>
  <c r="H11" i="243"/>
  <c r="G11" i="243"/>
  <c r="J10" i="243"/>
  <c r="I10" i="243"/>
  <c r="H10" i="243"/>
  <c r="G10" i="243"/>
  <c r="J9" i="243"/>
  <c r="I9" i="243"/>
  <c r="H9" i="243"/>
  <c r="G9" i="243"/>
  <c r="A7" i="243"/>
  <c r="A7" i="244" s="1"/>
  <c r="M7" i="244" s="1"/>
  <c r="A4" i="243"/>
  <c r="A4" i="244" s="1"/>
  <c r="A1" i="242"/>
  <c r="E26" i="242"/>
  <c r="D26" i="242"/>
  <c r="D25" i="242"/>
  <c r="D22" i="242"/>
  <c r="F15" i="242"/>
  <c r="F25" i="242" s="1"/>
  <c r="E15" i="242"/>
  <c r="E24" i="242" s="1"/>
  <c r="D15" i="242"/>
  <c r="D23" i="242" s="1"/>
  <c r="C15" i="242"/>
  <c r="C26" i="242" s="1"/>
  <c r="B15" i="242"/>
  <c r="B25" i="242" s="1"/>
  <c r="J14" i="242"/>
  <c r="I14" i="242"/>
  <c r="H14" i="242"/>
  <c r="G14" i="242"/>
  <c r="J13" i="242"/>
  <c r="I13" i="242"/>
  <c r="H13" i="242"/>
  <c r="G13" i="242"/>
  <c r="J12" i="242"/>
  <c r="I12" i="242"/>
  <c r="H12" i="242"/>
  <c r="G12" i="242"/>
  <c r="J11" i="242"/>
  <c r="I11" i="242"/>
  <c r="H11" i="242"/>
  <c r="G11" i="242"/>
  <c r="J10" i="242"/>
  <c r="I10" i="242"/>
  <c r="H10" i="242"/>
  <c r="G10" i="242"/>
  <c r="J9" i="242"/>
  <c r="I9" i="242"/>
  <c r="H9" i="242"/>
  <c r="G9" i="242"/>
  <c r="O63" i="241"/>
  <c r="O64" i="241"/>
  <c r="A1" i="241"/>
  <c r="K67" i="241"/>
  <c r="M66" i="241"/>
  <c r="O67" i="241" s="1"/>
  <c r="L66" i="241"/>
  <c r="L67" i="241" s="1"/>
  <c r="K66" i="241"/>
  <c r="J66" i="241"/>
  <c r="J67" i="241" s="1"/>
  <c r="I66" i="241"/>
  <c r="J64" i="241"/>
  <c r="M63" i="241"/>
  <c r="M64" i="241" s="1"/>
  <c r="L63" i="241"/>
  <c r="L64" i="241" s="1"/>
  <c r="K63" i="241"/>
  <c r="K64" i="241" s="1"/>
  <c r="J63" i="241"/>
  <c r="I63" i="241"/>
  <c r="C21" i="243" l="1"/>
  <c r="E23" i="243"/>
  <c r="E22" i="243"/>
  <c r="D21" i="243"/>
  <c r="C25" i="243"/>
  <c r="G25" i="243"/>
  <c r="S22" i="244"/>
  <c r="U7" i="244"/>
  <c r="T22" i="244"/>
  <c r="V7" i="244"/>
  <c r="C29" i="247"/>
  <c r="G15" i="243"/>
  <c r="G19" i="243"/>
  <c r="B23" i="243"/>
  <c r="F23" i="243"/>
  <c r="C24" i="243"/>
  <c r="D25" i="243"/>
  <c r="E26" i="243"/>
  <c r="G22" i="244"/>
  <c r="G25" i="246"/>
  <c r="J25" i="246" s="1"/>
  <c r="D28" i="247"/>
  <c r="D29" i="247"/>
  <c r="H25" i="249"/>
  <c r="E38" i="258"/>
  <c r="E40" i="259" s="1"/>
  <c r="I38" i="258"/>
  <c r="I40" i="259" s="1"/>
  <c r="B24" i="243"/>
  <c r="F24" i="243"/>
  <c r="H15" i="243"/>
  <c r="H19" i="243"/>
  <c r="E21" i="243"/>
  <c r="B22" i="243"/>
  <c r="F22" i="243"/>
  <c r="C23" i="243"/>
  <c r="D24" i="243"/>
  <c r="E25" i="243"/>
  <c r="H25" i="243" s="1"/>
  <c r="B26" i="243"/>
  <c r="F26" i="243"/>
  <c r="J18" i="244"/>
  <c r="U18" i="244"/>
  <c r="H22" i="244"/>
  <c r="E28" i="247"/>
  <c r="E29" i="247"/>
  <c r="F38" i="258"/>
  <c r="F40" i="259" s="1"/>
  <c r="J15" i="243"/>
  <c r="C28" i="247"/>
  <c r="I15" i="243"/>
  <c r="B21" i="243"/>
  <c r="F21" i="243"/>
  <c r="C22" i="243"/>
  <c r="E22" i="242"/>
  <c r="C21" i="242"/>
  <c r="E23" i="242"/>
  <c r="D21" i="242"/>
  <c r="C25" i="242"/>
  <c r="G25" i="242"/>
  <c r="G15" i="242"/>
  <c r="F23" i="242"/>
  <c r="H15" i="242"/>
  <c r="E21" i="242"/>
  <c r="E27" i="242" s="1"/>
  <c r="B22" i="242"/>
  <c r="F22" i="242"/>
  <c r="C23" i="242"/>
  <c r="D24" i="242"/>
  <c r="D27" i="242" s="1"/>
  <c r="E25" i="242"/>
  <c r="H25" i="242" s="1"/>
  <c r="B26" i="242"/>
  <c r="F26" i="242"/>
  <c r="J15" i="242"/>
  <c r="B24" i="242"/>
  <c r="F24" i="242"/>
  <c r="B23" i="242"/>
  <c r="C24" i="242"/>
  <c r="I15" i="242"/>
  <c r="B21" i="242"/>
  <c r="F21" i="242"/>
  <c r="C22" i="242"/>
  <c r="C27" i="242" s="1"/>
  <c r="O66" i="241"/>
  <c r="M67" i="241"/>
  <c r="T5" i="240"/>
  <c r="A1" i="240"/>
  <c r="S18" i="240"/>
  <c r="Q18" i="240"/>
  <c r="O18" i="240"/>
  <c r="M18" i="240"/>
  <c r="K18" i="240"/>
  <c r="I18" i="240"/>
  <c r="G18" i="240"/>
  <c r="E18" i="240"/>
  <c r="S17" i="240"/>
  <c r="Q17" i="240"/>
  <c r="O17" i="240"/>
  <c r="M17" i="240"/>
  <c r="K17" i="240"/>
  <c r="I17" i="240"/>
  <c r="G17" i="240"/>
  <c r="E17" i="240"/>
  <c r="C17" i="240"/>
  <c r="S5" i="240"/>
  <c r="R5" i="240"/>
  <c r="Q5" i="240"/>
  <c r="P5" i="240"/>
  <c r="O5" i="240"/>
  <c r="N5" i="240"/>
  <c r="M5" i="240"/>
  <c r="L5" i="240"/>
  <c r="K5" i="240"/>
  <c r="J5" i="240"/>
  <c r="I5" i="240"/>
  <c r="H5" i="240"/>
  <c r="G5" i="240"/>
  <c r="F5" i="240"/>
  <c r="E5" i="240"/>
  <c r="D5" i="240"/>
  <c r="C5" i="240"/>
  <c r="B5" i="240"/>
  <c r="E27" i="243" l="1"/>
  <c r="D27" i="243"/>
  <c r="C27" i="243"/>
  <c r="F27" i="243"/>
  <c r="H21" i="243"/>
  <c r="G21" i="243"/>
  <c r="G22" i="243"/>
  <c r="H22" i="243"/>
  <c r="G26" i="243"/>
  <c r="H26" i="243"/>
  <c r="B27" i="243"/>
  <c r="H24" i="243"/>
  <c r="G24" i="243"/>
  <c r="H23" i="243"/>
  <c r="G23" i="243"/>
  <c r="H21" i="242"/>
  <c r="F27" i="242"/>
  <c r="G21" i="242"/>
  <c r="H24" i="242"/>
  <c r="G24" i="242"/>
  <c r="G22" i="242"/>
  <c r="H22" i="242"/>
  <c r="H23" i="242"/>
  <c r="G23" i="242"/>
  <c r="B27" i="242"/>
  <c r="G26" i="242"/>
  <c r="H26" i="242"/>
  <c r="H27" i="242" l="1"/>
  <c r="G27" i="242"/>
  <c r="B6" i="9" l="1"/>
  <c r="A1" i="19"/>
  <c r="U15" i="30"/>
  <c r="T15" i="30"/>
  <c r="U14" i="30"/>
  <c r="T14" i="30"/>
  <c r="U13" i="30"/>
  <c r="T13" i="30"/>
  <c r="U9" i="30"/>
  <c r="T9" i="30"/>
  <c r="U8" i="30"/>
  <c r="T8" i="30"/>
  <c r="U7" i="30"/>
  <c r="T7" i="30"/>
  <c r="R4" i="30"/>
  <c r="Q4" i="30"/>
  <c r="P4" i="30"/>
  <c r="O4" i="30"/>
  <c r="N4" i="30"/>
  <c r="M4" i="30"/>
  <c r="L4" i="30"/>
  <c r="K4" i="30"/>
  <c r="J4" i="30"/>
  <c r="I4" i="30"/>
  <c r="H4" i="30"/>
  <c r="G4" i="30"/>
  <c r="F4" i="30"/>
  <c r="E4" i="30"/>
  <c r="D4" i="30"/>
  <c r="C4" i="30"/>
  <c r="B4" i="30"/>
  <c r="R3" i="30"/>
  <c r="Q3" i="30"/>
  <c r="P3" i="30"/>
  <c r="O3" i="30"/>
  <c r="N3" i="30"/>
  <c r="M3" i="30"/>
  <c r="L3" i="30"/>
  <c r="K3" i="30"/>
  <c r="J3" i="30"/>
  <c r="I3" i="30"/>
  <c r="H3" i="30"/>
  <c r="G3" i="30"/>
  <c r="F3" i="30"/>
  <c r="E3" i="30"/>
  <c r="D3" i="30"/>
  <c r="C3" i="30"/>
  <c r="B3" i="30"/>
  <c r="A1" i="30"/>
  <c r="U13" i="17"/>
  <c r="T13" i="17"/>
  <c r="U12" i="17"/>
  <c r="T12" i="17"/>
  <c r="U9" i="17"/>
  <c r="T9" i="17"/>
  <c r="U8" i="17"/>
  <c r="T8" i="17"/>
  <c r="U7" i="17"/>
  <c r="T7" i="17"/>
  <c r="R4" i="17"/>
  <c r="Q4" i="17"/>
  <c r="P4" i="17"/>
  <c r="O4" i="17"/>
  <c r="N4" i="17"/>
  <c r="M4" i="17"/>
  <c r="L4" i="17"/>
  <c r="K4" i="17"/>
  <c r="J4" i="17"/>
  <c r="I4" i="17"/>
  <c r="H4" i="17"/>
  <c r="G4" i="17"/>
  <c r="F4" i="17"/>
  <c r="E4" i="17"/>
  <c r="D4" i="17"/>
  <c r="C4" i="17"/>
  <c r="B4" i="17"/>
  <c r="R3" i="17"/>
  <c r="Q3" i="17"/>
  <c r="P3" i="17"/>
  <c r="O3" i="17"/>
  <c r="N3" i="17"/>
  <c r="M3" i="17"/>
  <c r="L3" i="17"/>
  <c r="K3" i="17"/>
  <c r="J3" i="17"/>
  <c r="I3" i="17"/>
  <c r="H3" i="17"/>
  <c r="G3" i="17"/>
  <c r="F3" i="17"/>
  <c r="E3" i="17"/>
  <c r="D3" i="17"/>
  <c r="C3" i="17"/>
  <c r="B3" i="17"/>
  <c r="A1" i="17"/>
  <c r="U22" i="31"/>
  <c r="T22" i="31"/>
  <c r="U21" i="31"/>
  <c r="T21" i="31"/>
  <c r="U20" i="31"/>
  <c r="T20" i="31"/>
  <c r="U19" i="31"/>
  <c r="T19" i="31"/>
  <c r="U18" i="31"/>
  <c r="T18" i="31"/>
  <c r="U17" i="31"/>
  <c r="T17" i="31"/>
  <c r="U16" i="31"/>
  <c r="T16" i="31"/>
  <c r="U10" i="31"/>
  <c r="T10" i="31"/>
  <c r="U9" i="31"/>
  <c r="T9" i="31"/>
  <c r="U8" i="31"/>
  <c r="T8" i="31"/>
  <c r="U7" i="31"/>
  <c r="T7" i="31"/>
  <c r="A1" i="31"/>
  <c r="V19" i="236"/>
  <c r="U19" i="236"/>
  <c r="T19" i="236"/>
  <c r="S19" i="236"/>
  <c r="R19" i="236"/>
  <c r="Q19" i="236"/>
  <c r="P19" i="236"/>
  <c r="O19" i="236"/>
  <c r="N19" i="236"/>
  <c r="M19" i="236"/>
  <c r="L19" i="236"/>
  <c r="K19" i="236"/>
  <c r="J19" i="236"/>
  <c r="I19" i="236"/>
  <c r="H19" i="236"/>
  <c r="G19" i="236"/>
  <c r="F19" i="236"/>
  <c r="E19" i="236"/>
  <c r="D19" i="236"/>
  <c r="C19" i="236"/>
  <c r="B19" i="236"/>
  <c r="V16" i="236"/>
  <c r="U16" i="236"/>
  <c r="T16" i="236"/>
  <c r="S16" i="236"/>
  <c r="R16" i="236"/>
  <c r="Q16" i="236"/>
  <c r="P16" i="236"/>
  <c r="O16" i="236"/>
  <c r="N16" i="236"/>
  <c r="M16" i="236"/>
  <c r="L16" i="236"/>
  <c r="K16" i="236"/>
  <c r="J16" i="236"/>
  <c r="I16" i="236"/>
  <c r="H16" i="236"/>
  <c r="G16" i="236"/>
  <c r="F16" i="236"/>
  <c r="E16" i="236"/>
  <c r="D16" i="236"/>
  <c r="C16" i="236"/>
  <c r="B16" i="236"/>
  <c r="V10" i="236"/>
  <c r="U10" i="236"/>
  <c r="T10" i="236"/>
  <c r="S10" i="236"/>
  <c r="R10" i="236"/>
  <c r="Q10" i="236"/>
  <c r="P10" i="236"/>
  <c r="O10" i="236"/>
  <c r="N10" i="236"/>
  <c r="M10" i="236"/>
  <c r="L10" i="236"/>
  <c r="K10" i="236"/>
  <c r="J10" i="236"/>
  <c r="I10" i="236"/>
  <c r="H10" i="236"/>
  <c r="G10" i="236"/>
  <c r="F10" i="236"/>
  <c r="E10" i="236"/>
  <c r="D10" i="236"/>
  <c r="C10" i="236"/>
  <c r="B10" i="236"/>
  <c r="V6" i="236"/>
  <c r="U6" i="236"/>
  <c r="T6" i="236"/>
  <c r="S6" i="236"/>
  <c r="R6" i="236"/>
  <c r="Q6" i="236"/>
  <c r="P6" i="236"/>
  <c r="O6" i="236"/>
  <c r="N6" i="236"/>
  <c r="M6" i="236"/>
  <c r="L6" i="236"/>
  <c r="K6" i="236"/>
  <c r="J6" i="236"/>
  <c r="I6" i="236"/>
  <c r="H6" i="236"/>
  <c r="G6" i="236"/>
  <c r="F6" i="236"/>
  <c r="E6" i="236"/>
  <c r="D6" i="236"/>
  <c r="C6" i="236"/>
  <c r="B6" i="236"/>
  <c r="T4" i="236"/>
  <c r="S4" i="236"/>
  <c r="R4" i="236"/>
  <c r="Q4" i="236"/>
  <c r="P4" i="236"/>
  <c r="O4" i="236"/>
  <c r="N4" i="236"/>
  <c r="M4" i="236"/>
  <c r="L4" i="236"/>
  <c r="K4" i="236"/>
  <c r="J4" i="236"/>
  <c r="I4" i="236"/>
  <c r="H4" i="236"/>
  <c r="G4" i="236"/>
  <c r="F4" i="236"/>
  <c r="E4" i="236"/>
  <c r="D4" i="236"/>
  <c r="C4" i="236"/>
  <c r="B4" i="236"/>
  <c r="I16" i="235"/>
  <c r="H16" i="235"/>
  <c r="I15" i="235"/>
  <c r="H15" i="235"/>
  <c r="I14" i="235"/>
  <c r="H14" i="235"/>
  <c r="I11" i="235"/>
  <c r="H11" i="235"/>
  <c r="I10" i="235"/>
  <c r="H10" i="235"/>
  <c r="I9" i="235"/>
  <c r="H9" i="235"/>
  <c r="I8" i="235"/>
  <c r="H8" i="235"/>
  <c r="F4" i="235"/>
  <c r="E4" i="235"/>
  <c r="D4" i="235"/>
  <c r="C4" i="235"/>
  <c r="B4" i="235"/>
  <c r="A1" i="235"/>
  <c r="K43" i="234"/>
  <c r="J43" i="234"/>
  <c r="K31" i="234"/>
  <c r="J31" i="234"/>
  <c r="K21" i="234"/>
  <c r="J21" i="234"/>
  <c r="K16" i="234"/>
  <c r="J16" i="234"/>
  <c r="C16" i="234"/>
  <c r="B16" i="234"/>
  <c r="G11" i="234"/>
  <c r="F11" i="234"/>
  <c r="K6" i="234"/>
  <c r="J6" i="234"/>
  <c r="G6" i="234"/>
  <c r="F6" i="234"/>
  <c r="B6" i="234"/>
  <c r="A1" i="234"/>
  <c r="I28" i="233"/>
  <c r="H28" i="233"/>
  <c r="I27" i="233"/>
  <c r="H27" i="233"/>
  <c r="I26" i="233"/>
  <c r="H26" i="233"/>
  <c r="F26" i="233"/>
  <c r="E26" i="233"/>
  <c r="D26" i="233"/>
  <c r="C26" i="233"/>
  <c r="B26" i="233"/>
  <c r="I24" i="233"/>
  <c r="H24" i="233"/>
  <c r="I23" i="233"/>
  <c r="H23" i="233"/>
  <c r="I22" i="233"/>
  <c r="H22" i="233"/>
  <c r="I21" i="233"/>
  <c r="H21" i="233"/>
  <c r="F21" i="233"/>
  <c r="E21" i="233"/>
  <c r="D21" i="233"/>
  <c r="C21" i="233"/>
  <c r="B21" i="233"/>
  <c r="F18" i="233"/>
  <c r="E18" i="233"/>
  <c r="D18" i="233"/>
  <c r="C18" i="233"/>
  <c r="B18" i="233"/>
  <c r="F17" i="233"/>
  <c r="E17" i="233"/>
  <c r="D17" i="233"/>
  <c r="C17" i="233"/>
  <c r="B17" i="233"/>
  <c r="I14" i="233"/>
  <c r="H14" i="233"/>
  <c r="I13" i="233"/>
  <c r="H13" i="233"/>
  <c r="I12" i="233"/>
  <c r="H12" i="233"/>
  <c r="F12" i="233"/>
  <c r="E12" i="233"/>
  <c r="D12" i="233"/>
  <c r="C12" i="233"/>
  <c r="B12" i="233"/>
  <c r="I10" i="233"/>
  <c r="H10" i="233"/>
  <c r="I9" i="233"/>
  <c r="H9" i="233"/>
  <c r="I8" i="233"/>
  <c r="H8" i="233"/>
  <c r="I7" i="233"/>
  <c r="H7" i="233"/>
  <c r="F7" i="233"/>
  <c r="E7" i="233"/>
  <c r="D7" i="233"/>
  <c r="C7" i="233"/>
  <c r="B7" i="233"/>
  <c r="F4" i="233"/>
  <c r="E4" i="233"/>
  <c r="D4" i="233"/>
  <c r="C4" i="233"/>
  <c r="B4" i="233"/>
  <c r="A1" i="233"/>
  <c r="F44" i="232"/>
  <c r="D44" i="232"/>
  <c r="C44" i="232"/>
  <c r="B44" i="232"/>
  <c r="F43" i="232"/>
  <c r="D43" i="232"/>
  <c r="C43" i="232"/>
  <c r="B43" i="232"/>
  <c r="F42" i="232"/>
  <c r="D42" i="232"/>
  <c r="C42" i="232"/>
  <c r="B42" i="232"/>
  <c r="F41" i="232"/>
  <c r="D41" i="232"/>
  <c r="C41" i="232"/>
  <c r="B41" i="232"/>
  <c r="F40" i="232"/>
  <c r="D40" i="232"/>
  <c r="C40" i="232"/>
  <c r="B40" i="232"/>
  <c r="F38" i="232"/>
  <c r="F37" i="232"/>
  <c r="F36" i="232"/>
  <c r="F35" i="232"/>
  <c r="F34" i="232"/>
  <c r="F31" i="232"/>
  <c r="D31" i="232"/>
  <c r="C31" i="232"/>
  <c r="B31" i="232"/>
  <c r="F30" i="232"/>
  <c r="D30" i="232"/>
  <c r="C30" i="232"/>
  <c r="B30" i="232"/>
  <c r="F29" i="232"/>
  <c r="D29" i="232"/>
  <c r="C29" i="232"/>
  <c r="B29" i="232"/>
  <c r="F28" i="232"/>
  <c r="D28" i="232"/>
  <c r="C28" i="232"/>
  <c r="B28" i="232"/>
  <c r="F27" i="232"/>
  <c r="D27" i="232"/>
  <c r="C27" i="232"/>
  <c r="B27" i="232"/>
  <c r="F25" i="232"/>
  <c r="F24" i="232"/>
  <c r="F23" i="232"/>
  <c r="F22" i="232"/>
  <c r="F21" i="232"/>
  <c r="F18" i="232"/>
  <c r="D18" i="232"/>
  <c r="C18" i="232"/>
  <c r="B18" i="232"/>
  <c r="F17" i="232"/>
  <c r="D17" i="232"/>
  <c r="C17" i="232"/>
  <c r="B17" i="232"/>
  <c r="F16" i="232"/>
  <c r="D16" i="232"/>
  <c r="C16" i="232"/>
  <c r="B16" i="232"/>
  <c r="F15" i="232"/>
  <c r="D15" i="232"/>
  <c r="C15" i="232"/>
  <c r="B15" i="232"/>
  <c r="F14" i="232"/>
  <c r="D14" i="232"/>
  <c r="C14" i="232"/>
  <c r="B14" i="232"/>
  <c r="F12" i="232"/>
  <c r="D12" i="232"/>
  <c r="C12" i="232"/>
  <c r="B12" i="232"/>
  <c r="F11" i="232"/>
  <c r="D11" i="232"/>
  <c r="C11" i="232"/>
  <c r="B11" i="232"/>
  <c r="F10" i="232"/>
  <c r="D10" i="232"/>
  <c r="C10" i="232"/>
  <c r="B10" i="232"/>
  <c r="F9" i="232"/>
  <c r="D9" i="232"/>
  <c r="C9" i="232"/>
  <c r="B9" i="232"/>
  <c r="F8" i="232"/>
  <c r="D8" i="232"/>
  <c r="C8" i="232"/>
  <c r="B8" i="232"/>
  <c r="F5" i="232"/>
  <c r="D5" i="232"/>
  <c r="C5" i="232"/>
  <c r="B5" i="232"/>
  <c r="F4" i="232"/>
  <c r="D4" i="232"/>
  <c r="C4" i="232"/>
  <c r="B4" i="232"/>
  <c r="A1" i="232"/>
  <c r="F57" i="231"/>
  <c r="D57" i="231"/>
  <c r="C57" i="231"/>
  <c r="B57" i="231"/>
  <c r="F56" i="231"/>
  <c r="D56" i="231"/>
  <c r="C56" i="231"/>
  <c r="B56" i="231"/>
  <c r="F55" i="231"/>
  <c r="D55" i="231"/>
  <c r="C55" i="231"/>
  <c r="B55" i="231"/>
  <c r="F54" i="231"/>
  <c r="D54" i="231"/>
  <c r="C54" i="231"/>
  <c r="B54" i="231"/>
  <c r="F53" i="231"/>
  <c r="D53" i="231"/>
  <c r="C53" i="231"/>
  <c r="B53" i="231"/>
  <c r="F51" i="231"/>
  <c r="F50" i="231"/>
  <c r="F49" i="231"/>
  <c r="F48" i="231"/>
  <c r="F47" i="231"/>
  <c r="F44" i="231"/>
  <c r="D44" i="231"/>
  <c r="C44" i="231"/>
  <c r="B44" i="231"/>
  <c r="F43" i="231"/>
  <c r="D43" i="231"/>
  <c r="C43" i="231"/>
  <c r="B43" i="231"/>
  <c r="F42" i="231"/>
  <c r="D42" i="231"/>
  <c r="C42" i="231"/>
  <c r="B42" i="231"/>
  <c r="F41" i="231"/>
  <c r="D41" i="231"/>
  <c r="C41" i="231"/>
  <c r="B41" i="231"/>
  <c r="F40" i="231"/>
  <c r="D40" i="231"/>
  <c r="C40" i="231"/>
  <c r="B40" i="231"/>
  <c r="F38" i="231"/>
  <c r="F37" i="231"/>
  <c r="F36" i="231"/>
  <c r="F35" i="231"/>
  <c r="F34" i="231"/>
  <c r="F31" i="231"/>
  <c r="D31" i="231"/>
  <c r="C31" i="231"/>
  <c r="B31" i="231"/>
  <c r="F30" i="231"/>
  <c r="D30" i="231"/>
  <c r="C30" i="231"/>
  <c r="B30" i="231"/>
  <c r="F29" i="231"/>
  <c r="D29" i="231"/>
  <c r="C29" i="231"/>
  <c r="B29" i="231"/>
  <c r="F28" i="231"/>
  <c r="D28" i="231"/>
  <c r="C28" i="231"/>
  <c r="B28" i="231"/>
  <c r="F27" i="231"/>
  <c r="D27" i="231"/>
  <c r="C27" i="231"/>
  <c r="B27" i="231"/>
  <c r="F25" i="231"/>
  <c r="F24" i="231"/>
  <c r="F23" i="231"/>
  <c r="F22" i="231"/>
  <c r="F21" i="231"/>
  <c r="F18" i="231"/>
  <c r="D18" i="231"/>
  <c r="C18" i="231"/>
  <c r="B18" i="231"/>
  <c r="F17" i="231"/>
  <c r="D17" i="231"/>
  <c r="C17" i="231"/>
  <c r="B17" i="231"/>
  <c r="F16" i="231"/>
  <c r="D16" i="231"/>
  <c r="C16" i="231"/>
  <c r="B16" i="231"/>
  <c r="F15" i="231"/>
  <c r="D15" i="231"/>
  <c r="C15" i="231"/>
  <c r="B15" i="231"/>
  <c r="F14" i="231"/>
  <c r="D14" i="231"/>
  <c r="C14" i="231"/>
  <c r="B14" i="231"/>
  <c r="F12" i="231"/>
  <c r="D12" i="231"/>
  <c r="C12" i="231"/>
  <c r="B12" i="231"/>
  <c r="F11" i="231"/>
  <c r="D11" i="231"/>
  <c r="C11" i="231"/>
  <c r="B11" i="231"/>
  <c r="F10" i="231"/>
  <c r="D10" i="231"/>
  <c r="C10" i="231"/>
  <c r="B10" i="231"/>
  <c r="F9" i="231"/>
  <c r="D9" i="231"/>
  <c r="C9" i="231"/>
  <c r="B9" i="231"/>
  <c r="F8" i="231"/>
  <c r="D8" i="231"/>
  <c r="C8" i="231"/>
  <c r="B8" i="231"/>
  <c r="F5" i="231"/>
  <c r="D5" i="231"/>
  <c r="C5" i="231"/>
  <c r="B5" i="231"/>
  <c r="F4" i="231"/>
  <c r="D4" i="231"/>
  <c r="C4" i="231"/>
  <c r="B4" i="231"/>
  <c r="A1" i="231"/>
  <c r="E37" i="230"/>
  <c r="E31" i="230"/>
  <c r="B29" i="230"/>
  <c r="B24" i="230"/>
  <c r="B22" i="230"/>
  <c r="B14" i="230"/>
  <c r="E12" i="230"/>
  <c r="C12" i="230"/>
  <c r="B12" i="230"/>
  <c r="E11" i="230"/>
  <c r="E10" i="230"/>
  <c r="E9" i="230"/>
  <c r="C9" i="230"/>
  <c r="B9" i="230"/>
  <c r="E8" i="230"/>
  <c r="E7" i="230"/>
  <c r="E6" i="230"/>
  <c r="C3" i="230"/>
  <c r="B3" i="230"/>
  <c r="A1" i="230"/>
  <c r="I32" i="229"/>
  <c r="H32" i="229"/>
  <c r="I31" i="229"/>
  <c r="H31" i="229"/>
  <c r="I30" i="229"/>
  <c r="H30" i="229"/>
  <c r="F30" i="229"/>
  <c r="E30" i="229"/>
  <c r="D30" i="229"/>
  <c r="C30" i="229"/>
  <c r="B30" i="229"/>
  <c r="I28" i="229"/>
  <c r="H28" i="229"/>
  <c r="I27" i="229"/>
  <c r="H27" i="229"/>
  <c r="I26" i="229"/>
  <c r="H26" i="229"/>
  <c r="I25" i="229"/>
  <c r="H25" i="229"/>
  <c r="F25" i="229"/>
  <c r="E25" i="229"/>
  <c r="D25" i="229"/>
  <c r="C25" i="229"/>
  <c r="B25" i="229"/>
  <c r="I23" i="229"/>
  <c r="H23" i="229"/>
  <c r="F23" i="229"/>
  <c r="E23" i="229"/>
  <c r="D23" i="229"/>
  <c r="C23" i="229"/>
  <c r="B23" i="229"/>
  <c r="I16" i="229"/>
  <c r="H16" i="229"/>
  <c r="I15" i="229"/>
  <c r="H15" i="229"/>
  <c r="I14" i="229"/>
  <c r="H14" i="229"/>
  <c r="F14" i="229"/>
  <c r="E14" i="229"/>
  <c r="D14" i="229"/>
  <c r="C14" i="229"/>
  <c r="B14" i="229"/>
  <c r="I12" i="229"/>
  <c r="H12" i="229"/>
  <c r="I11" i="229"/>
  <c r="H11" i="229"/>
  <c r="I10" i="229"/>
  <c r="H10" i="229"/>
  <c r="I9" i="229"/>
  <c r="H9" i="229"/>
  <c r="F9" i="229"/>
  <c r="E9" i="229"/>
  <c r="D9" i="229"/>
  <c r="C9" i="229"/>
  <c r="B9" i="229"/>
  <c r="I7" i="229"/>
  <c r="H7" i="229"/>
  <c r="F7" i="229"/>
  <c r="E7" i="229"/>
  <c r="D7" i="229"/>
  <c r="C7" i="229"/>
  <c r="B7" i="229"/>
  <c r="A1" i="229"/>
  <c r="F44" i="228"/>
  <c r="D44" i="228"/>
  <c r="C44" i="228"/>
  <c r="B44" i="228"/>
  <c r="F43" i="228"/>
  <c r="D43" i="228"/>
  <c r="C43" i="228"/>
  <c r="B43" i="228"/>
  <c r="F42" i="228"/>
  <c r="D42" i="228"/>
  <c r="C42" i="228"/>
  <c r="B42" i="228"/>
  <c r="F41" i="228"/>
  <c r="D41" i="228"/>
  <c r="C41" i="228"/>
  <c r="B41" i="228"/>
  <c r="F40" i="228"/>
  <c r="D40" i="228"/>
  <c r="C40" i="228"/>
  <c r="B40" i="228"/>
  <c r="F38" i="228"/>
  <c r="F37" i="228"/>
  <c r="F36" i="228"/>
  <c r="F35" i="228"/>
  <c r="F34" i="228"/>
  <c r="F31" i="228"/>
  <c r="D31" i="228"/>
  <c r="C31" i="228"/>
  <c r="B31" i="228"/>
  <c r="F30" i="228"/>
  <c r="D30" i="228"/>
  <c r="C30" i="228"/>
  <c r="B30" i="228"/>
  <c r="F29" i="228"/>
  <c r="D29" i="228"/>
  <c r="C29" i="228"/>
  <c r="B29" i="228"/>
  <c r="F28" i="228"/>
  <c r="D28" i="228"/>
  <c r="C28" i="228"/>
  <c r="B28" i="228"/>
  <c r="F27" i="228"/>
  <c r="D27" i="228"/>
  <c r="C27" i="228"/>
  <c r="B27" i="228"/>
  <c r="F25" i="228"/>
  <c r="F24" i="228"/>
  <c r="F23" i="228"/>
  <c r="F22" i="228"/>
  <c r="F21" i="228"/>
  <c r="F18" i="228"/>
  <c r="D18" i="228"/>
  <c r="C18" i="228"/>
  <c r="B18" i="228"/>
  <c r="F17" i="228"/>
  <c r="D17" i="228"/>
  <c r="C17" i="228"/>
  <c r="B17" i="228"/>
  <c r="F16" i="228"/>
  <c r="D16" i="228"/>
  <c r="C16" i="228"/>
  <c r="B16" i="228"/>
  <c r="F15" i="228"/>
  <c r="D15" i="228"/>
  <c r="C15" i="228"/>
  <c r="B15" i="228"/>
  <c r="F14" i="228"/>
  <c r="D14" i="228"/>
  <c r="C14" i="228"/>
  <c r="B14" i="228"/>
  <c r="F12" i="228"/>
  <c r="D12" i="228"/>
  <c r="C12" i="228"/>
  <c r="B12" i="228"/>
  <c r="F11" i="228"/>
  <c r="D11" i="228"/>
  <c r="C11" i="228"/>
  <c r="B11" i="228"/>
  <c r="F10" i="228"/>
  <c r="D10" i="228"/>
  <c r="C10" i="228"/>
  <c r="B10" i="228"/>
  <c r="F9" i="228"/>
  <c r="D9" i="228"/>
  <c r="C9" i="228"/>
  <c r="B9" i="228"/>
  <c r="F8" i="228"/>
  <c r="D8" i="228"/>
  <c r="C8" i="228"/>
  <c r="B8" i="228"/>
  <c r="F5" i="228"/>
  <c r="D5" i="228"/>
  <c r="C5" i="228"/>
  <c r="B5" i="228"/>
  <c r="F4" i="228"/>
  <c r="D4" i="228"/>
  <c r="C4" i="228"/>
  <c r="B4" i="228"/>
  <c r="A1" i="228"/>
  <c r="F59" i="227"/>
  <c r="D59" i="227"/>
  <c r="C59" i="227"/>
  <c r="B59" i="227"/>
  <c r="F58" i="227"/>
  <c r="D58" i="227"/>
  <c r="C58" i="227"/>
  <c r="B58" i="227"/>
  <c r="F57" i="227"/>
  <c r="D57" i="227"/>
  <c r="C57" i="227"/>
  <c r="B57" i="227"/>
  <c r="F56" i="227"/>
  <c r="D56" i="227"/>
  <c r="C56" i="227"/>
  <c r="B56" i="227"/>
  <c r="F55" i="227"/>
  <c r="D55" i="227"/>
  <c r="C55" i="227"/>
  <c r="B55" i="227"/>
  <c r="F53" i="227"/>
  <c r="F52" i="227"/>
  <c r="F51" i="227"/>
  <c r="F50" i="227"/>
  <c r="F49" i="227"/>
  <c r="F45" i="227"/>
  <c r="D45" i="227"/>
  <c r="C45" i="227"/>
  <c r="B45" i="227"/>
  <c r="F44" i="227"/>
  <c r="D44" i="227"/>
  <c r="C44" i="227"/>
  <c r="B44" i="227"/>
  <c r="F43" i="227"/>
  <c r="D43" i="227"/>
  <c r="C43" i="227"/>
  <c r="B43" i="227"/>
  <c r="F42" i="227"/>
  <c r="D42" i="227"/>
  <c r="C42" i="227"/>
  <c r="B42" i="227"/>
  <c r="F41" i="227"/>
  <c r="D41" i="227"/>
  <c r="C41" i="227"/>
  <c r="B41" i="227"/>
  <c r="F39" i="227"/>
  <c r="F38" i="227"/>
  <c r="F37" i="227"/>
  <c r="F36" i="227"/>
  <c r="F35" i="227"/>
  <c r="F31" i="227"/>
  <c r="D31" i="227"/>
  <c r="C31" i="227"/>
  <c r="B31" i="227"/>
  <c r="F30" i="227"/>
  <c r="D30" i="227"/>
  <c r="C30" i="227"/>
  <c r="B30" i="227"/>
  <c r="F29" i="227"/>
  <c r="D29" i="227"/>
  <c r="C29" i="227"/>
  <c r="B29" i="227"/>
  <c r="F28" i="227"/>
  <c r="D28" i="227"/>
  <c r="C28" i="227"/>
  <c r="B28" i="227"/>
  <c r="F27" i="227"/>
  <c r="D27" i="227"/>
  <c r="C27" i="227"/>
  <c r="B27" i="227"/>
  <c r="F25" i="227"/>
  <c r="F24" i="227"/>
  <c r="F23" i="227"/>
  <c r="F22" i="227"/>
  <c r="F21" i="227"/>
  <c r="F18" i="227"/>
  <c r="D18" i="227"/>
  <c r="C18" i="227"/>
  <c r="B18" i="227"/>
  <c r="F17" i="227"/>
  <c r="D17" i="227"/>
  <c r="C17" i="227"/>
  <c r="B17" i="227"/>
  <c r="F16" i="227"/>
  <c r="D16" i="227"/>
  <c r="C16" i="227"/>
  <c r="B16" i="227"/>
  <c r="F15" i="227"/>
  <c r="D15" i="227"/>
  <c r="C15" i="227"/>
  <c r="B15" i="227"/>
  <c r="F14" i="227"/>
  <c r="D14" i="227"/>
  <c r="C14" i="227"/>
  <c r="B14" i="227"/>
  <c r="F12" i="227"/>
  <c r="F11" i="227"/>
  <c r="F10" i="227"/>
  <c r="F9" i="227"/>
  <c r="F8" i="227"/>
  <c r="A1" i="227"/>
  <c r="B31" i="226"/>
  <c r="B26" i="226"/>
  <c r="B24" i="226"/>
  <c r="B16" i="226"/>
  <c r="E14" i="226"/>
  <c r="C14" i="226"/>
  <c r="B14" i="226"/>
  <c r="E13" i="226"/>
  <c r="C13" i="226"/>
  <c r="B13" i="226"/>
  <c r="E12" i="226"/>
  <c r="F11" i="226"/>
  <c r="E11" i="226"/>
  <c r="E10" i="226"/>
  <c r="C10" i="226"/>
  <c r="B10" i="226"/>
  <c r="E9" i="226"/>
  <c r="E8" i="226"/>
  <c r="E7" i="226"/>
  <c r="A1" i="226"/>
  <c r="B27" i="28"/>
  <c r="B19" i="28"/>
  <c r="F7" i="28"/>
  <c r="E7" i="28"/>
  <c r="D7" i="28"/>
  <c r="C7" i="28"/>
  <c r="A1" i="28"/>
  <c r="A1" i="106"/>
  <c r="E28" i="77"/>
  <c r="D28" i="77"/>
  <c r="C28" i="77"/>
  <c r="B28" i="77"/>
  <c r="A28" i="77"/>
  <c r="E27" i="77"/>
  <c r="D27" i="77"/>
  <c r="C27" i="77"/>
  <c r="B27" i="77"/>
  <c r="A27" i="77"/>
  <c r="H16" i="77"/>
  <c r="G16" i="77"/>
  <c r="F16" i="77"/>
  <c r="E16" i="77"/>
  <c r="D16" i="77"/>
  <c r="C16" i="77"/>
  <c r="B16" i="77"/>
  <c r="E15" i="77"/>
  <c r="D15" i="77"/>
  <c r="C15" i="77"/>
  <c r="B15" i="77"/>
  <c r="E14" i="77"/>
  <c r="D14" i="77"/>
  <c r="C14" i="77"/>
  <c r="B14" i="77"/>
  <c r="D4" i="77"/>
  <c r="C4" i="77"/>
  <c r="B4" i="77"/>
  <c r="D3" i="77"/>
  <c r="C3" i="77"/>
  <c r="B3" i="77"/>
  <c r="A1" i="77"/>
  <c r="D26" i="78"/>
  <c r="C26" i="78"/>
  <c r="B26" i="78"/>
  <c r="D25" i="78"/>
  <c r="C25" i="78"/>
  <c r="B25" i="78"/>
  <c r="D24" i="78"/>
  <c r="C24" i="78"/>
  <c r="B24" i="78"/>
  <c r="E22" i="78"/>
  <c r="E21" i="78"/>
  <c r="E20" i="78"/>
  <c r="E19" i="78"/>
  <c r="E18" i="78"/>
  <c r="E25" i="78" s="1"/>
  <c r="D15" i="78"/>
  <c r="C15" i="78"/>
  <c r="B15" i="78"/>
  <c r="D14" i="78"/>
  <c r="C14" i="78"/>
  <c r="B14" i="78"/>
  <c r="D13" i="78"/>
  <c r="C13" i="78"/>
  <c r="B13" i="78"/>
  <c r="E11" i="78"/>
  <c r="E10" i="78"/>
  <c r="E9" i="78"/>
  <c r="E8" i="78"/>
  <c r="E7" i="78"/>
  <c r="E14" i="78" s="1"/>
  <c r="E4" i="78"/>
  <c r="E3" i="78"/>
  <c r="A1" i="78"/>
  <c r="F30" i="10"/>
  <c r="C30" i="10"/>
  <c r="F23" i="10"/>
  <c r="C23" i="10"/>
  <c r="F13" i="10"/>
  <c r="C13" i="10"/>
  <c r="F11" i="10"/>
  <c r="E11" i="10"/>
  <c r="D11" i="10"/>
  <c r="C11" i="10"/>
  <c r="B11" i="10"/>
  <c r="D4" i="10"/>
  <c r="A1" i="10"/>
  <c r="F32" i="9"/>
  <c r="C32" i="9"/>
  <c r="F23" i="9"/>
  <c r="C23" i="9"/>
  <c r="F11" i="9"/>
  <c r="E11" i="9"/>
  <c r="D11" i="9"/>
  <c r="C11" i="9"/>
  <c r="B11" i="9"/>
  <c r="F6" i="9"/>
  <c r="F6" i="10" s="1"/>
  <c r="E6" i="9"/>
  <c r="E6" i="10" s="1"/>
  <c r="D6" i="9"/>
  <c r="D6" i="10" s="1"/>
  <c r="C6" i="9"/>
  <c r="C6" i="10" s="1"/>
  <c r="B6" i="10"/>
  <c r="F4" i="9"/>
  <c r="F4" i="28" s="1"/>
  <c r="B12" i="28" s="1"/>
  <c r="E4" i="9"/>
  <c r="E4" i="28" s="1"/>
  <c r="D4" i="9"/>
  <c r="D4" i="28" s="1"/>
  <c r="C4" i="9"/>
  <c r="C4" i="10" s="1"/>
  <c r="B4" i="9"/>
  <c r="B4" i="28" s="1"/>
  <c r="F3" i="9"/>
  <c r="F3" i="28" s="1"/>
  <c r="B11" i="28" s="1"/>
  <c r="E3" i="9"/>
  <c r="E3" i="28" s="1"/>
  <c r="D3" i="9"/>
  <c r="D3" i="10" s="1"/>
  <c r="C3" i="9"/>
  <c r="C3" i="28" s="1"/>
  <c r="B3" i="9"/>
  <c r="B3" i="28" s="1"/>
  <c r="A1" i="9"/>
  <c r="G38" i="56"/>
  <c r="D38" i="56"/>
  <c r="G27" i="56"/>
  <c r="D27" i="56"/>
  <c r="G16" i="56"/>
  <c r="F13" i="9" s="1"/>
  <c r="D16" i="56"/>
  <c r="C13" i="9" s="1"/>
  <c r="Q10" i="56"/>
  <c r="R10" i="56" s="1"/>
  <c r="N10" i="56"/>
  <c r="O10" i="56" s="1"/>
  <c r="K10" i="56"/>
  <c r="L10" i="56" s="1"/>
  <c r="Q9" i="56"/>
  <c r="R9" i="56" s="1"/>
  <c r="N9" i="56"/>
  <c r="O9" i="56" s="1"/>
  <c r="K9" i="56"/>
  <c r="L9" i="56" s="1"/>
  <c r="I8" i="56"/>
  <c r="H8" i="56"/>
  <c r="G8" i="56"/>
  <c r="F8" i="56"/>
  <c r="E8" i="56"/>
  <c r="D8" i="56"/>
  <c r="C8" i="56"/>
  <c r="B8" i="56"/>
  <c r="I5" i="56"/>
  <c r="H5" i="56"/>
  <c r="G5" i="56"/>
  <c r="F5" i="56"/>
  <c r="E5" i="56"/>
  <c r="D5" i="56"/>
  <c r="C5" i="56"/>
  <c r="B5" i="56"/>
  <c r="I4" i="56"/>
  <c r="H4" i="56"/>
  <c r="G4" i="56"/>
  <c r="F4" i="56"/>
  <c r="E4" i="56"/>
  <c r="D4" i="56"/>
  <c r="C4" i="56"/>
  <c r="B4" i="56"/>
  <c r="A1" i="56"/>
  <c r="A1" i="105"/>
  <c r="E27" i="75"/>
  <c r="D27" i="75"/>
  <c r="C27" i="75"/>
  <c r="B27" i="75"/>
  <c r="A27" i="75"/>
  <c r="E26" i="75"/>
  <c r="D26" i="75"/>
  <c r="C26" i="75"/>
  <c r="B26" i="75"/>
  <c r="A26" i="75"/>
  <c r="G15" i="75"/>
  <c r="F15" i="75"/>
  <c r="E15" i="75"/>
  <c r="D15" i="75"/>
  <c r="C15" i="75"/>
  <c r="B15" i="75"/>
  <c r="E14" i="75"/>
  <c r="D14" i="75"/>
  <c r="C14" i="75"/>
  <c r="B14" i="75"/>
  <c r="E13" i="75"/>
  <c r="D13" i="75"/>
  <c r="C13" i="75"/>
  <c r="B13" i="75"/>
  <c r="A1" i="75"/>
  <c r="D26" i="76"/>
  <c r="C26" i="76"/>
  <c r="B26" i="76"/>
  <c r="D25" i="76"/>
  <c r="C25" i="76"/>
  <c r="B25" i="76"/>
  <c r="D24" i="76"/>
  <c r="C24" i="76"/>
  <c r="B24" i="76"/>
  <c r="E22" i="76"/>
  <c r="E21" i="76"/>
  <c r="E20" i="76"/>
  <c r="E19" i="76"/>
  <c r="E18" i="76"/>
  <c r="D15" i="76"/>
  <c r="C15" i="76"/>
  <c r="B15" i="76"/>
  <c r="D14" i="76"/>
  <c r="C14" i="76"/>
  <c r="B14" i="76"/>
  <c r="D13" i="76"/>
  <c r="C13" i="76"/>
  <c r="B13" i="76"/>
  <c r="E11" i="76"/>
  <c r="E10" i="76"/>
  <c r="E9" i="76"/>
  <c r="E8" i="76"/>
  <c r="E7" i="76"/>
  <c r="E14" i="76" s="1"/>
  <c r="D4" i="76"/>
  <c r="D4" i="78" s="1"/>
  <c r="C4" i="76"/>
  <c r="C4" i="78" s="1"/>
  <c r="B4" i="76"/>
  <c r="B4" i="78" s="1"/>
  <c r="D3" i="76"/>
  <c r="D3" i="78" s="1"/>
  <c r="C3" i="76"/>
  <c r="C3" i="78" s="1"/>
  <c r="B3" i="76"/>
  <c r="B3" i="78" s="1"/>
  <c r="A1" i="76"/>
  <c r="Q15" i="61"/>
  <c r="N15" i="61"/>
  <c r="K15" i="61"/>
  <c r="H15" i="61"/>
  <c r="E15" i="61"/>
  <c r="B15" i="61"/>
  <c r="K5" i="61"/>
  <c r="Q5" i="61" s="1"/>
  <c r="E5" i="61" s="1"/>
  <c r="H5" i="61"/>
  <c r="N5" i="61" s="1"/>
  <c r="B5" i="61" s="1"/>
  <c r="Q3" i="61"/>
  <c r="E3" i="61" s="1"/>
  <c r="A1" i="61"/>
  <c r="G23" i="5"/>
  <c r="H23" i="5" s="1"/>
  <c r="G21" i="5"/>
  <c r="H21" i="5" s="1"/>
  <c r="O13" i="5"/>
  <c r="L13" i="5"/>
  <c r="I9" i="5"/>
  <c r="H9" i="5"/>
  <c r="G17" i="5" s="1"/>
  <c r="H17" i="5" s="1"/>
  <c r="G9" i="5"/>
  <c r="F9" i="5"/>
  <c r="E9" i="5"/>
  <c r="G19" i="5" s="1"/>
  <c r="H19" i="5" s="1"/>
  <c r="D9" i="5"/>
  <c r="C9" i="5"/>
  <c r="B9" i="5"/>
  <c r="I4" i="5"/>
  <c r="H4" i="5"/>
  <c r="G4" i="5"/>
  <c r="F4" i="5"/>
  <c r="E4" i="5"/>
  <c r="D4" i="5"/>
  <c r="C4" i="5"/>
  <c r="B4" i="5"/>
  <c r="O3" i="5"/>
  <c r="L3" i="5"/>
  <c r="I3" i="5"/>
  <c r="H3" i="5"/>
  <c r="G3" i="5"/>
  <c r="F3" i="5"/>
  <c r="E3" i="5"/>
  <c r="D3" i="5"/>
  <c r="C3" i="5"/>
  <c r="B3" i="5"/>
  <c r="A1" i="5"/>
  <c r="H19" i="11"/>
  <c r="G19" i="11"/>
  <c r="H18" i="11"/>
  <c r="G18" i="11"/>
  <c r="H17" i="11"/>
  <c r="G17" i="11"/>
  <c r="Q14" i="11"/>
  <c r="N14" i="11"/>
  <c r="I14" i="11"/>
  <c r="H14" i="11"/>
  <c r="G14" i="11"/>
  <c r="F14" i="11"/>
  <c r="E14" i="11"/>
  <c r="D14" i="11"/>
  <c r="C14" i="11"/>
  <c r="B14" i="11"/>
  <c r="K13" i="11"/>
  <c r="K12" i="11"/>
  <c r="K11" i="11"/>
  <c r="K10" i="11"/>
  <c r="K9" i="11"/>
  <c r="A1" i="11"/>
  <c r="P20" i="238"/>
  <c r="O20" i="238"/>
  <c r="M20" i="238"/>
  <c r="L20" i="238"/>
  <c r="J20" i="238"/>
  <c r="I20" i="238"/>
  <c r="G20" i="238"/>
  <c r="F20" i="238"/>
  <c r="E20" i="238"/>
  <c r="D20" i="238"/>
  <c r="C20" i="238"/>
  <c r="Q18" i="238"/>
  <c r="P18" i="238"/>
  <c r="O18" i="238"/>
  <c r="M18" i="238"/>
  <c r="L18" i="238"/>
  <c r="J18" i="238"/>
  <c r="I18" i="238"/>
  <c r="Q17" i="238"/>
  <c r="P17" i="238"/>
  <c r="O17" i="238"/>
  <c r="M17" i="238"/>
  <c r="L17" i="238"/>
  <c r="J17" i="238"/>
  <c r="I17" i="238"/>
  <c r="Q15" i="238"/>
  <c r="P15" i="238"/>
  <c r="O15" i="238"/>
  <c r="M15" i="238"/>
  <c r="L15" i="238"/>
  <c r="J15" i="238"/>
  <c r="Q14" i="238"/>
  <c r="P14" i="238"/>
  <c r="O14" i="238"/>
  <c r="M14" i="238"/>
  <c r="L14" i="238"/>
  <c r="J14" i="238"/>
  <c r="I14" i="238"/>
  <c r="Q12" i="238"/>
  <c r="P12" i="238"/>
  <c r="O12" i="238"/>
  <c r="M12" i="238"/>
  <c r="L12" i="238"/>
  <c r="J12" i="238"/>
  <c r="I12" i="238"/>
  <c r="Q11" i="238"/>
  <c r="P11" i="238"/>
  <c r="O11" i="238"/>
  <c r="M11" i="238"/>
  <c r="L11" i="238"/>
  <c r="J11" i="238"/>
  <c r="I11" i="238"/>
  <c r="Q10" i="238"/>
  <c r="P10" i="238"/>
  <c r="O10" i="238"/>
  <c r="M10" i="238"/>
  <c r="L10" i="238"/>
  <c r="J10" i="238"/>
  <c r="I10" i="238"/>
  <c r="Q8" i="238"/>
  <c r="P8" i="238"/>
  <c r="O8" i="238"/>
  <c r="M8" i="238"/>
  <c r="L8" i="238"/>
  <c r="J8" i="238"/>
  <c r="I8" i="238"/>
  <c r="Q7" i="238"/>
  <c r="P7" i="238"/>
  <c r="O7" i="238"/>
  <c r="M7" i="238"/>
  <c r="L7" i="238"/>
  <c r="J7" i="238"/>
  <c r="I7" i="238"/>
  <c r="A1" i="238"/>
  <c r="O22" i="237"/>
  <c r="N22" i="237"/>
  <c r="L22" i="237"/>
  <c r="K22" i="237"/>
  <c r="I22" i="237"/>
  <c r="H22" i="237"/>
  <c r="F22" i="237"/>
  <c r="E22" i="237"/>
  <c r="D22" i="237"/>
  <c r="C22" i="237"/>
  <c r="B22" i="237"/>
  <c r="P20" i="237"/>
  <c r="O20" i="237"/>
  <c r="N20" i="237"/>
  <c r="L20" i="237"/>
  <c r="K20" i="237"/>
  <c r="I20" i="237"/>
  <c r="H20" i="237"/>
  <c r="P19" i="237"/>
  <c r="O19" i="237"/>
  <c r="N19" i="237"/>
  <c r="L19" i="237"/>
  <c r="K19" i="237"/>
  <c r="I19" i="237"/>
  <c r="H19" i="237"/>
  <c r="P18" i="237"/>
  <c r="O18" i="237"/>
  <c r="N18" i="237"/>
  <c r="L18" i="237"/>
  <c r="K18" i="237"/>
  <c r="I18" i="237"/>
  <c r="H18" i="237"/>
  <c r="F18" i="237"/>
  <c r="E18" i="237"/>
  <c r="D18" i="237"/>
  <c r="C18" i="237"/>
  <c r="B18" i="237"/>
  <c r="P16" i="237"/>
  <c r="O16" i="237"/>
  <c r="N16" i="237"/>
  <c r="L16" i="237"/>
  <c r="K16" i="237"/>
  <c r="I16" i="237"/>
  <c r="H16" i="237"/>
  <c r="P14" i="237"/>
  <c r="O14" i="237"/>
  <c r="N14" i="237"/>
  <c r="L14" i="237"/>
  <c r="K14" i="237"/>
  <c r="I14" i="237"/>
  <c r="H14" i="237"/>
  <c r="P13" i="237"/>
  <c r="O13" i="237"/>
  <c r="N13" i="237"/>
  <c r="L13" i="237"/>
  <c r="K13" i="237"/>
  <c r="I13" i="237"/>
  <c r="H13" i="237"/>
  <c r="P12" i="237"/>
  <c r="O12" i="237"/>
  <c r="N12" i="237"/>
  <c r="L12" i="237"/>
  <c r="K12" i="237"/>
  <c r="I12" i="237"/>
  <c r="H12" i="237"/>
  <c r="P11" i="237"/>
  <c r="O11" i="237"/>
  <c r="N11" i="237"/>
  <c r="L11" i="237"/>
  <c r="K11" i="237"/>
  <c r="I11" i="237"/>
  <c r="H11" i="237"/>
  <c r="F11" i="237"/>
  <c r="E11" i="237"/>
  <c r="D11" i="237"/>
  <c r="C11" i="237"/>
  <c r="B11" i="237"/>
  <c r="P9" i="237"/>
  <c r="O9" i="237"/>
  <c r="N9" i="237"/>
  <c r="L9" i="237"/>
  <c r="K9" i="237"/>
  <c r="I9" i="237"/>
  <c r="H9" i="237"/>
  <c r="P8" i="237"/>
  <c r="O8" i="237"/>
  <c r="N8" i="237"/>
  <c r="L8" i="237"/>
  <c r="K8" i="237"/>
  <c r="I8" i="237"/>
  <c r="H8" i="237"/>
  <c r="P7" i="237"/>
  <c r="O7" i="237"/>
  <c r="N7" i="237"/>
  <c r="L7" i="237"/>
  <c r="K7" i="237"/>
  <c r="I7" i="237"/>
  <c r="H7" i="237"/>
  <c r="F7" i="237"/>
  <c r="E7" i="237"/>
  <c r="D7" i="237"/>
  <c r="C7" i="237"/>
  <c r="B7" i="237"/>
  <c r="A1" i="237"/>
  <c r="B3" i="10" l="1"/>
  <c r="E4" i="10"/>
  <c r="E3" i="10"/>
  <c r="F3" i="10"/>
  <c r="D3" i="28"/>
  <c r="C4" i="28"/>
  <c r="C3" i="10"/>
  <c r="B4" i="10"/>
  <c r="F4" i="10"/>
  <c r="E13" i="78"/>
  <c r="E24" i="78"/>
  <c r="N8" i="56"/>
  <c r="O8" i="56" s="1"/>
  <c r="Q8" i="56"/>
  <c r="R8" i="56" s="1"/>
  <c r="K8" i="56"/>
  <c r="L8" i="56" s="1"/>
  <c r="E24" i="76"/>
  <c r="E13" i="76"/>
  <c r="E25" i="76"/>
</calcChain>
</file>

<file path=xl/sharedStrings.xml><?xml version="1.0" encoding="utf-8"?>
<sst xmlns="http://schemas.openxmlformats.org/spreadsheetml/2006/main" count="2254" uniqueCount="978">
  <si>
    <t>Rai</t>
  </si>
  <si>
    <t>Mediaset</t>
  </si>
  <si>
    <t>Fastweb</t>
  </si>
  <si>
    <t>Vodafone</t>
  </si>
  <si>
    <t>FWA</t>
  </si>
  <si>
    <t>DSL</t>
  </si>
  <si>
    <t>%</t>
  </si>
  <si>
    <t>MVNO</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</si>
  <si>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</si>
  <si>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</si>
  <si>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</si>
  <si>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</si>
  <si>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</si>
  <si>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</si>
  <si>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</si>
  <si>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</si>
  <si>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</si>
  <si>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</si>
  <si>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</si>
  <si>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</si>
  <si>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</si>
  <si>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</si>
  <si>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</si>
  <si>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</si>
  <si>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</si>
  <si>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</si>
  <si>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</si>
  <si>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</si>
  <si>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</si>
  <si>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</si>
  <si>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</si>
  <si>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</si>
  <si>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</si>
  <si>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</si>
  <si>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</si>
  <si>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</si>
  <si>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</si>
  <si>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</si>
  <si>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</si>
  <si>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</si>
  <si>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</si>
  <si>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</si>
  <si>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</si>
  <si>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</si>
  <si>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</si>
  <si>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</si>
  <si>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</si>
  <si>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</si>
  <si>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</si>
  <si>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</si>
  <si>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</si>
  <si>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</si>
  <si>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</si>
  <si>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</si>
  <si>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</si>
  <si>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</si>
  <si>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</si>
  <si>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</si>
  <si>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</si>
  <si>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</si>
  <si>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</si>
  <si>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</si>
  <si>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</si>
  <si>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</si>
  <si>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</si>
  <si>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</si>
  <si>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</si>
  <si>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</si>
  <si>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</si>
  <si>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</si>
  <si>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</si>
  <si>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</si>
  <si>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</si>
  <si>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</si>
  <si>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</si>
  <si>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</si>
  <si>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</si>
  <si>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</si>
  <si>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</si>
  <si>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</si>
  <si>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</si>
  <si>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</si>
  <si>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</si>
  <si>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</si>
  <si>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</si>
  <si>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</si>
  <si>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</si>
  <si>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</si>
  <si>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</si>
  <si>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</si>
  <si>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</si>
  <si>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</si>
  <si>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</si>
  <si>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</si>
  <si>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</si>
  <si>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</si>
  <si>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</si>
  <si>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</si>
  <si>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</si>
  <si>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</si>
  <si>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</si>
  <si>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</si>
  <si>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</si>
  <si>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</si>
  <si>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</si>
  <si>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</si>
  <si>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</si>
  <si>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</si>
  <si>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</si>
  <si>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</si>
  <si>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</si>
  <si>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</si>
  <si>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</si>
  <si>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</si>
  <si>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</si>
  <si>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Cairo/RCS Mediagroup</t>
  </si>
  <si>
    <t>Gruppo Poste Italiane</t>
  </si>
  <si>
    <t>GLS</t>
  </si>
  <si>
    <r>
      <t>Totale (</t>
    </r>
    <r>
      <rPr>
        <i/>
        <sz val="12"/>
        <color indexed="8"/>
        <rFont val="Calibri"/>
        <family val="2"/>
      </rPr>
      <t>Total</t>
    </r>
    <r>
      <rPr>
        <sz val="12"/>
        <color indexed="8"/>
        <rFont val="Calibri"/>
        <family val="2"/>
      </rPr>
      <t>)</t>
    </r>
  </si>
  <si>
    <t>GEDI Gruppo Editoriale</t>
  </si>
  <si>
    <t>(Coicop 082-083)</t>
  </si>
  <si>
    <t>(Coicop 0952)</t>
  </si>
  <si>
    <t>(Coicop 081)</t>
  </si>
  <si>
    <t>Amazon IT</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</si>
  <si>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</si>
  <si>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</si>
  <si>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</si>
  <si>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</si>
  <si>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</si>
  <si>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</si>
  <si>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</si>
  <si>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</si>
  <si>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</si>
  <si>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</si>
  <si>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</si>
  <si>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</si>
  <si>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</si>
  <si>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</si>
  <si>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</si>
  <si>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</si>
  <si>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</si>
  <si>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</si>
  <si>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</si>
  <si>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</si>
  <si>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</si>
  <si>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</si>
  <si>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</si>
  <si>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</si>
  <si>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</si>
  <si>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</si>
  <si>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</si>
  <si>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</si>
  <si>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</si>
  <si>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</si>
  <si>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</si>
  <si>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</si>
  <si>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r>
      <t xml:space="preserve">Var.  </t>
    </r>
    <r>
      <rPr>
        <b/>
        <i/>
        <sz val="12"/>
        <color indexed="8"/>
        <rFont val="Calibri"/>
        <family val="2"/>
      </rPr>
      <t>(chg) 
%</t>
    </r>
  </si>
  <si>
    <t>4T20</t>
  </si>
  <si>
    <t>Ita</t>
  </si>
  <si>
    <t>Spa</t>
  </si>
  <si>
    <t>Ger</t>
  </si>
  <si>
    <t>EU27</t>
  </si>
  <si>
    <t>Fra</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</si>
  <si>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</si>
  <si>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</si>
  <si>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</si>
  <si>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</si>
  <si>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</si>
  <si>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</si>
  <si>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</si>
  <si>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</si>
  <si>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</si>
  <si>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</si>
  <si>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</si>
  <si>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</si>
  <si>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</si>
  <si>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</si>
  <si>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</si>
  <si>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</si>
  <si>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</si>
  <si>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</si>
  <si>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</si>
  <si>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</si>
  <si>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</si>
  <si>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</si>
  <si>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</si>
  <si>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</si>
  <si>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</si>
  <si>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</si>
  <si>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</si>
  <si>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t>2T21</t>
  </si>
  <si>
    <t>Gennaio</t>
  </si>
  <si>
    <t>Febbraio</t>
  </si>
  <si>
    <t>Marzo</t>
  </si>
  <si>
    <t>January</t>
  </si>
  <si>
    <t>February</t>
  </si>
  <si>
    <t>March</t>
  </si>
  <si>
    <t>Download</t>
  </si>
  <si>
    <t>Upload</t>
  </si>
  <si>
    <t>Traffico complessivo giornaliero - Daily total data traffic (Petabyte-PB)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</si>
  <si>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</si>
  <si>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</si>
  <si>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</si>
  <si>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</si>
  <si>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</si>
  <si>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</si>
  <si>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</si>
  <si>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</si>
  <si>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</si>
  <si>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</si>
  <si>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</si>
  <si>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</si>
  <si>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</si>
  <si>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</si>
  <si>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</si>
  <si>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</si>
  <si>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r>
      <t xml:space="preserve">Su ricavi da inizio anno - </t>
    </r>
    <r>
      <rPr>
        <b/>
        <i/>
        <sz val="14"/>
        <color indexed="8"/>
        <rFont val="Calibri"/>
        <family val="2"/>
      </rPr>
      <t>Revenues b.y. (in %)</t>
    </r>
  </si>
  <si>
    <t>Monrif Group</t>
  </si>
  <si>
    <t>Caltagirone Editore</t>
  </si>
  <si>
    <r>
      <t xml:space="preserve">3. Servizi di corrispondenza e consegna pacchi - </t>
    </r>
    <r>
      <rPr>
        <b/>
        <i/>
        <u/>
        <sz val="24"/>
        <rFont val="Calibri"/>
        <family val="2"/>
      </rPr>
      <t xml:space="preserve">Mail and parcel services </t>
    </r>
  </si>
  <si>
    <t>Prime Time</t>
  </si>
  <si>
    <t>(02.00-25.59)</t>
  </si>
  <si>
    <t>(20.30-22.30)</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</si>
  <si>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</si>
  <si>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</si>
  <si>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</si>
  <si>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</si>
  <si>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</si>
  <si>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</si>
  <si>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</si>
  <si>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</si>
  <si>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</si>
  <si>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</si>
  <si>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</si>
  <si>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</si>
  <si>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</si>
  <si>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</si>
  <si>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</si>
  <si>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</si>
  <si>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</si>
  <si>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</si>
  <si>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</si>
  <si>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</si>
  <si>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</si>
  <si>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</si>
  <si>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</si>
  <si>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</si>
  <si>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Amazon</t>
  </si>
  <si>
    <t>eBay</t>
  </si>
  <si>
    <t>Stocard</t>
  </si>
  <si>
    <t>Dazn</t>
  </si>
  <si>
    <t>Fonte: elaborazioni Autorità su dati Auditel</t>
  </si>
  <si>
    <r>
      <t xml:space="preserve">4. I prezzi dei servizi di comunicazione - </t>
    </r>
    <r>
      <rPr>
        <b/>
        <i/>
        <u/>
        <sz val="24"/>
        <color indexed="9"/>
        <rFont val="Calibri"/>
        <family val="2"/>
      </rPr>
      <t>Prices in communication services</t>
    </r>
  </si>
  <si>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</si>
  <si>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</si>
  <si>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</si>
  <si>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</si>
  <si>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</si>
  <si>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</si>
  <si>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</si>
  <si>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</si>
  <si>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Var./Chg. %</t>
  </si>
  <si>
    <t>RCS MediaGroup</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</si>
  <si>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</si>
  <si>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</si>
  <si>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</si>
  <si>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</si>
  <si>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</si>
  <si>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</si>
  <si>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</si>
  <si>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</si>
  <si>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</si>
  <si>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</si>
  <si>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</si>
  <si>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</si>
  <si>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</si>
  <si>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</si>
  <si>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</si>
  <si>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</si>
  <si>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</si>
  <si>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Sky Italia</t>
  </si>
  <si>
    <t xml:space="preserve"> Mar 22</t>
  </si>
  <si>
    <t>Pacchi (SU+non SU)</t>
  </si>
  <si>
    <t>Parcels (US + non US)</t>
  </si>
  <si>
    <t>Share (%)</t>
  </si>
  <si>
    <t>Prime time (20.30-22.30)</t>
  </si>
  <si>
    <t>Variazione/chg (%)</t>
  </si>
  <si>
    <t>(totale ore - total hours /mln)</t>
  </si>
  <si>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</si>
  <si>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</si>
  <si>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</si>
  <si>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</si>
  <si>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</si>
  <si>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</si>
  <si>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</si>
  <si>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</si>
  <si>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</si>
  <si>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</si>
  <si>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</si>
  <si>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</si>
  <si>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</si>
  <si>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</si>
  <si>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</si>
  <si>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</si>
  <si>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</si>
  <si>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</si>
  <si>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</si>
  <si>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</si>
  <si>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</si>
  <si>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</si>
  <si>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</si>
  <si>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</si>
  <si>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2T22</t>
  </si>
  <si>
    <t>Giu 22</t>
  </si>
  <si>
    <t>Jun 22</t>
  </si>
  <si>
    <t>PostePay</t>
  </si>
  <si>
    <t>BBBell</t>
  </si>
  <si>
    <r>
      <t>Giorno medio -</t>
    </r>
    <r>
      <rPr>
        <b/>
        <i/>
        <sz val="14"/>
        <color theme="1"/>
        <rFont val="Calibri"/>
        <family val="2"/>
        <scheme val="minor"/>
      </rPr>
      <t xml:space="preserve"> Avg daily</t>
    </r>
    <r>
      <rPr>
        <b/>
        <sz val="14"/>
        <color theme="1"/>
        <rFont val="Calibri"/>
        <family val="2"/>
        <scheme val="minor"/>
      </rPr>
      <t xml:space="preserve"> (02.00-25.59)</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</si>
  <si>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</si>
  <si>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</si>
  <si>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</si>
  <si>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</si>
  <si>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</si>
  <si>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</si>
  <si>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</si>
  <si>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</si>
  <si>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</si>
  <si>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Fonte: elaborazioni Autorità su dati ComScore</t>
  </si>
  <si>
    <t>Mediaset**</t>
  </si>
  <si>
    <t>SKY</t>
  </si>
  <si>
    <t>- di cui SKY TG24</t>
  </si>
  <si>
    <t>RAI</t>
  </si>
  <si>
    <t>- di cui RaiPlay</t>
  </si>
  <si>
    <t>- di cui News Mediaset Sites</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</si>
  <si>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</si>
  <si>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</si>
  <si>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</si>
  <si>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</si>
  <si>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</si>
  <si>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</si>
  <si>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</si>
  <si>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t>3T22</t>
  </si>
  <si>
    <t>Set 22</t>
  </si>
  <si>
    <t>Sept 22</t>
  </si>
  <si>
    <r>
      <t>Totale (</t>
    </r>
    <r>
      <rPr>
        <b/>
        <i/>
        <sz val="12"/>
        <color theme="1"/>
        <rFont val="Calibri"/>
        <family val="2"/>
        <scheme val="minor"/>
      </rPr>
      <t>Total</t>
    </r>
    <r>
      <rPr>
        <b/>
        <sz val="12"/>
        <color theme="1"/>
        <rFont val="Calibri"/>
        <family val="2"/>
        <scheme val="minor"/>
      </rPr>
      <t>)</t>
    </r>
  </si>
  <si>
    <t>Rai 1</t>
  </si>
  <si>
    <t>Rai 2</t>
  </si>
  <si>
    <t>Rai 3</t>
  </si>
  <si>
    <t>Canale 5</t>
  </si>
  <si>
    <t>Italia 1</t>
  </si>
  <si>
    <t>Rete 4</t>
  </si>
  <si>
    <t>La7</t>
  </si>
  <si>
    <t>TV8</t>
  </si>
  <si>
    <t>Nove</t>
  </si>
  <si>
    <r>
      <t>Totale (</t>
    </r>
    <r>
      <rPr>
        <b/>
        <i/>
        <sz val="12"/>
        <color rgb="FFFF0000"/>
        <rFont val="Calibri"/>
        <family val="2"/>
      </rPr>
      <t>Total)</t>
    </r>
  </si>
  <si>
    <t>4T22</t>
  </si>
  <si>
    <t>Dic 22</t>
  </si>
  <si>
    <t>Dec 22</t>
  </si>
  <si>
    <t>Anno</t>
  </si>
  <si>
    <t>Mese</t>
  </si>
  <si>
    <t>sett.</t>
  </si>
  <si>
    <t>feb.</t>
  </si>
  <si>
    <t>week 7</t>
  </si>
  <si>
    <t>week 8</t>
  </si>
  <si>
    <t>week 9</t>
  </si>
  <si>
    <t>mar.</t>
  </si>
  <si>
    <t>week 10</t>
  </si>
  <si>
    <t>week 11</t>
  </si>
  <si>
    <t>week 12</t>
  </si>
  <si>
    <t>week 13</t>
  </si>
  <si>
    <t>week 14</t>
  </si>
  <si>
    <t>apr.</t>
  </si>
  <si>
    <t>week 15</t>
  </si>
  <si>
    <t>week 16</t>
  </si>
  <si>
    <t>week 17</t>
  </si>
  <si>
    <t>week 18</t>
  </si>
  <si>
    <t>mag.</t>
  </si>
  <si>
    <t>week 19</t>
  </si>
  <si>
    <t>week 20</t>
  </si>
  <si>
    <t>week 21</t>
  </si>
  <si>
    <t>week 22</t>
  </si>
  <si>
    <t>giu.</t>
  </si>
  <si>
    <t>week 23</t>
  </si>
  <si>
    <t>week 24</t>
  </si>
  <si>
    <t>week 25</t>
  </si>
  <si>
    <t>week 26</t>
  </si>
  <si>
    <t>week 27</t>
  </si>
  <si>
    <t>lug.</t>
  </si>
  <si>
    <t>week 28</t>
  </si>
  <si>
    <t>week 29</t>
  </si>
  <si>
    <t>week 30</t>
  </si>
  <si>
    <t>week 31</t>
  </si>
  <si>
    <t>ago.</t>
  </si>
  <si>
    <t>week 32</t>
  </si>
  <si>
    <t>week 33</t>
  </si>
  <si>
    <t>week 34</t>
  </si>
  <si>
    <t>week 35</t>
  </si>
  <si>
    <t>set.</t>
  </si>
  <si>
    <t>week 36</t>
  </si>
  <si>
    <t>week 37</t>
  </si>
  <si>
    <t>week 38</t>
  </si>
  <si>
    <t>week 39</t>
  </si>
  <si>
    <t>week 40</t>
  </si>
  <si>
    <t>ott.</t>
  </si>
  <si>
    <t>week 41</t>
  </si>
  <si>
    <t>week 42</t>
  </si>
  <si>
    <t>week 43</t>
  </si>
  <si>
    <t>week 44</t>
  </si>
  <si>
    <t>nov.</t>
  </si>
  <si>
    <t>week 45</t>
  </si>
  <si>
    <t>week 46</t>
  </si>
  <si>
    <t>week 47</t>
  </si>
  <si>
    <t>week 48</t>
  </si>
  <si>
    <t>dic.</t>
  </si>
  <si>
    <t>week 49</t>
  </si>
  <si>
    <t>week 50</t>
  </si>
  <si>
    <t>week 51</t>
  </si>
  <si>
    <t>week 52</t>
  </si>
  <si>
    <t>week 53</t>
  </si>
  <si>
    <t>gen.</t>
  </si>
  <si>
    <t>week 1</t>
  </si>
  <si>
    <t>week 2</t>
  </si>
  <si>
    <t>week 3</t>
  </si>
  <si>
    <t>week 4</t>
  </si>
  <si>
    <t>week 5</t>
  </si>
  <si>
    <t>week 6</t>
  </si>
  <si>
    <t>* A partire da aprile 2022 il gruppo Monrif è entrato nel sistema di rilevazione Audiweb comportando una modifica del perimetro di rilevazione tale da rendere i valori del 2022 non direttamente confrontabili con quelli degli anni precedenti.</t>
  </si>
  <si>
    <t>Veriazione trimestrale - linee complessive</t>
  </si>
  <si>
    <t>Veriazione annuale - linee complessive</t>
  </si>
  <si>
    <t>Veriazione annuale - linee DSL</t>
  </si>
  <si>
    <t>Veriazione annuale - altre tecnologie</t>
  </si>
  <si>
    <t>In %</t>
  </si>
  <si>
    <t>*1.000</t>
  </si>
  <si>
    <t>Quarterly chg</t>
  </si>
  <si>
    <t>Variaz. Annua</t>
  </si>
  <si>
    <t>Yearly chg</t>
  </si>
  <si>
    <t>Variaz. Trimestre</t>
  </si>
  <si>
    <t>Var %</t>
  </si>
  <si>
    <t>Corrispondenza (SU + non SU)</t>
  </si>
  <si>
    <t>Mail (US + non US)</t>
  </si>
  <si>
    <t>2023 vs 2022</t>
  </si>
  <si>
    <t>1T23</t>
  </si>
  <si>
    <t>FedEx-TNT</t>
  </si>
  <si>
    <t xml:space="preserve"> Mar 23</t>
  </si>
  <si>
    <t>Rank decrescente &gt;2%</t>
  </si>
  <si>
    <t>Copie complessive (%)</t>
  </si>
  <si>
    <t>Copie Cartacee (%)</t>
  </si>
  <si>
    <t>Copie Digitali (%)</t>
  </si>
  <si>
    <t>Rank %</t>
  </si>
  <si>
    <t>Corriere della sera</t>
  </si>
  <si>
    <t>Repubblica (La)</t>
  </si>
  <si>
    <t>Stampa (La)</t>
  </si>
  <si>
    <t>Sole 24 Ore (Il)</t>
  </si>
  <si>
    <t>QN - Il Resto del Carlino</t>
  </si>
  <si>
    <t>Avvenire</t>
  </si>
  <si>
    <t>Messaggero (Il</t>
  </si>
  <si>
    <t>QN - La Nazione</t>
  </si>
  <si>
    <t>% Top 5</t>
  </si>
  <si>
    <t>Exabyte -EB</t>
  </si>
  <si>
    <t>Totale Rai</t>
  </si>
  <si>
    <t>Totale RTI</t>
  </si>
  <si>
    <t>Totale La7</t>
  </si>
  <si>
    <t>Totale Discovery</t>
  </si>
  <si>
    <t>Totale Emittenti</t>
  </si>
  <si>
    <t>Totale Sky</t>
  </si>
  <si>
    <t>Totale spettatori</t>
  </si>
  <si>
    <t>Ascolti Prime time</t>
  </si>
  <si>
    <t xml:space="preserve"> (02:00-25:59)</t>
  </si>
  <si>
    <t xml:space="preserve"> (20:30-22:30)</t>
  </si>
  <si>
    <t>Gazzetta dello sport (La)</t>
  </si>
  <si>
    <t>Corriere dello sport</t>
  </si>
  <si>
    <t>I valori compresi tra gennaio 2017 e maggio 2018 non sono omogenei con quelli a partire da giugno 2018</t>
  </si>
  <si>
    <t>Warner Bros/Discovery</t>
  </si>
  <si>
    <t>Var./chg (mln)</t>
  </si>
  <si>
    <t>Totale 9 canali</t>
  </si>
  <si>
    <t>Now (Sky)</t>
  </si>
  <si>
    <t>Principali indicatori/Serie storica - Main indicators/Time series</t>
  </si>
  <si>
    <t>2T23</t>
  </si>
  <si>
    <t>a2023m3</t>
  </si>
  <si>
    <t>a2023m4</t>
  </si>
  <si>
    <t>a2023m5</t>
  </si>
  <si>
    <t>a2023m6</t>
  </si>
  <si>
    <t>a2017m1</t>
  </si>
  <si>
    <t>a2017m2</t>
  </si>
  <si>
    <t>a2017m3</t>
  </si>
  <si>
    <t>a2017m4</t>
  </si>
  <si>
    <t>a2017m5</t>
  </si>
  <si>
    <t>a2017m6</t>
  </si>
  <si>
    <t>a2017m7</t>
  </si>
  <si>
    <t>a2017m8</t>
  </si>
  <si>
    <t>a2017m9</t>
  </si>
  <si>
    <t>a2017m10</t>
  </si>
  <si>
    <t>a2017m11</t>
  </si>
  <si>
    <t>a2017m12</t>
  </si>
  <si>
    <t>a2018m1</t>
  </si>
  <si>
    <t>a2018m2</t>
  </si>
  <si>
    <t>a2018m3</t>
  </si>
  <si>
    <t>a2018m4</t>
  </si>
  <si>
    <t>a2018m5</t>
  </si>
  <si>
    <t>a2018m6</t>
  </si>
  <si>
    <t>a2018m7</t>
  </si>
  <si>
    <t>a2018m8</t>
  </si>
  <si>
    <t>a2018m9</t>
  </si>
  <si>
    <t>a2018m10</t>
  </si>
  <si>
    <t>a2018m11</t>
  </si>
  <si>
    <t>a2018m12</t>
  </si>
  <si>
    <t>a2019m1</t>
  </si>
  <si>
    <t>a2019m2</t>
  </si>
  <si>
    <t>a2019m3</t>
  </si>
  <si>
    <t>a2019m4</t>
  </si>
  <si>
    <t>a2019m5</t>
  </si>
  <si>
    <t>a2019m6</t>
  </si>
  <si>
    <t>a2019m7</t>
  </si>
  <si>
    <t>a2019m8</t>
  </si>
  <si>
    <t>a2019m9</t>
  </si>
  <si>
    <t>a2019m10</t>
  </si>
  <si>
    <t>a2019m11</t>
  </si>
  <si>
    <t>a2019m12</t>
  </si>
  <si>
    <t>a2020m1</t>
  </si>
  <si>
    <t>a2020m2</t>
  </si>
  <si>
    <t>a2020m3</t>
  </si>
  <si>
    <t>a2020m4</t>
  </si>
  <si>
    <t>a2020m5</t>
  </si>
  <si>
    <t>a2020m6</t>
  </si>
  <si>
    <t>a2020m7</t>
  </si>
  <si>
    <t>a2020m8</t>
  </si>
  <si>
    <t>a2020m9</t>
  </si>
  <si>
    <t>a2020m10</t>
  </si>
  <si>
    <t>a2020m11</t>
  </si>
  <si>
    <t>a2020m12</t>
  </si>
  <si>
    <t>a2021m1</t>
  </si>
  <si>
    <t>a2021m2</t>
  </si>
  <si>
    <t>a2021m3</t>
  </si>
  <si>
    <t>a2021m4</t>
  </si>
  <si>
    <t>a2021m5</t>
  </si>
  <si>
    <t>a2021m6</t>
  </si>
  <si>
    <t>a2021m7</t>
  </si>
  <si>
    <t>a2021m8</t>
  </si>
  <si>
    <t>a2021m9</t>
  </si>
  <si>
    <t>a2021m10</t>
  </si>
  <si>
    <t>a2021m11</t>
  </si>
  <si>
    <t>a2021m12</t>
  </si>
  <si>
    <t>a2022m1</t>
  </si>
  <si>
    <t>a2022m2</t>
  </si>
  <si>
    <t>a2022m3</t>
  </si>
  <si>
    <t>a2022m4</t>
  </si>
  <si>
    <t>a2022m5</t>
  </si>
  <si>
    <t>a2022m6</t>
  </si>
  <si>
    <t>a2022m7</t>
  </si>
  <si>
    <t>a2022m8</t>
  </si>
  <si>
    <t>a2022m9</t>
  </si>
  <si>
    <t>a2022m10</t>
  </si>
  <si>
    <t>a2022m11</t>
  </si>
  <si>
    <t>a2022m12</t>
  </si>
  <si>
    <t>a2023m1</t>
  </si>
  <si>
    <t>a2023m2</t>
  </si>
  <si>
    <r>
      <t>MNP - n.ro operazioni-valori cumulati 
(</t>
    </r>
    <r>
      <rPr>
        <b/>
        <i/>
        <sz val="12"/>
        <rFont val="Calibri"/>
        <family val="2"/>
        <scheme val="minor"/>
      </rPr>
      <t>number of operations - cumulative values</t>
    </r>
    <r>
      <rPr>
        <b/>
        <sz val="12"/>
        <rFont val="Calibri"/>
        <family val="2"/>
        <scheme val="minor"/>
      </rPr>
      <t>) (mln)</t>
    </r>
  </si>
  <si>
    <r>
      <t>Internazionali no SU (</t>
    </r>
    <r>
      <rPr>
        <i/>
        <sz val="12"/>
        <color indexed="8"/>
        <rFont val="Calibri"/>
        <family val="2"/>
      </rPr>
      <t>Non US crossborder)</t>
    </r>
  </si>
  <si>
    <t>Giu 23</t>
  </si>
  <si>
    <t>Jun 23</t>
  </si>
  <si>
    <r>
      <t xml:space="preserve">Vol. </t>
    </r>
    <r>
      <rPr>
        <b/>
        <sz val="10"/>
        <color theme="1"/>
        <rFont val="Calibri"/>
        <family val="2"/>
        <scheme val="minor"/>
      </rPr>
      <t>(1.000)</t>
    </r>
  </si>
  <si>
    <t>Variaz. Periodo</t>
  </si>
  <si>
    <t>Period chg</t>
  </si>
  <si>
    <t>Var anno/Yearly chg (mln)</t>
  </si>
  <si>
    <t>3T23</t>
  </si>
  <si>
    <t>Reddit</t>
  </si>
  <si>
    <t>Snapchat</t>
  </si>
  <si>
    <t>02.00</t>
  </si>
  <si>
    <t>07.00</t>
  </si>
  <si>
    <t>12.00</t>
  </si>
  <si>
    <t>25.59</t>
  </si>
  <si>
    <t>09.00</t>
  </si>
  <si>
    <t>15.00</t>
  </si>
  <si>
    <t>20.30</t>
  </si>
  <si>
    <t>Fonte: elaborazioni Autorità su dati Audicom – sistema Audiweb</t>
  </si>
  <si>
    <t>a2023m7</t>
  </si>
  <si>
    <t>a2023m8</t>
  </si>
  <si>
    <t>a2023m9</t>
  </si>
  <si>
    <t>Set 23</t>
  </si>
  <si>
    <t>Sept 23</t>
  </si>
  <si>
    <t>Ago.</t>
  </si>
  <si>
    <t xml:space="preserve">Aruba </t>
  </si>
  <si>
    <t xml:space="preserve">BBBell  </t>
  </si>
  <si>
    <t>BT Italia</t>
  </si>
  <si>
    <t xml:space="preserve">Colt Technology Services </t>
  </si>
  <si>
    <t>Compagnia Italia Mobile</t>
  </si>
  <si>
    <t>Coop Italia (CoopVoce)</t>
  </si>
  <si>
    <t>Daily Telecom Mobile</t>
  </si>
  <si>
    <t>DIGI Italy</t>
  </si>
  <si>
    <t>Enel Energia (Enel Fibra)</t>
  </si>
  <si>
    <t xml:space="preserve">FastAlp </t>
  </si>
  <si>
    <t>Convergenze</t>
  </si>
  <si>
    <t>Go Internet</t>
  </si>
  <si>
    <t xml:space="preserve">Green TLC </t>
  </si>
  <si>
    <t>Hal Services</t>
  </si>
  <si>
    <t>Iccom</t>
  </si>
  <si>
    <t>Intred</t>
  </si>
  <si>
    <t>Lycamobile</t>
  </si>
  <si>
    <t xml:space="preserve">Micso </t>
  </si>
  <si>
    <t xml:space="preserve">Open Fiber </t>
  </si>
  <si>
    <t xml:space="preserve">Planetel </t>
  </si>
  <si>
    <t>Retelit</t>
  </si>
  <si>
    <t>Stel</t>
  </si>
  <si>
    <t>Tecno Adsl</t>
  </si>
  <si>
    <t xml:space="preserve">Tesselis (Tiscali) </t>
  </si>
  <si>
    <t>TIM</t>
  </si>
  <si>
    <t>Unidata</t>
  </si>
  <si>
    <t>Vianova</t>
  </si>
  <si>
    <t>Virgin Fibra</t>
  </si>
  <si>
    <t>Vodafone Italia</t>
  </si>
  <si>
    <t>Sky TG24</t>
  </si>
  <si>
    <t>Rai News 24</t>
  </si>
  <si>
    <r>
      <rPr>
        <b/>
        <sz val="14"/>
        <color indexed="9"/>
        <rFont val="Calibri"/>
        <family val="2"/>
      </rPr>
      <t xml:space="preserve">1.1   Accessi diretti complessivi  - </t>
    </r>
    <r>
      <rPr>
        <b/>
        <i/>
        <sz val="12"/>
        <color rgb="FFFFFFFF"/>
        <rFont val="Calibri"/>
        <family val="2"/>
      </rPr>
      <t>Total access lines</t>
    </r>
  </si>
  <si>
    <r>
      <rPr>
        <b/>
        <sz val="14"/>
        <color rgb="FFFFFFFF"/>
        <rFont val="Calibri"/>
        <family val="2"/>
      </rPr>
      <t xml:space="preserve">1.2  </t>
    </r>
    <r>
      <rPr>
        <b/>
        <i/>
        <sz val="14"/>
        <color indexed="9"/>
        <rFont val="Calibri"/>
        <family val="2"/>
      </rPr>
      <t xml:space="preserve"> </t>
    </r>
    <r>
      <rPr>
        <b/>
        <sz val="14"/>
        <color rgb="FFFFFFFF"/>
        <rFont val="Calibri"/>
        <family val="2"/>
      </rPr>
      <t>Accessi broadband e ultrabroadband</t>
    </r>
    <r>
      <rPr>
        <b/>
        <i/>
        <sz val="14"/>
        <color indexed="9"/>
        <rFont val="Calibri"/>
        <family val="2"/>
      </rPr>
      <t xml:space="preserve"> - Broadband and ultrabroadband lines</t>
    </r>
  </si>
  <si>
    <t>a2023m10</t>
  </si>
  <si>
    <t>a2023m11</t>
  </si>
  <si>
    <t>a2023m12</t>
  </si>
  <si>
    <t>Ott.</t>
  </si>
  <si>
    <t>Nov.</t>
  </si>
  <si>
    <t>Dic.</t>
  </si>
  <si>
    <t>4T23</t>
  </si>
  <si>
    <r>
      <t xml:space="preserve">Altre tipologie - </t>
    </r>
    <r>
      <rPr>
        <i/>
        <sz val="12"/>
        <color theme="1"/>
        <rFont val="Calibri"/>
        <family val="2"/>
        <scheme val="minor"/>
      </rPr>
      <t>others</t>
    </r>
  </si>
  <si>
    <t>CoopVoce</t>
  </si>
  <si>
    <r>
      <t>Altri -</t>
    </r>
    <r>
      <rPr>
        <i/>
        <sz val="12"/>
        <color theme="1"/>
        <rFont val="Calibri"/>
        <family val="2"/>
        <scheme val="minor"/>
      </rPr>
      <t xml:space="preserve"> others</t>
    </r>
  </si>
  <si>
    <t xml:space="preserve"> - other lines</t>
  </si>
  <si>
    <t>Mar 21</t>
  </si>
  <si>
    <t>Mar 22</t>
  </si>
  <si>
    <t>Mar 23</t>
  </si>
  <si>
    <t>Dic 23</t>
  </si>
  <si>
    <t>Dec 23</t>
  </si>
  <si>
    <t>WB/Discovery</t>
  </si>
  <si>
    <t>Cairo Comm./La7</t>
  </si>
  <si>
    <t>Meta Platforms*</t>
  </si>
  <si>
    <t>Microsoft*</t>
  </si>
  <si>
    <t>Poste Italiane*</t>
  </si>
  <si>
    <t>* Nota: Google, Meta Platforms, Amazon, Microsoft e Poste Italiane sono rilevati solo attraverso Audiweb Panel. / Google. Facebook. Amazon and Microsoft are detected only through the Audiweb Panel.</t>
  </si>
  <si>
    <t>Starting from April 2022 the Monrif group entered in the Audiweb survey system. This has led to a change in the classification perimeter and the detection method such that the 2022 values are not directly comparable with those of previous years</t>
  </si>
  <si>
    <t>VK</t>
  </si>
  <si>
    <t>* sono indicati gli utenti unici dei primi 10 Brand che appartengono alla sub-categoria "Member Communities" ed offrono servizi di Social Networking in Italia. / The top 10 Brands that belong to the sub category "Member Communities" and offer Social Networking services in Italy are shown</t>
  </si>
  <si>
    <t xml:space="preserve">** a partire dai dati di gennaio 2022, tenuto conto delle modifiche che hanno interessato il Brand tese a migliorare l’accuratezza della rilevazione, i dati non sono confrontabili (n.c.) con quelli degli anni precedenti. / As a result of activities to improve the accuracy of the survey, data from January 2022 onward are not comparable (n.c.) with those of previous years. </t>
  </si>
  <si>
    <t>* Sono rappresentati i primi operatori per utenti unici e la loro componente - fra quelle considerate che comprendono news , sport e intrattenimento  - più rilevante in termini di utenti unici</t>
  </si>
  <si>
    <t>* Sono rappresentate le ore complessive degli operatori e della componente fra quelle considerate - che comprendono news, sport e intrattenimento – più rilevante in termini di utenti unici.</t>
  </si>
  <si>
    <t>Infranet</t>
  </si>
  <si>
    <t>Tiscali</t>
  </si>
  <si>
    <t>Tg Com24</t>
  </si>
  <si>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 xml:space="preserve">European prices changing </t>
    </r>
  </si>
  <si>
    <t>2024 vs 2023</t>
  </si>
  <si>
    <t>2024 vs 2019</t>
  </si>
  <si>
    <t>1T24</t>
  </si>
  <si>
    <t xml:space="preserve">Tiscali </t>
  </si>
  <si>
    <r>
      <rPr>
        <b/>
        <sz val="14"/>
        <rFont val="Calibri"/>
        <family val="2"/>
      </rPr>
      <t>3.1   Andamento dei ricavi (da inizio anno) - R</t>
    </r>
    <r>
      <rPr>
        <b/>
        <i/>
        <sz val="14"/>
        <rFont val="Calibri"/>
        <family val="2"/>
      </rPr>
      <t>evenues trend (b.y.)</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</si>
  <si>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</si>
  <si>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</si>
  <si>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</si>
  <si>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</si>
  <si>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</si>
  <si>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t>Notifiche atti giudiziari (Judiciary Acts' notifications)</t>
  </si>
  <si>
    <t>2020/21</t>
  </si>
  <si>
    <t>2021/22</t>
  </si>
  <si>
    <t>2022/23</t>
  </si>
  <si>
    <t>2023/24</t>
  </si>
  <si>
    <t>Corrispondenza non SU (Non US mail)</t>
  </si>
  <si>
    <t xml:space="preserve"> - Servizio Universale (US)</t>
  </si>
  <si>
    <t xml:space="preserve"> - Non Servizio Universale (non US)</t>
  </si>
  <si>
    <t xml:space="preserve"> - Notifiche atti giudiziari (Judiciary Acts' notifications)</t>
  </si>
  <si>
    <t xml:space="preserve"> - Corrispondenza non SU (Non US mail)</t>
  </si>
  <si>
    <t>Mar 24</t>
  </si>
  <si>
    <t xml:space="preserve"> Mar 24</t>
  </si>
  <si>
    <t>La 7</t>
  </si>
  <si>
    <t xml:space="preserve"> '24/19</t>
  </si>
  <si>
    <t>a2024m1</t>
  </si>
  <si>
    <t>a2024m2</t>
  </si>
  <si>
    <t>a2024m3</t>
  </si>
  <si>
    <t>Stadtwerke ASM</t>
  </si>
  <si>
    <r>
      <t xml:space="preserve">Totale - </t>
    </r>
    <r>
      <rPr>
        <b/>
        <i/>
        <sz val="12"/>
        <color indexed="8"/>
        <rFont val="Calibri"/>
        <family val="2"/>
      </rPr>
      <t>Total</t>
    </r>
  </si>
  <si>
    <r>
      <t>Totale -</t>
    </r>
    <r>
      <rPr>
        <b/>
        <i/>
        <sz val="12"/>
        <color theme="1"/>
        <rFont val="Calibri"/>
        <family val="2"/>
        <scheme val="minor"/>
      </rPr>
      <t xml:space="preserve"> T</t>
    </r>
    <r>
      <rPr>
        <b/>
        <i/>
        <sz val="12"/>
        <color indexed="8"/>
        <rFont val="Calibri"/>
        <family val="2"/>
      </rPr>
      <t>otal</t>
    </r>
  </si>
  <si>
    <r>
      <t xml:space="preserve">Altri - </t>
    </r>
    <r>
      <rPr>
        <i/>
        <sz val="12"/>
        <color theme="1"/>
        <rFont val="Calibri"/>
        <family val="2"/>
        <scheme val="minor"/>
      </rPr>
      <t>o</t>
    </r>
    <r>
      <rPr>
        <i/>
        <sz val="12"/>
        <color indexed="8"/>
        <rFont val="Calibri"/>
        <family val="2"/>
      </rPr>
      <t>thers</t>
    </r>
  </si>
  <si>
    <t>Etsy</t>
  </si>
  <si>
    <t xml:space="preserve">Amodei </t>
  </si>
  <si>
    <t>Gruppo Tosinvest</t>
  </si>
  <si>
    <t>2T24</t>
  </si>
  <si>
    <t>Giu 24</t>
  </si>
  <si>
    <t>Jun 24</t>
  </si>
  <si>
    <t>Informatica System</t>
  </si>
  <si>
    <t>IMPRESE PRESENTI NELLA RACCOLTA DELLE INFORMAZIONI DI DETTAGLIO (per ordine alfabetico)</t>
  </si>
  <si>
    <t xml:space="preserve">APS </t>
  </si>
  <si>
    <t>a2024m4</t>
  </si>
  <si>
    <t>a2024m5</t>
  </si>
  <si>
    <t>a2024m6</t>
  </si>
  <si>
    <t>Variazione intero periodo</t>
  </si>
  <si>
    <t>Variazione trimestrale</t>
  </si>
  <si>
    <t>Variazione annuale</t>
  </si>
  <si>
    <t>Var/chg p.p.</t>
  </si>
  <si>
    <t>1T</t>
  </si>
  <si>
    <t>Q1</t>
  </si>
  <si>
    <t>*sono rappresentati i principali operatori per utenti unici medi / main platforms with an average time spent by users are represented</t>
  </si>
  <si>
    <t>* sono rappresentate le ore complessive dei primi 5 operatori per utenti unici (slide 2.15) / the total hours of the first 5 operators for unique users (slide 2.15) are represented</t>
  </si>
  <si>
    <t>Nord Est Multimedia</t>
  </si>
  <si>
    <t>a2024m7</t>
  </si>
  <si>
    <t>a2024m8</t>
  </si>
  <si>
    <t>a2024m9</t>
  </si>
  <si>
    <t>Set 24</t>
  </si>
  <si>
    <t>Sept 24</t>
  </si>
  <si>
    <t>Opiquad</t>
  </si>
  <si>
    <r>
      <rPr>
        <b/>
        <sz val="14"/>
        <color rgb="FFFFFFFF"/>
        <rFont val="Calibri"/>
        <family val="2"/>
      </rPr>
      <t>1.3   Accessi BB/UBB  per tecnologia e operatore</t>
    </r>
    <r>
      <rPr>
        <b/>
        <i/>
        <sz val="14"/>
        <color indexed="9"/>
        <rFont val="Calibri"/>
        <family val="2"/>
      </rPr>
      <t xml:space="preserve"> - BB/UBB lines by technology and operator</t>
    </r>
  </si>
  <si>
    <r>
      <rPr>
        <b/>
        <sz val="14"/>
        <color indexed="9"/>
        <rFont val="Calibri"/>
        <family val="2"/>
      </rPr>
      <t xml:space="preserve">1.4   Traffico dati - </t>
    </r>
    <r>
      <rPr>
        <b/>
        <i/>
        <sz val="14"/>
        <color rgb="FFFFFFFF"/>
        <rFont val="Calibri"/>
        <family val="2"/>
      </rPr>
      <t>Data traffic</t>
    </r>
    <r>
      <rPr>
        <b/>
        <sz val="14"/>
        <color indexed="9"/>
        <rFont val="Calibri"/>
        <family val="2"/>
      </rPr>
      <t xml:space="preserve"> (download/upload)</t>
    </r>
  </si>
  <si>
    <t>3T24</t>
  </si>
  <si>
    <r>
      <rPr>
        <b/>
        <sz val="14"/>
        <color indexed="9"/>
        <rFont val="Calibri"/>
        <family val="2"/>
      </rPr>
      <t>1.5   Traffico dati medio giornaliero</t>
    </r>
    <r>
      <rPr>
        <b/>
        <i/>
        <sz val="14"/>
        <color indexed="9"/>
        <rFont val="Calibri"/>
        <family val="2"/>
      </rPr>
      <t xml:space="preserve"> (download+upload) - </t>
    </r>
    <r>
      <rPr>
        <b/>
        <i/>
        <sz val="12"/>
        <color rgb="FFFFFFFF"/>
        <rFont val="Calibri"/>
        <family val="2"/>
      </rPr>
      <t>Data traffic avg daily</t>
    </r>
    <r>
      <rPr>
        <b/>
        <i/>
        <sz val="14"/>
        <color indexed="9"/>
        <rFont val="Calibri"/>
        <family val="2"/>
      </rPr>
      <t xml:space="preserve"> </t>
    </r>
  </si>
  <si>
    <r>
      <t>1.6   Traffico dati - intensità dei flussi settimanali -</t>
    </r>
    <r>
      <rPr>
        <b/>
        <i/>
        <sz val="12"/>
        <color rgb="FFFFFFFF"/>
        <rFont val="Calibri"/>
        <family val="2"/>
      </rPr>
      <t xml:space="preserve"> Weekly data traffic intensity</t>
    </r>
  </si>
  <si>
    <r>
      <rPr>
        <b/>
        <sz val="14"/>
        <color indexed="9"/>
        <rFont val="Calibri"/>
        <family val="2"/>
      </rPr>
      <t>1.7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</si>
  <si>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1.8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</si>
  <si>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1.9  Sim human per tipologia di contratto </t>
    </r>
    <r>
      <rPr>
        <b/>
        <i/>
        <sz val="14"/>
        <color indexed="9"/>
        <rFont val="Calibri"/>
        <family val="2"/>
      </rPr>
      <t>- H</t>
    </r>
    <r>
      <rPr>
        <b/>
        <i/>
        <sz val="12"/>
        <color rgb="FFFFFFFF"/>
        <rFont val="Calibri"/>
        <family val="2"/>
      </rPr>
      <t>uman Sim by contract type</t>
    </r>
  </si>
  <si>
    <r>
      <rPr>
        <b/>
        <sz val="14"/>
        <color indexed="9"/>
        <rFont val="Calibri"/>
        <family val="2"/>
      </rPr>
      <t xml:space="preserve">1.10 Traffico dati - </t>
    </r>
    <r>
      <rPr>
        <b/>
        <i/>
        <sz val="14"/>
        <color rgb="FFFFFFFF"/>
        <rFont val="Calibri"/>
        <family val="2"/>
      </rPr>
      <t>Data traffic</t>
    </r>
    <r>
      <rPr>
        <b/>
        <sz val="14"/>
        <color indexed="9"/>
        <rFont val="Calibri"/>
        <family val="2"/>
      </rPr>
      <t xml:space="preserve"> (download/upload)</t>
    </r>
  </si>
  <si>
    <r>
      <t>1.11 Traffico dati medio giornaliero (download+upload) -</t>
    </r>
    <r>
      <rPr>
        <b/>
        <i/>
        <sz val="14"/>
        <color rgb="FFFFFFFF"/>
        <rFont val="Calibri"/>
        <family val="2"/>
      </rPr>
      <t xml:space="preserve"> </t>
    </r>
    <r>
      <rPr>
        <b/>
        <i/>
        <sz val="12"/>
        <color rgb="FFFFFFFF"/>
        <rFont val="Calibri"/>
        <family val="2"/>
      </rPr>
      <t>Data traffic daily avg</t>
    </r>
  </si>
  <si>
    <r>
      <t xml:space="preserve">1.12 Traffico dati, intensità dei flussi settimanali - </t>
    </r>
    <r>
      <rPr>
        <b/>
        <i/>
        <sz val="12"/>
        <color rgb="FFFFFFFF"/>
        <rFont val="Calibri"/>
        <family val="2"/>
      </rPr>
      <t>Weekly data traffic intensity</t>
    </r>
  </si>
  <si>
    <r>
      <t>1.13 Portabilità del numero -</t>
    </r>
    <r>
      <rPr>
        <b/>
        <i/>
        <sz val="14"/>
        <color theme="0"/>
        <rFont val="Calibri"/>
        <family val="2"/>
      </rPr>
      <t xml:space="preserve"> </t>
    </r>
    <r>
      <rPr>
        <b/>
        <i/>
        <sz val="12"/>
        <color rgb="FFFFFFFF"/>
        <rFont val="Calibri"/>
        <family val="2"/>
      </rPr>
      <t>Mobile number portability</t>
    </r>
  </si>
  <si>
    <t>Google (Aphabet)*</t>
  </si>
  <si>
    <t>La Repubblica (GEDI Gruppo Editoriale)</t>
  </si>
  <si>
    <t>Corriere della sera (RCS MediaGroup)</t>
  </si>
  <si>
    <t>Il Messaggero (Caltagirone Editore)</t>
  </si>
  <si>
    <t>Fanpage (Ciaopeople)</t>
  </si>
  <si>
    <t>TGCOM24 (Mediaset/Finivest)</t>
  </si>
  <si>
    <t>Google News (Alphabet)**</t>
  </si>
  <si>
    <t>Quotidiano nazionale (Monrif)*</t>
  </si>
  <si>
    <t>Citynews **</t>
  </si>
  <si>
    <t>Il Fatto quotidiano (SEIF)</t>
  </si>
  <si>
    <t>RaiNews (Rai)</t>
  </si>
  <si>
    <t>Temu (PDD Holdings)</t>
  </si>
  <si>
    <t>Subito.it (Adevinta)</t>
  </si>
  <si>
    <t>AliExpress (Alibaba Group)</t>
  </si>
  <si>
    <t>Lidl (Schwarz Gruppe)</t>
  </si>
  <si>
    <t>Trova Prezzi (7Pixel)</t>
  </si>
  <si>
    <t>Media World (METRO Group)</t>
  </si>
  <si>
    <t>* I brand rappresentati sono rilevati solo attraverso Audiweb Panel / The brands represented are dectected only through the Audiweb Panel.</t>
  </si>
  <si>
    <t>Facebook (Meta)</t>
  </si>
  <si>
    <t>Instagram (Meta)</t>
  </si>
  <si>
    <t>TikTok (Bytedance)</t>
  </si>
  <si>
    <t>LinkedIn (Microsoft)</t>
  </si>
  <si>
    <t>Pinterest**</t>
  </si>
  <si>
    <t>Twitter X (X Corp)</t>
  </si>
  <si>
    <t xml:space="preserve">Netflix </t>
  </si>
  <si>
    <t>Now/Sky</t>
  </si>
  <si>
    <t>-  di cui RaiPlay</t>
  </si>
  <si>
    <t>Sky</t>
  </si>
  <si>
    <t>9M2024</t>
  </si>
  <si>
    <t>Diff/chg. vs 9M23 (p.p.)</t>
  </si>
  <si>
    <t>Pacchi nazionali (SU+non SU)</t>
  </si>
  <si>
    <t>Domestic parcels (US + non US)</t>
  </si>
  <si>
    <t>Totale (Total)</t>
  </si>
  <si>
    <t>Pacchi internazionali (SU+non SU)</t>
  </si>
  <si>
    <t>Crossborder parcels (US + non US)</t>
  </si>
  <si>
    <t>Servizi di consegna pacchi - Variazione annuale  - Parcel services - yearly changes (%)</t>
  </si>
  <si>
    <r>
      <t>Nazionali SU + no SU (Domestic</t>
    </r>
    <r>
      <rPr>
        <i/>
        <sz val="12"/>
        <color indexed="8"/>
        <rFont val="Calibri"/>
        <family val="2"/>
      </rPr>
      <t xml:space="preserve"> - US + non US </t>
    </r>
    <r>
      <rPr>
        <sz val="12"/>
        <color indexed="8"/>
        <rFont val="Calibri"/>
        <family val="2"/>
      </rPr>
      <t>)</t>
    </r>
  </si>
  <si>
    <r>
      <t>Internazionali SU + no SU (</t>
    </r>
    <r>
      <rPr>
        <i/>
        <sz val="12"/>
        <color indexed="8"/>
        <rFont val="Calibri"/>
        <family val="2"/>
      </rPr>
      <t>crossborder - US + non US)</t>
    </r>
  </si>
  <si>
    <t>3M2024</t>
  </si>
  <si>
    <t>3M2025</t>
  </si>
  <si>
    <t>2025 vs 2024</t>
  </si>
  <si>
    <t>2025 vs 2021</t>
  </si>
  <si>
    <t>2024/25</t>
  </si>
  <si>
    <t>Gennaio-Marzo</t>
  </si>
  <si>
    <t>January-March</t>
  </si>
  <si>
    <t>Diff/chg. vs 3M24 (p.p.)</t>
  </si>
  <si>
    <t>- Totale Internazionali</t>
  </si>
  <si>
    <t>- Totale Nazionali</t>
  </si>
  <si>
    <t>1T25</t>
  </si>
  <si>
    <t>4T24</t>
  </si>
  <si>
    <t>Dic 24</t>
  </si>
  <si>
    <t>Mar 25</t>
  </si>
  <si>
    <t>Dec 24</t>
  </si>
  <si>
    <r>
      <rPr>
        <b/>
        <sz val="16"/>
        <color indexed="12"/>
        <rFont val="Calibri"/>
        <family val="2"/>
      </rPr>
      <t>03-2025 / 03-2024</t>
    </r>
    <r>
      <rPr>
        <b/>
        <sz val="14"/>
        <color indexed="17"/>
        <rFont val="Calibri"/>
        <family val="2"/>
      </rPr>
      <t xml:space="preserve">
</t>
    </r>
    <r>
      <rPr>
        <b/>
        <sz val="18"/>
        <color indexed="17"/>
        <rFont val="Calibri"/>
        <family val="2"/>
      </rPr>
      <t>(1Y)</t>
    </r>
  </si>
  <si>
    <r>
      <rPr>
        <b/>
        <sz val="16"/>
        <color indexed="12"/>
        <rFont val="Calibri"/>
        <family val="2"/>
      </rPr>
      <t>03-2025 / 03-2021</t>
    </r>
    <r>
      <rPr>
        <b/>
        <sz val="14"/>
        <color indexed="17"/>
        <rFont val="Calibri"/>
        <family val="2"/>
      </rPr>
      <t xml:space="preserve">
</t>
    </r>
    <r>
      <rPr>
        <b/>
        <sz val="18"/>
        <color indexed="17"/>
        <rFont val="Calibri"/>
        <family val="2"/>
      </rPr>
      <t xml:space="preserve">(5Y) </t>
    </r>
  </si>
  <si>
    <r>
      <rPr>
        <b/>
        <sz val="16"/>
        <color indexed="12"/>
        <rFont val="Calibri"/>
        <family val="2"/>
      </rPr>
      <t>03-2025 / 03-2016</t>
    </r>
    <r>
      <rPr>
        <b/>
        <sz val="14"/>
        <color indexed="8"/>
        <rFont val="Calibri"/>
        <family val="2"/>
      </rPr>
      <t xml:space="preserve">
</t>
    </r>
    <r>
      <rPr>
        <b/>
        <sz val="18"/>
        <color indexed="17"/>
        <rFont val="Calibri"/>
        <family val="2"/>
      </rPr>
      <t xml:space="preserve">(10Y) </t>
    </r>
  </si>
  <si>
    <r>
      <t>Osservatorio sulle comunicazioni -</t>
    </r>
    <r>
      <rPr>
        <b/>
        <i/>
        <sz val="36"/>
        <color theme="0"/>
        <rFont val="Calibri"/>
        <family val="2"/>
      </rPr>
      <t xml:space="preserve"> Communications Monitoring markets system</t>
    </r>
    <r>
      <rPr>
        <b/>
        <sz val="36"/>
        <color theme="0"/>
        <rFont val="Calibri"/>
        <family val="2"/>
        <scheme val="minor"/>
      </rPr>
      <t xml:space="preserve"> - 2/2025</t>
    </r>
  </si>
  <si>
    <t>Marzo/March 2025</t>
  </si>
  <si>
    <t>Relazione Annuale 2025 - Il valore del settore delle comunicazioni</t>
  </si>
  <si>
    <r>
      <t xml:space="preserve">RA 2025 - I ricavi negli ambiti di competenza AGCOM per </t>
    </r>
    <r>
      <rPr>
        <b/>
        <u/>
        <sz val="14"/>
        <color theme="0"/>
        <rFont val="Calibri"/>
        <family val="2"/>
        <scheme val="minor"/>
      </rPr>
      <t>tipologia</t>
    </r>
    <r>
      <rPr>
        <b/>
        <sz val="14"/>
        <color theme="0"/>
        <rFont val="Calibri"/>
        <family val="2"/>
        <scheme val="minor"/>
      </rPr>
      <t xml:space="preserve"> (2020-2024)</t>
    </r>
  </si>
  <si>
    <r>
      <t xml:space="preserve">RA 2025 - I ricavi negli ambiti di competenza AGCOM per </t>
    </r>
    <r>
      <rPr>
        <b/>
        <u/>
        <sz val="14"/>
        <color theme="0"/>
        <rFont val="Calibri"/>
        <family val="2"/>
        <scheme val="minor"/>
      </rPr>
      <t xml:space="preserve">segmento </t>
    </r>
    <r>
      <rPr>
        <b/>
        <sz val="14"/>
        <color theme="0"/>
        <rFont val="Calibri"/>
        <family val="2"/>
        <scheme val="minor"/>
      </rPr>
      <t>(2020-2024)</t>
    </r>
  </si>
  <si>
    <t>Variazione (mld €)</t>
  </si>
  <si>
    <t>Variazione (%)</t>
  </si>
  <si>
    <t>Distribuzione %</t>
  </si>
  <si>
    <t>Ricavi in Mld /Bln €</t>
  </si>
  <si>
    <t>Diff. p.p.</t>
  </si>
  <si>
    <t>Comunicazioni elettroniche</t>
  </si>
  <si>
    <t xml:space="preserve">   - Rete fissa</t>
  </si>
  <si>
    <t xml:space="preserve">   - Rete mobile</t>
  </si>
  <si>
    <t>Media</t>
  </si>
  <si>
    <t xml:space="preserve">   - Televisione</t>
  </si>
  <si>
    <t xml:space="preserve">   - Radio</t>
  </si>
  <si>
    <t xml:space="preserve">   - Editoria (quotid. + period.)</t>
  </si>
  <si>
    <t>Pubblicità online</t>
  </si>
  <si>
    <t>Servizi postali</t>
  </si>
  <si>
    <t xml:space="preserve">  - Servizi di corrispondenza</t>
  </si>
  <si>
    <t xml:space="preserve">  - Pacchi</t>
  </si>
  <si>
    <t>Retail</t>
  </si>
  <si>
    <t>Wholesale</t>
  </si>
  <si>
    <t xml:space="preserve">Pubblicità </t>
  </si>
  <si>
    <t>Spesa degli utenti</t>
  </si>
  <si>
    <t>Convenzioni/provvidenze</t>
  </si>
  <si>
    <t xml:space="preserve">Piattaforme </t>
  </si>
  <si>
    <t>Editori/publisher e altri</t>
  </si>
  <si>
    <t>Domestici</t>
  </si>
  <si>
    <t>Transfrontalieri</t>
  </si>
  <si>
    <t>24/23</t>
  </si>
  <si>
    <t>24/20</t>
  </si>
  <si>
    <t>1Q21</t>
  </si>
  <si>
    <t>1Q22</t>
  </si>
  <si>
    <t>1Q23</t>
  </si>
  <si>
    <t>1Q24</t>
  </si>
  <si>
    <t>1Q25</t>
  </si>
  <si>
    <r>
      <t xml:space="preserve">Corrispondenza non SU </t>
    </r>
    <r>
      <rPr>
        <i/>
        <sz val="12"/>
        <color theme="1"/>
        <rFont val="Calibri"/>
        <family val="2"/>
        <scheme val="minor"/>
      </rPr>
      <t>(Non US mail)</t>
    </r>
  </si>
  <si>
    <r>
      <t xml:space="preserve">Notifiche atti giudiziari </t>
    </r>
    <r>
      <rPr>
        <i/>
        <sz val="12"/>
        <color theme="1"/>
        <rFont val="Calibri"/>
        <family val="2"/>
        <scheme val="minor"/>
      </rPr>
      <t>(Judiciary Acts' notifications)</t>
    </r>
  </si>
  <si>
    <t>dec-24</t>
  </si>
  <si>
    <t>jun-24</t>
  </si>
  <si>
    <t>sep-24</t>
  </si>
  <si>
    <t>Città studi (Megaweb)</t>
  </si>
  <si>
    <t>MavianMax</t>
  </si>
  <si>
    <t>Newtec</t>
  </si>
  <si>
    <t>Progetti e servizi avanzati (Bandablu)</t>
  </si>
  <si>
    <t>03/2025 (%)</t>
  </si>
  <si>
    <t>Var/Chg. vs 03/2024 (p.p.)</t>
  </si>
  <si>
    <t>Fastweb+Vodafone</t>
  </si>
  <si>
    <t>Fastweb + Vodafone</t>
  </si>
  <si>
    <t>Var. vs 03/24 (%)</t>
  </si>
  <si>
    <t>Micso</t>
  </si>
  <si>
    <t>Enel Fibra</t>
  </si>
  <si>
    <t>Enel</t>
  </si>
  <si>
    <t>Poste Mobile</t>
  </si>
  <si>
    <t>Lyca Mobile</t>
  </si>
  <si>
    <t>WindTre</t>
  </si>
  <si>
    <t>LycaMobile</t>
  </si>
  <si>
    <t>AVG 
3M</t>
  </si>
  <si>
    <r>
      <t xml:space="preserve">* </t>
    </r>
    <r>
      <rPr>
        <sz val="8"/>
        <color rgb="FF000000"/>
        <rFont val="Calibri"/>
        <family val="2"/>
        <scheme val="minor"/>
      </rPr>
      <t>il valore medio giornaliero da inizio anno è calcolato sul numero medio di SIM che hanno effettuato traffico dati nel periodo di riferimento.</t>
    </r>
  </si>
  <si>
    <t>Traffico dati per sim "voce &amp; dati" (Gigabyte-GB) *</t>
  </si>
  <si>
    <t>* the average daily value since the beginning of the year is calculated based on the average number of SIM cards that have used data traffic during the reference period.</t>
  </si>
  <si>
    <t>Traffico dati per linea broadband  - data traffic by broadband line (Gigabyte-GB) *</t>
  </si>
  <si>
    <t>* the average daily value since the beginning of the year is calculated based on the average number broadband lines during the reference period.</t>
  </si>
  <si>
    <t>* il valore medio giornaliero da inizio anno è calcolato sul numero medio di linee broadband e ultrabroadband nel periodo di riferimento.</t>
  </si>
  <si>
    <r>
      <t xml:space="preserve">* </t>
    </r>
    <r>
      <rPr>
        <sz val="10"/>
        <color theme="1"/>
        <rFont val="Segoe UI Semilight"/>
        <family val="2"/>
      </rPr>
      <t>i dati di Tim includono quelli commercializzati tramite il brand Kena Mobile, quelli di Vodafone includono i dati della società controllata VEI (che offre servizi di telefonia mobile denominati ho.) e non quelli di Fastweb inclusi nella categoria MVNO.</t>
    </r>
  </si>
  <si>
    <r>
      <rPr>
        <b/>
        <sz val="8"/>
        <color rgb="FF000000"/>
        <rFont val="Calibri"/>
        <family val="2"/>
        <scheme val="minor"/>
      </rPr>
      <t xml:space="preserve">* </t>
    </r>
    <r>
      <rPr>
        <sz val="8"/>
        <color rgb="FF000000"/>
        <rFont val="Calibri"/>
        <family val="2"/>
        <scheme val="minor"/>
      </rPr>
      <t>Tim's data include those marketed under the Kena Mobile brand, Vodafone's include the data of its subsidiary VEI (which offers mobile telephony services called ho.) and does not include Fastweb data, which are classified under the MVNO category.</t>
    </r>
  </si>
  <si>
    <r>
      <t xml:space="preserve">in milioni
</t>
    </r>
    <r>
      <rPr>
        <i/>
        <sz val="12"/>
        <color theme="1"/>
        <rFont val="Calibri"/>
        <family val="2"/>
        <scheme val="minor"/>
      </rPr>
      <t>in millions</t>
    </r>
  </si>
  <si>
    <r>
      <t xml:space="preserve">Intero giorno
</t>
    </r>
    <r>
      <rPr>
        <b/>
        <i/>
        <sz val="12"/>
        <color theme="1"/>
        <rFont val="Calibri"/>
        <family val="2"/>
        <scheme val="minor"/>
      </rPr>
      <t>Avg daily</t>
    </r>
  </si>
  <si>
    <r>
      <t>Audience nel giorno medio (mln) (</t>
    </r>
    <r>
      <rPr>
        <b/>
        <sz val="14"/>
        <color theme="1"/>
        <rFont val="Calibri"/>
        <family val="2"/>
        <scheme val="minor"/>
      </rPr>
      <t>avg</t>
    </r>
    <r>
      <rPr>
        <b/>
        <sz val="14"/>
        <color rgb="FFFF0000"/>
        <rFont val="Calibri"/>
        <family val="2"/>
        <scheme val="minor"/>
      </rPr>
      <t xml:space="preserve"> 3M</t>
    </r>
    <r>
      <rPr>
        <b/>
        <sz val="12"/>
        <color theme="1"/>
        <rFont val="Calibri"/>
        <family val="2"/>
        <scheme val="minor"/>
      </rPr>
      <t>)</t>
    </r>
  </si>
  <si>
    <t>1T21
1Q21</t>
  </si>
  <si>
    <t>1T22
1Q22</t>
  </si>
  <si>
    <t>1T23
1Q23</t>
  </si>
  <si>
    <t>1T24
1Q24</t>
  </si>
  <si>
    <t>1T25
1Q25</t>
  </si>
  <si>
    <t>1T25 vs 1T21/
1Q25 vs 1Q21</t>
  </si>
  <si>
    <t>Average daily audience (mln)</t>
  </si>
  <si>
    <r>
      <t>Intero giorno  -</t>
    </r>
    <r>
      <rPr>
        <b/>
        <i/>
        <sz val="12"/>
        <color theme="1"/>
        <rFont val="Calibri"/>
        <family val="2"/>
        <scheme val="minor"/>
      </rPr>
      <t xml:space="preserve"> Avg daily</t>
    </r>
    <r>
      <rPr>
        <b/>
        <sz val="12"/>
        <color theme="1"/>
        <rFont val="Calibri"/>
        <family val="2"/>
        <scheme val="minor"/>
      </rPr>
      <t xml:space="preserve"> (02.00-25.59)</t>
    </r>
  </si>
  <si>
    <t>Source: Agcom elaboration on data from Auditel</t>
  </si>
  <si>
    <t>Spettatori nel giorno medio da inizio anno</t>
  </si>
  <si>
    <t>Average daily audience since the beginning of the year</t>
  </si>
  <si>
    <t xml:space="preserve">Spettatori/Audience (mln)
</t>
  </si>
  <si>
    <t>1T25-1T24/
1Q25-1Q24</t>
  </si>
  <si>
    <t>Share nel giorno medio da inizio anno</t>
  </si>
  <si>
    <t>Average daily share since the beginning of the year</t>
  </si>
  <si>
    <r>
      <t>Intero giorno  -</t>
    </r>
    <r>
      <rPr>
        <b/>
        <i/>
        <sz val="14"/>
        <color theme="1"/>
        <rFont val="Calibri"/>
        <family val="2"/>
        <scheme val="minor"/>
      </rPr>
      <t xml:space="preserve"> Avg daily</t>
    </r>
    <r>
      <rPr>
        <b/>
        <sz val="14"/>
        <color theme="1"/>
        <rFont val="Calibri"/>
        <family val="2"/>
        <scheme val="minor"/>
      </rPr>
      <t xml:space="preserve"> (02.00-25.59)</t>
    </r>
  </si>
  <si>
    <t>Edizioni comprese
Time slot included</t>
  </si>
  <si>
    <r>
      <t xml:space="preserve">in milioni di ore
</t>
    </r>
    <r>
      <rPr>
        <i/>
        <sz val="12"/>
        <color theme="1"/>
        <rFont val="Calibri"/>
        <family val="2"/>
        <scheme val="minor"/>
      </rPr>
      <t>in millions of hours</t>
    </r>
  </si>
  <si>
    <r>
      <t>Totale tempo speso</t>
    </r>
    <r>
      <rPr>
        <b/>
        <sz val="14"/>
        <color rgb="FFFF0000"/>
        <rFont val="Calibri"/>
        <family val="2"/>
        <scheme val="minor"/>
      </rPr>
      <t xml:space="preserve"> 3M</t>
    </r>
    <r>
      <rPr>
        <b/>
        <sz val="12"/>
        <color rgb="FFFF0000"/>
        <rFont val="Calibri"/>
        <family val="2"/>
        <scheme val="minor"/>
      </rPr>
      <t xml:space="preserve"> </t>
    </r>
    <r>
      <rPr>
        <b/>
        <sz val="12"/>
        <color theme="1"/>
        <rFont val="Calibri"/>
        <family val="2"/>
        <scheme val="minor"/>
      </rPr>
      <t>(mln di ore)</t>
    </r>
  </si>
  <si>
    <t>Total time spent 3M (millions of hours)</t>
  </si>
  <si>
    <r>
      <t>Edizioni comprese tra le/</t>
    </r>
    <r>
      <rPr>
        <b/>
        <i/>
        <sz val="12"/>
        <rFont val="Calibri"/>
        <family val="2"/>
        <scheme val="minor"/>
      </rPr>
      <t>Time slot</t>
    </r>
    <r>
      <rPr>
        <b/>
        <sz val="12"/>
        <rFont val="Calibri"/>
        <family val="2"/>
        <scheme val="minor"/>
      </rPr>
      <t>: 12:00 e le 14:30</t>
    </r>
  </si>
  <si>
    <t>milioni/ millions</t>
  </si>
  <si>
    <t>1T25 vs 1T21/1Q25 vs 1Q21</t>
  </si>
  <si>
    <t>1T25 vs 1T24/1Q25 VS 1Q24</t>
  </si>
  <si>
    <r>
      <t xml:space="preserve">Edizioni comprese tra le 12:00 e le 14:30
</t>
    </r>
    <r>
      <rPr>
        <b/>
        <i/>
        <sz val="14"/>
        <rFont val="Calibri"/>
        <family val="2"/>
        <scheme val="minor"/>
      </rPr>
      <t>Time slot: 12:00- 14:30</t>
    </r>
  </si>
  <si>
    <r>
      <t xml:space="preserve">Edizioni comprese tra le 18:30  e le 20:30
</t>
    </r>
    <r>
      <rPr>
        <b/>
        <i/>
        <sz val="14"/>
        <rFont val="Calibri"/>
        <family val="2"/>
        <scheme val="minor"/>
      </rPr>
      <t>Time slot: 12:00- 14:30</t>
    </r>
  </si>
  <si>
    <t>migliaia/thousand</t>
  </si>
  <si>
    <t>avg gen-mar
avg jan-mar</t>
  </si>
  <si>
    <t>22.30</t>
  </si>
  <si>
    <t>Var/Chg %</t>
  </si>
  <si>
    <t xml:space="preserve"> '25/24</t>
  </si>
  <si>
    <t xml:space="preserve"> '25/21</t>
  </si>
  <si>
    <r>
      <t>in milioni/</t>
    </r>
    <r>
      <rPr>
        <b/>
        <i/>
        <sz val="12"/>
        <color theme="1"/>
        <rFont val="Calibri"/>
        <family val="2"/>
        <scheme val="minor"/>
      </rPr>
      <t>in millions</t>
    </r>
  </si>
  <si>
    <r>
      <t>Complessive/</t>
    </r>
    <r>
      <rPr>
        <b/>
        <i/>
        <sz val="12"/>
        <color theme="1"/>
        <rFont val="Calibri"/>
        <family val="2"/>
        <scheme val="minor"/>
      </rPr>
      <t>Total copies</t>
    </r>
  </si>
  <si>
    <r>
      <t>Nazionali/</t>
    </r>
    <r>
      <rPr>
        <b/>
        <i/>
        <sz val="12"/>
        <color theme="1"/>
        <rFont val="Calibri"/>
        <family val="2"/>
        <scheme val="minor"/>
      </rPr>
      <t>National newspaper copies</t>
    </r>
  </si>
  <si>
    <r>
      <t>Locali/</t>
    </r>
    <r>
      <rPr>
        <b/>
        <i/>
        <sz val="12"/>
        <color theme="1"/>
        <rFont val="Calibri"/>
        <family val="2"/>
        <scheme val="minor"/>
      </rPr>
      <t>Local newspaper copies</t>
    </r>
  </si>
  <si>
    <r>
      <t>Cartacee/</t>
    </r>
    <r>
      <rPr>
        <b/>
        <i/>
        <sz val="12"/>
        <color theme="1"/>
        <rFont val="Calibri"/>
        <family val="2"/>
        <scheme val="minor"/>
      </rPr>
      <t>Paper copies</t>
    </r>
  </si>
  <si>
    <r>
      <t>Digitali/</t>
    </r>
    <r>
      <rPr>
        <b/>
        <i/>
        <sz val="12"/>
        <color theme="1"/>
        <rFont val="Calibri"/>
        <family val="2"/>
        <scheme val="minor"/>
      </rPr>
      <t>Digital copies</t>
    </r>
  </si>
  <si>
    <t>Fonte: elaborazioni Autorità su dati IES e ADS</t>
  </si>
  <si>
    <t>Source: Agcom elaboration on data from IES and ADS</t>
  </si>
  <si>
    <r>
      <t>Milioni/</t>
    </r>
    <r>
      <rPr>
        <b/>
        <i/>
        <sz val="12"/>
        <color theme="1"/>
        <rFont val="Calibri"/>
        <family val="2"/>
        <scheme val="minor"/>
      </rPr>
      <t>Millions</t>
    </r>
  </si>
  <si>
    <t>Copie cartacee/Paper copies</t>
  </si>
  <si>
    <t>Nazionali-Generalisti Top 5
General press- Top 5</t>
  </si>
  <si>
    <t>Nazionali-Generalisti - Altri
Other general press</t>
  </si>
  <si>
    <t>Nazionali-economici
Business</t>
  </si>
  <si>
    <t>Nazionali - sportivi
Sport</t>
  </si>
  <si>
    <t>Locali- Top 10 (rank 2023) (*)
Local newspaper - Top 10 (rank 2023) (*)</t>
  </si>
  <si>
    <t>Locali-Altre testate
Local newspaper - Others</t>
  </si>
  <si>
    <t>Totale/Total copies</t>
  </si>
  <si>
    <t>Copie digitali/Digital copies</t>
  </si>
  <si>
    <t>Var/chg vs 1T24/1Q24</t>
  </si>
  <si>
    <t>Copie vendute/
Copies sold
Var/chg % 
1T25/1T24
1Q25/1Q24</t>
  </si>
  <si>
    <t>Gruppo SAE</t>
  </si>
  <si>
    <t>Distribuzione delle copie vendute negli ultimi 3 mesi (%)</t>
  </si>
  <si>
    <t>Distribution of copies sold since the beginning of the year (%)</t>
  </si>
  <si>
    <t>Decreasing Rank &gt;2%</t>
  </si>
  <si>
    <t>Total copies (%)</t>
  </si>
  <si>
    <t>Paper copies (%)</t>
  </si>
  <si>
    <t>Digital copies (%)</t>
  </si>
  <si>
    <t>Testata/Newpaper</t>
  </si>
  <si>
    <t>Var p.p. 
1T25 vs 1T24
1Q25 vs 1Q24</t>
  </si>
  <si>
    <t>Var p.p. 
1T25 vs 1T21
1Q25 vs 1Q21</t>
  </si>
  <si>
    <t>CORRIERE DELLA SERA</t>
  </si>
  <si>
    <t>REPUBBLICA (LA)</t>
  </si>
  <si>
    <t>GAZZETTA SPORT (LA) (*)</t>
  </si>
  <si>
    <t>STAMPA (LA)</t>
  </si>
  <si>
    <t>SOLE 24 ORE (IL)</t>
  </si>
  <si>
    <t>AVVENIRE</t>
  </si>
  <si>
    <t>QN-Il Resto del Carlino</t>
  </si>
  <si>
    <t>MESSAGGERO (IL)</t>
  </si>
  <si>
    <t>GAZZETTINO (IL)</t>
  </si>
  <si>
    <t>QN-La Nazione</t>
  </si>
  <si>
    <r>
      <t>(*) - Incl. Edizione lunedì/</t>
    </r>
    <r>
      <rPr>
        <i/>
        <sz val="9"/>
        <color theme="1"/>
        <rFont val="Calibri"/>
        <family val="2"/>
        <scheme val="minor"/>
      </rPr>
      <t>includes Monday edition</t>
    </r>
  </si>
  <si>
    <r>
      <t xml:space="preserve">Utenti unici / </t>
    </r>
    <r>
      <rPr>
        <b/>
        <i/>
        <sz val="12"/>
        <color theme="1"/>
        <rFont val="Calibri"/>
        <family val="2"/>
        <scheme val="minor"/>
      </rPr>
      <t>Active universe (mln)</t>
    </r>
  </si>
  <si>
    <r>
      <t>Utenti unici</t>
    </r>
    <r>
      <rPr>
        <b/>
        <i/>
        <sz val="12"/>
        <color rgb="FFFF0000"/>
        <rFont val="Calibri"/>
        <family val="2"/>
        <scheme val="minor"/>
      </rPr>
      <t xml:space="preserve">/unique users </t>
    </r>
    <r>
      <rPr>
        <b/>
        <sz val="12"/>
        <color rgb="FFFF0000"/>
        <rFont val="Calibri"/>
        <family val="2"/>
        <scheme val="minor"/>
      </rPr>
      <t>(mln)</t>
    </r>
  </si>
  <si>
    <t>Mondadori</t>
  </si>
  <si>
    <t>Wikimedia Foundation</t>
  </si>
  <si>
    <t>Il Meteo</t>
  </si>
  <si>
    <t>Source: Agcom elaboration on data from Audicom - sistema Audiweb</t>
  </si>
  <si>
    <r>
      <t xml:space="preserve">Utenti unici / </t>
    </r>
    <r>
      <rPr>
        <b/>
        <i/>
        <sz val="12"/>
        <color theme="1"/>
        <rFont val="Calibri"/>
        <family val="2"/>
        <scheme val="minor"/>
      </rPr>
      <t>Unique audience</t>
    </r>
    <r>
      <rPr>
        <b/>
        <sz val="12"/>
        <color theme="1"/>
        <rFont val="Calibri"/>
        <family val="2"/>
        <scheme val="minor"/>
      </rPr>
      <t xml:space="preserve"> (mln)</t>
    </r>
  </si>
  <si>
    <r>
      <t>Sito/</t>
    </r>
    <r>
      <rPr>
        <b/>
        <i/>
        <sz val="12"/>
        <color rgb="FFFF0000"/>
        <rFont val="Calibri"/>
        <family val="2"/>
        <scheme val="minor"/>
      </rPr>
      <t>Site</t>
    </r>
    <r>
      <rPr>
        <b/>
        <sz val="12"/>
        <color rgb="FFFF0000"/>
        <rFont val="Calibri"/>
        <family val="2"/>
        <scheme val="minor"/>
      </rPr>
      <t xml:space="preserve"> (mln)</t>
    </r>
  </si>
  <si>
    <t>** Google News e Citynews sono rilevati solo attraverso Audiweb Panel. / ** Google News and
Citynews are detected only through the Audiweb Panel.</t>
  </si>
  <si>
    <r>
      <t>Sito/</t>
    </r>
    <r>
      <rPr>
        <b/>
        <i/>
        <sz val="12"/>
        <color rgb="FFFF0000"/>
        <rFont val="Calibri"/>
        <family val="2"/>
        <scheme val="minor"/>
      </rPr>
      <t>Site</t>
    </r>
    <r>
      <rPr>
        <b/>
        <sz val="12"/>
        <color rgb="FFFF0000"/>
        <rFont val="Calibri"/>
        <family val="2"/>
        <scheme val="minor"/>
      </rPr>
      <t xml:space="preserve"> (mln) (*)</t>
    </r>
  </si>
  <si>
    <t>Tumblr (Automattic)</t>
  </si>
  <si>
    <r>
      <t xml:space="preserve">Utenti unici complessivi / 
</t>
    </r>
    <r>
      <rPr>
        <b/>
        <i/>
        <sz val="12"/>
        <color theme="1"/>
        <rFont val="Calibri"/>
        <family val="2"/>
        <scheme val="minor"/>
      </rPr>
      <t>Total unique audience</t>
    </r>
    <r>
      <rPr>
        <b/>
        <sz val="12"/>
        <color theme="1"/>
        <rFont val="Calibri"/>
        <family val="2"/>
        <scheme val="minor"/>
      </rPr>
      <t xml:space="preserve"> (mln)</t>
    </r>
  </si>
  <si>
    <r>
      <t>Principali piattaforme /</t>
    </r>
    <r>
      <rPr>
        <b/>
        <i/>
        <sz val="12"/>
        <color rgb="FFFF0000"/>
        <rFont val="Calibri"/>
        <family val="2"/>
        <scheme val="minor"/>
      </rPr>
      <t>Main platforms</t>
    </r>
    <r>
      <rPr>
        <b/>
        <sz val="12"/>
        <color rgb="FFFF0000"/>
        <rFont val="Calibri"/>
        <family val="2"/>
        <scheme val="minor"/>
      </rPr>
      <t xml:space="preserve"> (*)</t>
    </r>
  </si>
  <si>
    <r>
      <t xml:space="preserve"> (media -</t>
    </r>
    <r>
      <rPr>
        <b/>
        <i/>
        <sz val="12"/>
        <color rgb="FFFF0000"/>
        <rFont val="Calibri"/>
        <family val="2"/>
        <scheme val="minor"/>
      </rPr>
      <t>avg</t>
    </r>
    <r>
      <rPr>
        <b/>
        <sz val="12"/>
        <color rgb="FFFF0000"/>
        <rFont val="Calibri"/>
        <family val="2"/>
        <scheme val="minor"/>
      </rPr>
      <t>/mln)</t>
    </r>
  </si>
  <si>
    <t>Source: Agcom elaboration on data from ComScore</t>
  </si>
  <si>
    <r>
      <t xml:space="preserve">Ore di navigazione (mln) / 
</t>
    </r>
    <r>
      <rPr>
        <b/>
        <i/>
        <sz val="12"/>
        <color theme="1"/>
        <rFont val="Calibri"/>
        <family val="2"/>
        <scheme val="minor"/>
      </rPr>
      <t>Time spent (mln hours)</t>
    </r>
  </si>
  <si>
    <r>
      <t xml:space="preserve">Utenti unici complessivi
</t>
    </r>
    <r>
      <rPr>
        <b/>
        <i/>
        <sz val="12"/>
        <color theme="1"/>
        <rFont val="Calibri"/>
        <family val="2"/>
        <scheme val="minor"/>
      </rPr>
      <t xml:space="preserve">Total unique audience </t>
    </r>
    <r>
      <rPr>
        <b/>
        <sz val="12"/>
        <color theme="1"/>
        <rFont val="Calibri"/>
        <family val="2"/>
        <scheme val="minor"/>
      </rPr>
      <t>(mln)</t>
    </r>
  </si>
  <si>
    <t>/ For each publishers it is displayed separately the component, of those considered (News, Sport and Entertainment) that is most relevant in terms of unique audience.</t>
  </si>
  <si>
    <t xml:space="preserve">** Gli utenti unici per MFE/Mediaset sono quelli relativi ai siti/App della componente Mediaset.it Sites in ragione di scelte editoriali da parte dell’operatore che non consentono di scorporare il traffico dei servizi VOD a pagamento inclusa in Mediaset Infinity Sites. </t>
  </si>
  <si>
    <t xml:space="preserve">/ MFE/Mediaset unique users are those relating to the Mediaset.it Sites/App component due to editorial choices by the operator that do not allow the traffic of paid VOD services included in Mediaset Infinity Sites to be unbundled. </t>
  </si>
  <si>
    <r>
      <t xml:space="preserve">Ore di navigazione (mln) / </t>
    </r>
    <r>
      <rPr>
        <b/>
        <i/>
        <sz val="12"/>
        <color theme="1"/>
        <rFont val="Calibri"/>
        <family val="2"/>
        <scheme val="minor"/>
      </rPr>
      <t>Time spent (mln hours)</t>
    </r>
  </si>
  <si>
    <r>
      <t xml:space="preserve">(totale ore - </t>
    </r>
    <r>
      <rPr>
        <b/>
        <i/>
        <sz val="12"/>
        <color rgb="FFFF0000"/>
        <rFont val="Calibri"/>
        <family val="2"/>
        <scheme val="minor"/>
      </rPr>
      <t>total hours</t>
    </r>
    <r>
      <rPr>
        <b/>
        <sz val="12"/>
        <color rgb="FFFF0000"/>
        <rFont val="Calibri"/>
        <family val="2"/>
        <scheme val="minor"/>
      </rPr>
      <t xml:space="preserve"> /mln)</t>
    </r>
  </si>
  <si>
    <t xml:space="preserve">** Le ore complessive per MFE/Mediaset sono quelle relative ai siti/App della componente Mediaset.it Sites in ragione di scelte editoriali da parte dell’operatore che non consentono di scorporare il traffico dei servizi VOD a pagamento inclusa in Mediaset Infinity Sites. </t>
  </si>
  <si>
    <t xml:space="preserve">/ Mediaset total hours are those relating to the Mediaset.it Sites/App component due to editorial choices made by the operator that do not allow the traffic of paid VOD services included in Mediaset Infinity Sites to be unbundled. </t>
  </si>
  <si>
    <t>a2024m10</t>
  </si>
  <si>
    <t>a2024m11</t>
  </si>
  <si>
    <t>a2024m12</t>
  </si>
  <si>
    <t>a2025m1</t>
  </si>
  <si>
    <t>a2025m2</t>
  </si>
  <si>
    <t>a2025m3</t>
  </si>
  <si>
    <r>
      <t>Auditel 
ascolti TV/</t>
    </r>
    <r>
      <rPr>
        <b/>
        <i/>
        <sz val="14"/>
        <color theme="1"/>
        <rFont val="Calibri"/>
        <family val="2"/>
        <scheme val="minor"/>
      </rPr>
      <t>Auditel TV Audience</t>
    </r>
  </si>
  <si>
    <t>Ascolti giorno medio</t>
  </si>
  <si>
    <t>Average daily audience</t>
  </si>
  <si>
    <r>
      <t xml:space="preserve"> (migliaia/</t>
    </r>
    <r>
      <rPr>
        <b/>
        <i/>
        <sz val="11"/>
        <color theme="1"/>
        <rFont val="Calibri"/>
        <family val="2"/>
        <scheme val="minor"/>
      </rPr>
      <t>thousand</t>
    </r>
    <r>
      <rPr>
        <b/>
        <sz val="11"/>
        <color theme="1"/>
        <rFont val="Calibri"/>
        <family val="2"/>
        <scheme val="minor"/>
      </rPr>
      <t>)</t>
    </r>
  </si>
  <si>
    <t>Prime time Audience</t>
  </si>
  <si>
    <r>
      <t>Auditel 
ascolti TG/</t>
    </r>
    <r>
      <rPr>
        <b/>
        <i/>
        <sz val="14"/>
        <color theme="1"/>
        <rFont val="Calibri"/>
        <family val="2"/>
        <scheme val="minor"/>
      </rPr>
      <t>Auditel news programs audience</t>
    </r>
  </si>
  <si>
    <t xml:space="preserve"> 12:00 - 14:30 
(migliaia/thousand)</t>
  </si>
  <si>
    <t xml:space="preserve"> 18:30 - 20:30
(migliaia/thousand)</t>
  </si>
  <si>
    <r>
      <t>ADS 
quotidiani copie vendute/</t>
    </r>
    <r>
      <rPr>
        <b/>
        <i/>
        <sz val="14"/>
        <color theme="1"/>
        <rFont val="Calibri"/>
        <family val="2"/>
        <scheme val="minor"/>
      </rPr>
      <t>ADS newpapers copies sold</t>
    </r>
  </si>
  <si>
    <r>
      <t>Cartacee + digitali/</t>
    </r>
    <r>
      <rPr>
        <b/>
        <i/>
        <sz val="11"/>
        <color theme="1"/>
        <rFont val="Calibri"/>
        <family val="2"/>
        <scheme val="minor"/>
      </rPr>
      <t>Paper copies+digital copies</t>
    </r>
    <r>
      <rPr>
        <b/>
        <sz val="11"/>
        <color theme="1"/>
        <rFont val="Calibri"/>
        <family val="2"/>
        <scheme val="minor"/>
      </rPr>
      <t xml:space="preserve">
(complessivo e principali testate/</t>
    </r>
    <r>
      <rPr>
        <b/>
        <i/>
        <sz val="11"/>
        <color theme="1"/>
        <rFont val="Calibri"/>
        <family val="2"/>
        <scheme val="minor"/>
      </rPr>
      <t>Total and Top newspapers</t>
    </r>
    <r>
      <rPr>
        <b/>
        <sz val="11"/>
        <color theme="1"/>
        <rFont val="Calibri"/>
        <family val="2"/>
        <scheme val="minor"/>
      </rPr>
      <t>) 
(valori in milioni/</t>
    </r>
    <r>
      <rPr>
        <b/>
        <i/>
        <sz val="11"/>
        <color theme="1"/>
        <rFont val="Calibri"/>
        <family val="2"/>
        <scheme val="minor"/>
      </rPr>
      <t>in millions of copies</t>
    </r>
    <r>
      <rPr>
        <b/>
        <sz val="11"/>
        <color theme="1"/>
        <rFont val="Calibri"/>
        <family val="2"/>
        <scheme val="minor"/>
      </rPr>
      <t>)</t>
    </r>
  </si>
  <si>
    <r>
      <t>Solo cartacee/P</t>
    </r>
    <r>
      <rPr>
        <b/>
        <i/>
        <sz val="11"/>
        <color theme="1"/>
        <rFont val="Calibri"/>
        <family val="2"/>
        <scheme val="minor"/>
      </rPr>
      <t>aper copies only</t>
    </r>
    <r>
      <rPr>
        <b/>
        <sz val="11"/>
        <color theme="1"/>
        <rFont val="Calibri"/>
        <family val="2"/>
        <scheme val="minor"/>
      </rPr>
      <t xml:space="preserve">
(complessivo e principali testate/</t>
    </r>
    <r>
      <rPr>
        <b/>
        <i/>
        <sz val="11"/>
        <color theme="1"/>
        <rFont val="Calibri"/>
        <family val="2"/>
        <scheme val="minor"/>
      </rPr>
      <t>Total and Top newspapers</t>
    </r>
    <r>
      <rPr>
        <b/>
        <sz val="11"/>
        <color theme="1"/>
        <rFont val="Calibri"/>
        <family val="2"/>
        <scheme val="minor"/>
      </rPr>
      <t>) 
(valori in milioni/</t>
    </r>
    <r>
      <rPr>
        <b/>
        <i/>
        <sz val="11"/>
        <color theme="1"/>
        <rFont val="Calibri"/>
        <family val="2"/>
        <scheme val="minor"/>
      </rPr>
      <t>in millions of copies</t>
    </r>
    <r>
      <rPr>
        <b/>
        <sz val="11"/>
        <color theme="1"/>
        <rFont val="Calibri"/>
        <family val="2"/>
        <scheme val="minor"/>
      </rPr>
      <t>)</t>
    </r>
  </si>
  <si>
    <t>18:30 - 21:30</t>
  </si>
  <si>
    <r>
      <t>Edizioni comprese tra le/</t>
    </r>
    <r>
      <rPr>
        <b/>
        <i/>
        <sz val="12"/>
        <rFont val="Calibri"/>
        <family val="2"/>
        <scheme val="minor"/>
      </rPr>
      <t>Time slot</t>
    </r>
    <r>
      <rPr>
        <b/>
        <sz val="12"/>
        <rFont val="Calibri"/>
        <family val="2"/>
        <scheme val="minor"/>
      </rPr>
      <t>: 18:30 e le 21:30</t>
    </r>
  </si>
  <si>
    <t>2.1   Ascolti complessivi delle emittenti nazionali -  Total audience of national broadcaster</t>
  </si>
  <si>
    <t>2.4   Ascolti dei principali canali televisivi (da inizio anno)- Leading TV channels by audience (FY)</t>
  </si>
  <si>
    <t xml:space="preserve">2.5   Totale tempo speso dagli utenti dei principali Tg nazionali  - Total time spent of the main national news programs </t>
  </si>
  <si>
    <t xml:space="preserve">2.10    Distribuzione delle vendite per principali gruppi editoriali  - Distribution of copies sold  by main publishing groups </t>
  </si>
  <si>
    <t xml:space="preserve">2.11   Distribuzione delle vendite per principali testate -  Distribution of copies sold  by major newspapers </t>
  </si>
  <si>
    <t xml:space="preserve">2.12   Utenti unici dei siti/app dei principali operatori - Main websites/app unique users </t>
  </si>
  <si>
    <t>2.13   Utenti unici dei siti/app di informazione generalista - General press websites/app unique users</t>
  </si>
  <si>
    <t>2.14  Utenti unici dei siti/app di e-commerce - E-commerce websites/app unique users</t>
  </si>
  <si>
    <t>2.15  Utenti unici dei siti/app di social network</t>
  </si>
  <si>
    <t>2.16  Utenti unici dei siti/app di servizi VOD a pagamento - Pay video on demand platforms unique users</t>
  </si>
  <si>
    <t>2.17  Tempo speso sui siti/app di servizi VOD a pagamento - Time spent on pay video on demand  platforms</t>
  </si>
  <si>
    <t>2.18  Utenti unici dei siti/app di servizi VOD gratuiti - Free video on demand platforms unique users</t>
  </si>
  <si>
    <t>2.19  Tempo speso sui siti/app di servizi VOD gratuiti - Time spent on free video on demand  platforms</t>
  </si>
  <si>
    <t>2.2   Ascolti dei principali gruppi televisivi prime time (da inizio anno) -  Leading TV broadcaster by audience prime time (since b.y.)</t>
  </si>
  <si>
    <t>2.3   Ascolti dei principali gruppi televisivi intero giorno (da inizio anno) -  Leading TV broadcaster by audience whole day (since b.y.)</t>
  </si>
  <si>
    <t>2.6   Ascolti dei principali TG nazionali nel giorno medio da inizio anno - Avg daily audience of main national news programs (since b.y.)</t>
  </si>
  <si>
    <t>2.7   Ascolti dei canali "All news" nel giorno medio da inizio anno -  Average daily audience of main national  "All news" channels (since b.y.)</t>
  </si>
  <si>
    <t>2.8   Copie complessive vendute da inizio anno  - Total copies sold since b.y. (1/2)</t>
  </si>
  <si>
    <t>2.9   Copie complessive vendute da inizio anno  - Total copies sold since b.y. (2/2)</t>
  </si>
  <si>
    <t>3M25 vs 3M24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</si>
</sst>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0.0"/>
    <numFmt numFmtId="166" formatCode="[$-410]mmm\-yy;@"/>
    <numFmt numFmtId="167" formatCode="#,##0.000"/>
    <numFmt numFmtId="168" formatCode="0.00000000000000"/>
    <numFmt numFmtId="169" formatCode="_-* #,##0_-;\-* #,##0_-;_-* &quot;-&quot;??_-;_-@_-"/>
    <numFmt numFmtId="170" formatCode="0.0%"/>
    <numFmt numFmtId="171" formatCode="0.000"/>
    <numFmt numFmtId="172" formatCode="0.00000000"/>
    <numFmt numFmtId="173" formatCode="0.000000000"/>
    <numFmt numFmtId="174" formatCode="0.0000"/>
    <numFmt numFmtId="175" formatCode="#,##0.000000"/>
    <numFmt numFmtId="176" formatCode="#,##0.00000000"/>
  </numFmts>
  <fonts count="167">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sz val="16"/>
      <color theme="1"/>
      <name val="Calibri"/>
      <family val="2"/>
      <scheme val="minor"/>
    </font>
    <font>
      <b/>
      <sz val="14"/>
      <color rgb="FFFF0000"/>
      <name val="Calibri"/>
      <family val="2"/>
      <scheme val="minor"/>
    </font>
    <font>
      <b/>
      <i/>
      <u/>
      <sz val="24"/>
      <color theme="0"/>
      <name val="Calibri"/>
      <family val="2"/>
      <scheme val="minor"/>
    </font>
    <font>
      <sz val="12"/>
      <color rgb="FFFF0000"/>
      <name val="Calibri"/>
      <family val="2"/>
      <scheme val="minor"/>
    </font>
    <font>
      <i/>
      <sz val="12"/>
      <color rgb="FF000000"/>
      <name val="Calibri"/>
      <family val="2"/>
    </font>
    <font>
      <sz val="12"/>
      <color rgb="FF000000"/>
      <name val="Calibri"/>
      <family val="2"/>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i/>
      <sz val="14"/>
      <color theme="0"/>
      <name val="Calibri"/>
      <family val="2"/>
    </font>
    <font>
      <b/>
      <i/>
      <sz val="16"/>
      <color rgb="FFFFFF00"/>
      <name val="Calibri"/>
      <family val="2"/>
    </font>
    <font>
      <b/>
      <i/>
      <sz val="16"/>
      <name val="Calibri"/>
      <family val="2"/>
    </font>
    <font>
      <b/>
      <i/>
      <sz val="11"/>
      <color rgb="FFFF0000"/>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b/>
      <i/>
      <sz val="12"/>
      <color rgb="FFFF0000"/>
      <name val="Calibri"/>
      <family val="2"/>
    </font>
    <font>
      <b/>
      <i/>
      <sz val="13"/>
      <name val="Calibri"/>
      <family val="2"/>
      <scheme val="minor"/>
    </font>
    <font>
      <b/>
      <sz val="16"/>
      <color theme="0"/>
      <name val="Calibri"/>
      <family val="2"/>
    </font>
    <font>
      <sz val="11"/>
      <color theme="1"/>
      <name val="Segoe UI Semilight"/>
      <family val="2"/>
    </font>
    <font>
      <sz val="16"/>
      <color theme="0"/>
      <name val="Calibri"/>
      <family val="2"/>
    </font>
    <font>
      <sz val="11"/>
      <color rgb="FF0000FF"/>
      <name val="Calibri"/>
      <family val="2"/>
    </font>
    <font>
      <sz val="11"/>
      <color theme="1"/>
      <name val="Calibri"/>
      <family val="2"/>
    </font>
    <font>
      <sz val="12"/>
      <color theme="1"/>
      <name val="Calibri"/>
      <family val="2"/>
    </font>
    <font>
      <b/>
      <sz val="14"/>
      <color rgb="FF0000FF"/>
      <name val="Calibri"/>
      <family val="2"/>
    </font>
    <font>
      <b/>
      <sz val="12"/>
      <color theme="1"/>
      <name val="Calibri"/>
      <family val="2"/>
    </font>
    <font>
      <sz val="11"/>
      <name val="Calibri"/>
      <family val="2"/>
      <scheme val="minor"/>
    </font>
    <font>
      <sz val="9"/>
      <color theme="1"/>
      <name val="Calibri"/>
      <family val="2"/>
      <scheme val="minor"/>
    </font>
    <font>
      <b/>
      <i/>
      <sz val="13"/>
      <color theme="1"/>
      <name val="Calibri"/>
      <family val="2"/>
      <scheme val="minor"/>
    </font>
    <font>
      <sz val="16"/>
      <color theme="0"/>
      <name val="Calibri"/>
      <family val="2"/>
      <scheme val="minor"/>
    </font>
    <font>
      <sz val="11"/>
      <color rgb="FF0000FF"/>
      <name val="Calibri"/>
      <family val="2"/>
      <scheme val="minor"/>
    </font>
    <font>
      <b/>
      <sz val="36"/>
      <color theme="0"/>
      <name val="Calibri"/>
      <family val="2"/>
      <scheme val="minor"/>
    </font>
    <font>
      <b/>
      <i/>
      <sz val="36"/>
      <color theme="0"/>
      <name val="Calibri"/>
      <family val="2"/>
    </font>
    <font>
      <b/>
      <sz val="24"/>
      <color theme="0"/>
      <name val="Calibri"/>
      <family val="2"/>
      <scheme val="minor"/>
    </font>
    <font>
      <b/>
      <sz val="11"/>
      <color theme="0"/>
      <name val="Calibri"/>
      <family val="2"/>
      <scheme val="minor"/>
    </font>
    <font>
      <b/>
      <sz val="14"/>
      <color rgb="FFFF0000"/>
      <name val="Calibri"/>
      <family val="2"/>
    </font>
    <font>
      <b/>
      <sz val="18"/>
      <color rgb="FFFFFFFF"/>
      <name val="Calibri"/>
      <family val="2"/>
    </font>
    <font>
      <sz val="10"/>
      <name val="Calibri"/>
      <family val="2"/>
      <scheme val="minor"/>
    </font>
    <font>
      <b/>
      <sz val="11"/>
      <color rgb="FF0000FF"/>
      <name val="Calibri"/>
      <family val="2"/>
    </font>
    <font>
      <b/>
      <i/>
      <sz val="16"/>
      <color theme="0"/>
      <name val="Calibri"/>
      <family val="2"/>
    </font>
    <font>
      <sz val="13"/>
      <name val="Calibri"/>
      <family val="2"/>
      <scheme val="minor"/>
    </font>
    <font>
      <b/>
      <i/>
      <sz val="11"/>
      <color rgb="FF0000FF"/>
      <name val="Calibri"/>
      <family val="2"/>
      <scheme val="minor"/>
    </font>
    <font>
      <i/>
      <sz val="13"/>
      <color theme="0"/>
      <name val="Calibri"/>
      <family val="2"/>
      <scheme val="minor"/>
    </font>
    <font>
      <i/>
      <sz val="8"/>
      <color theme="1"/>
      <name val="Calibri"/>
      <family val="2"/>
      <scheme val="minor"/>
    </font>
    <font>
      <sz val="8"/>
      <color rgb="FF000000"/>
      <name val=" calibri"/>
    </font>
    <font>
      <sz val="8"/>
      <color rgb="FF000000"/>
      <name val="Calibri"/>
      <family val="2"/>
      <scheme val="minor"/>
    </font>
    <font>
      <b/>
      <sz val="16"/>
      <color rgb="FF7030A0"/>
      <name val="Calibri"/>
      <family val="2"/>
      <scheme val="minor"/>
    </font>
    <font>
      <b/>
      <sz val="14"/>
      <color theme="0"/>
      <name val="Calibri"/>
      <family val="2"/>
      <scheme val="minor"/>
    </font>
    <font>
      <b/>
      <u/>
      <sz val="14"/>
      <color theme="0"/>
      <name val="Calibri"/>
      <family val="2"/>
      <scheme val="minor"/>
    </font>
    <font>
      <b/>
      <sz val="16"/>
      <color theme="1"/>
      <name val="Calibri"/>
      <family val="2"/>
      <scheme val="minor"/>
    </font>
    <font>
      <b/>
      <sz val="12"/>
      <color rgb="FF231F20"/>
      <name val="Calibri"/>
      <family val="2"/>
      <scheme val="minor"/>
    </font>
    <font>
      <sz val="13"/>
      <color rgb="FFFF0000"/>
      <name val="Calibri"/>
      <family val="2"/>
      <scheme val="minor"/>
    </font>
    <font>
      <b/>
      <sz val="8"/>
      <color rgb="FF000000"/>
      <name val="Calibri"/>
      <family val="2"/>
      <scheme val="minor"/>
    </font>
    <font>
      <i/>
      <sz val="8"/>
      <color rgb="FF000000"/>
      <name val="Calibri"/>
      <family val="2"/>
      <scheme val="minor"/>
    </font>
    <font>
      <sz val="10"/>
      <color theme="1"/>
      <name val="Segoe UI Semilight"/>
      <family val="2"/>
    </font>
    <font>
      <b/>
      <i/>
      <sz val="15"/>
      <color rgb="FF7030A0"/>
      <name val="Calibri"/>
      <family val="2"/>
      <scheme val="minor"/>
    </font>
    <font>
      <b/>
      <i/>
      <sz val="14"/>
      <name val="Calibri"/>
      <family val="2"/>
      <scheme val="minor"/>
    </font>
    <font>
      <sz val="11"/>
      <color rgb="FF000000"/>
      <name val="Segoe UI Semilight"/>
      <family val="2"/>
    </font>
    <font>
      <b/>
      <sz val="11"/>
      <color rgb="FF0000FF"/>
      <name val="Calibri"/>
      <family val="2"/>
      <scheme val="minor"/>
    </font>
    <font>
      <b/>
      <i/>
      <sz val="16"/>
      <color rgb="FF7030A0"/>
      <name val="Calibri"/>
      <family val="2"/>
      <scheme val="minor"/>
    </font>
    <font>
      <b/>
      <i/>
      <sz val="12"/>
      <color rgb="FFFF0000"/>
      <name val="Calibri"/>
      <family val="2"/>
      <scheme val="minor"/>
    </font>
    <font>
      <i/>
      <sz val="9"/>
      <color theme="1"/>
      <name val="Calibri"/>
      <family val="2"/>
      <scheme val="minor"/>
    </font>
  </fonts>
  <fills count="15">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249977111117893"/>
        <bgColor indexed="64"/>
      </patternFill>
    </fill>
    <fill>
      <patternFill patternType="solid">
        <fgColor theme="0"/>
        <bgColor rgb="FF000000"/>
      </patternFill>
    </fill>
    <fill>
      <patternFill patternType="solid">
        <fgColor theme="5"/>
        <bgColor indexed="64"/>
      </patternFill>
    </fill>
  </fills>
  <borders count="9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
      <left/>
      <right/>
      <top/>
      <bottom style="medium">
        <color rgb="FF0000FF"/>
      </bottom>
      <diagonal/>
    </border>
    <border>
      <left/>
      <right/>
      <top style="medium">
        <color rgb="FF0000FF"/>
      </top>
      <bottom style="medium">
        <color rgb="FF0000FF"/>
      </bottom>
      <diagonal/>
    </border>
    <border>
      <left/>
      <right/>
      <top style="medium">
        <color rgb="FF0000FF"/>
      </top>
      <bottom style="thin">
        <color auto="1"/>
      </bottom>
      <diagonal/>
    </border>
    <border>
      <left/>
      <right/>
      <top style="thin">
        <color auto="1"/>
      </top>
      <bottom style="medium">
        <color rgb="FF0000FF"/>
      </bottom>
      <diagonal/>
    </border>
    <border>
      <left/>
      <right/>
      <top style="thin">
        <color theme="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style="thin">
        <color auto="1"/>
      </left>
      <right/>
      <top style="dotted">
        <color indexed="64"/>
      </top>
      <bottom style="thin">
        <color auto="1"/>
      </bottom>
      <diagonal/>
    </border>
    <border>
      <left style="thin">
        <color auto="1"/>
      </left>
      <right/>
      <top style="thin">
        <color auto="1"/>
      </top>
      <bottom style="dotted">
        <color auto="1"/>
      </bottom>
      <diagonal/>
    </border>
    <border>
      <left/>
      <right style="dotted">
        <color indexed="64"/>
      </right>
      <top style="thin">
        <color auto="1"/>
      </top>
      <bottom style="thin">
        <color auto="1"/>
      </bottom>
      <diagonal/>
    </border>
    <border>
      <left style="dotted">
        <color auto="1"/>
      </left>
      <right/>
      <top style="thin">
        <color auto="1"/>
      </top>
      <bottom style="thin">
        <color auto="1"/>
      </bottom>
      <diagonal/>
    </border>
    <border>
      <left style="dotted">
        <color indexed="64"/>
      </left>
      <right/>
      <top style="medium">
        <color rgb="FFFF0000"/>
      </top>
      <bottom style="thin">
        <color auto="1"/>
      </bottom>
      <diagonal/>
    </border>
    <border>
      <left/>
      <right style="dotted">
        <color indexed="64"/>
      </right>
      <top style="medium">
        <color rgb="FFFF0000"/>
      </top>
      <bottom style="thin">
        <color auto="1"/>
      </bottom>
      <diagonal/>
    </border>
    <border>
      <left style="dotted">
        <color indexed="64"/>
      </left>
      <right/>
      <top style="thin">
        <color auto="1"/>
      </top>
      <bottom style="medium">
        <color rgb="FFFF0000"/>
      </bottom>
      <diagonal/>
    </border>
    <border>
      <left/>
      <right style="dotted">
        <color indexed="64"/>
      </right>
      <top style="thin">
        <color auto="1"/>
      </top>
      <bottom style="medium">
        <color rgb="FFFF0000"/>
      </bottom>
      <diagonal/>
    </border>
    <border>
      <left style="dotted">
        <color indexed="64"/>
      </left>
      <right/>
      <top/>
      <bottom/>
      <diagonal/>
    </border>
    <border>
      <left/>
      <right style="dotted">
        <color indexed="64"/>
      </right>
      <top/>
      <bottom/>
      <diagonal/>
    </border>
    <border>
      <left style="dotted">
        <color indexed="64"/>
      </left>
      <right/>
      <top style="medium">
        <color rgb="FFFF0000"/>
      </top>
      <bottom style="medium">
        <color rgb="FFFF0000"/>
      </bottom>
      <diagonal/>
    </border>
    <border>
      <left/>
      <right style="dotted">
        <color indexed="64"/>
      </right>
      <top style="medium">
        <color rgb="FFFF0000"/>
      </top>
      <bottom style="medium">
        <color rgb="FFFF0000"/>
      </bottom>
      <diagonal/>
    </border>
    <border>
      <left/>
      <right/>
      <top style="thick">
        <color rgb="FFFF0000"/>
      </top>
      <bottom style="thin">
        <color indexed="64"/>
      </bottom>
      <diagonal/>
    </border>
    <border>
      <left style="medium">
        <color rgb="FFFF0000"/>
      </left>
      <right/>
      <top style="medium">
        <color rgb="FFFF0000"/>
      </top>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diagonal/>
    </border>
    <border>
      <left style="medium">
        <color rgb="FFFF0000"/>
      </left>
      <right/>
      <top style="thin">
        <color indexed="64"/>
      </top>
      <bottom style="thin">
        <color auto="1"/>
      </bottom>
      <diagonal/>
    </border>
    <border>
      <left style="medium">
        <color rgb="FFFF0000"/>
      </left>
      <right/>
      <top/>
      <bottom style="medium">
        <color rgb="FFFF0000"/>
      </bottom>
      <diagonal/>
    </border>
    <border>
      <left style="medium">
        <color rgb="FFFF0000"/>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style="medium">
        <color rgb="FFFF0000"/>
      </right>
      <top/>
      <bottom style="medium">
        <color rgb="FFFF0000"/>
      </bottom>
      <diagonal/>
    </border>
    <border>
      <left/>
      <right style="thin">
        <color auto="1"/>
      </right>
      <top/>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medium">
        <color rgb="FF0000FF"/>
      </left>
      <right/>
      <top style="medium">
        <color rgb="FF0000FF"/>
      </top>
      <bottom style="thin">
        <color auto="1"/>
      </bottom>
      <diagonal/>
    </border>
    <border>
      <left style="medium">
        <color rgb="FF0000FF"/>
      </left>
      <right/>
      <top style="medium">
        <color rgb="FF0000FF"/>
      </top>
      <bottom/>
      <diagonal/>
    </border>
    <border>
      <left style="medium">
        <color rgb="FF0000FF"/>
      </left>
      <right/>
      <top/>
      <bottom/>
      <diagonal/>
    </border>
    <border>
      <left style="medium">
        <color rgb="FF0000FF"/>
      </left>
      <right/>
      <top/>
      <bottom style="medium">
        <color rgb="FF0000FF"/>
      </bottom>
      <diagonal/>
    </border>
    <border>
      <left style="medium">
        <color rgb="FF0000FF"/>
      </left>
      <right/>
      <top style="thin">
        <color indexed="64"/>
      </top>
      <bottom style="thin">
        <color indexed="64"/>
      </bottom>
      <diagonal/>
    </border>
    <border>
      <left style="medium">
        <color rgb="FF0000FF"/>
      </left>
      <right/>
      <top style="thin">
        <color indexed="64"/>
      </top>
      <bottom style="medium">
        <color rgb="FF0000FF"/>
      </bottom>
      <diagonal/>
    </border>
    <border>
      <left style="medium">
        <color rgb="FF0000FF"/>
      </left>
      <right/>
      <top style="thin">
        <color indexed="64"/>
      </top>
      <bottom/>
      <diagonal/>
    </border>
    <border>
      <left/>
      <right style="thin">
        <color auto="1"/>
      </right>
      <top/>
      <bottom style="thin">
        <color auto="1"/>
      </bottom>
      <diagonal/>
    </border>
    <border>
      <left style="medium">
        <color rgb="FF0000FF"/>
      </left>
      <right style="medium">
        <color rgb="FF0000FF"/>
      </right>
      <top/>
      <bottom style="thin">
        <color indexed="64"/>
      </bottom>
      <diagonal/>
    </border>
    <border>
      <left/>
      <right/>
      <top style="medium">
        <color auto="1"/>
      </top>
      <bottom/>
      <diagonal/>
    </border>
    <border>
      <left style="medium">
        <color rgb="FFFF0000"/>
      </left>
      <right/>
      <top style="thin">
        <color auto="1"/>
      </top>
      <bottom/>
      <diagonal/>
    </border>
    <border>
      <left style="medium">
        <color rgb="FFFF0000"/>
      </left>
      <right style="medium">
        <color rgb="FFFF0000"/>
      </right>
      <top style="medium">
        <color rgb="FFFF0000"/>
      </top>
      <bottom/>
      <diagonal/>
    </border>
    <border>
      <left style="thin">
        <color auto="1"/>
      </left>
      <right/>
      <top style="thin">
        <color auto="1"/>
      </top>
      <bottom style="thin">
        <color indexed="64"/>
      </bottom>
      <diagonal/>
    </border>
    <border>
      <left style="medium">
        <color rgb="FF0000FF"/>
      </left>
      <right/>
      <top style="thin">
        <color theme="1"/>
      </top>
      <bottom style="thin">
        <color indexed="64"/>
      </bottom>
      <diagonal/>
    </border>
    <border>
      <left/>
      <right/>
      <top style="thin">
        <color auto="1"/>
      </top>
      <bottom style="dashed">
        <color auto="1"/>
      </bottom>
      <diagonal/>
    </border>
    <border>
      <left/>
      <right/>
      <top style="dashed">
        <color auto="1"/>
      </top>
      <bottom style="dashed">
        <color auto="1"/>
      </bottom>
      <diagonal/>
    </border>
    <border>
      <left/>
      <right/>
      <top style="dashed">
        <color auto="1"/>
      </top>
      <bottom style="thin">
        <color auto="1"/>
      </bottom>
      <diagonal/>
    </border>
    <border>
      <left/>
      <right/>
      <top style="dotted">
        <color theme="1"/>
      </top>
      <bottom style="medium">
        <color rgb="FFFF0000"/>
      </bottom>
      <diagonal/>
    </border>
    <border>
      <left/>
      <right/>
      <top style="dotted">
        <color auto="1"/>
      </top>
      <bottom style="medium">
        <color rgb="FFFF0000"/>
      </bottom>
      <diagonal/>
    </border>
    <border>
      <left/>
      <right/>
      <top/>
      <bottom style="medium">
        <color rgb="FFFF0000"/>
      </bottom>
      <diagonal/>
    </border>
    <border>
      <left/>
      <right/>
      <top style="dotted">
        <color theme="1"/>
      </top>
      <bottom style="dotted">
        <color theme="1"/>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style="medium">
        <color rgb="FF0000FF"/>
      </left>
      <right style="thin">
        <color auto="1"/>
      </right>
      <top/>
      <bottom/>
      <diagonal/>
    </border>
    <border>
      <left style="medium">
        <color rgb="FF0000FF"/>
      </left>
      <right style="thin">
        <color auto="1"/>
      </right>
      <top/>
      <bottom style="medium">
        <color rgb="FF0000FF"/>
      </bottom>
      <diagonal/>
    </border>
    <border>
      <left style="thin">
        <color auto="1"/>
      </left>
      <right/>
      <top style="thin">
        <color auto="1"/>
      </top>
      <bottom style="medium">
        <color rgb="FF0000FF"/>
      </bottom>
      <diagonal/>
    </border>
    <border>
      <left style="thin">
        <color auto="1"/>
      </left>
      <right/>
      <top style="medium">
        <color rgb="FF0000FF"/>
      </top>
      <bottom style="thin">
        <color indexed="64"/>
      </bottom>
      <diagonal/>
    </border>
    <border>
      <left style="thin">
        <color auto="1"/>
      </left>
      <right/>
      <top/>
      <bottom style="thin">
        <color indexed="64"/>
      </bottom>
      <diagonal/>
    </border>
    <border>
      <left style="medium">
        <color rgb="FF0000FF"/>
      </left>
      <right/>
      <top/>
      <bottom style="thin">
        <color theme="1"/>
      </bottom>
      <diagonal/>
    </border>
    <border>
      <left style="medium">
        <color rgb="FF0000FF"/>
      </left>
      <right/>
      <top style="thin">
        <color theme="1"/>
      </top>
      <bottom style="thin">
        <color theme="1"/>
      </bottom>
      <diagonal/>
    </border>
    <border>
      <left/>
      <right/>
      <top style="medium">
        <color rgb="FFFF0000"/>
      </top>
      <bottom style="thin">
        <color theme="1"/>
      </bottom>
      <diagonal/>
    </border>
    <border>
      <left/>
      <right style="dotted">
        <color indexed="64"/>
      </right>
      <top style="medium">
        <color rgb="FFFF0000"/>
      </top>
      <bottom style="thin">
        <color theme="1"/>
      </bottom>
      <diagonal/>
    </border>
    <border>
      <left/>
      <right style="dotted">
        <color indexed="64"/>
      </right>
      <top style="thin">
        <color theme="1"/>
      </top>
      <bottom style="thin">
        <color theme="1"/>
      </bottom>
      <diagonal/>
    </border>
    <border>
      <left/>
      <right style="dotted">
        <color indexed="64"/>
      </right>
      <top style="thin">
        <color theme="1"/>
      </top>
      <bottom style="medium">
        <color rgb="FFFF0000"/>
      </bottom>
      <diagonal/>
    </border>
  </borders>
  <cellStyleXfs count="15">
    <xf numFmtId="0" fontId="0" fillId="0" borderId="0"/>
    <xf numFmtId="0" fontId="1" fillId="0" borderId="0"/>
    <xf numFmtId="43" fontId="25"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xf numFmtId="0" fontId="18" fillId="0" borderId="0"/>
    <xf numFmtId="0" fontId="19" fillId="0" borderId="0"/>
    <xf numFmtId="0" fontId="1" fillId="0" borderId="0"/>
    <xf numFmtId="9" fontId="1" fillId="0" borderId="0" applyFont="0" applyFill="0" applyBorder="0" applyAlignment="0" applyProtection="0"/>
    <xf numFmtId="0" fontId="124" fillId="0" borderId="0"/>
    <xf numFmtId="0" fontId="1" fillId="0" borderId="0"/>
    <xf numFmtId="43" fontId="25" fillId="0" borderId="0" applyFont="0" applyFill="0" applyBorder="0" applyAlignment="0" applyProtection="0"/>
  </cellStyleXfs>
  <cellXfs count="1119">
    <xf numFmtId="0" fontId="0" fillId="0" borderId="0" xfId="0"/>
    <xf numFmtId="0" fontId="29" fillId="2" borderId="0" xfId="0" applyFont="1" applyFill="1"/>
    <xf numFmtId="0" fontId="28" fillId="3" borderId="0" xfId="1" applyFont="1" applyFill="1"/>
    <xf numFmtId="17" fontId="30" fillId="0" borderId="0" xfId="0" applyNumberFormat="1" applyFont="1"/>
    <xf numFmtId="17" fontId="31" fillId="0" borderId="0" xfId="0" applyNumberFormat="1" applyFont="1"/>
    <xf numFmtId="0" fontId="31" fillId="0" borderId="0" xfId="0" applyFont="1"/>
    <xf numFmtId="0" fontId="30" fillId="0" borderId="0" xfId="0" applyFont="1"/>
    <xf numFmtId="164" fontId="30" fillId="0" borderId="0" xfId="0" applyNumberFormat="1" applyFont="1"/>
    <xf numFmtId="0" fontId="30" fillId="0" borderId="0" xfId="0" applyFont="1" applyAlignment="1">
      <alignment horizontal="right"/>
    </xf>
    <xf numFmtId="0" fontId="33" fillId="4" borderId="0" xfId="1" applyFont="1" applyFill="1"/>
    <xf numFmtId="0" fontId="34" fillId="4" borderId="0" xfId="0" applyFont="1" applyFill="1"/>
    <xf numFmtId="17" fontId="35" fillId="0" borderId="0" xfId="0" applyNumberFormat="1" applyFont="1" applyAlignment="1">
      <alignment horizontal="center"/>
    </xf>
    <xf numFmtId="0" fontId="36" fillId="0" borderId="0" xfId="0" applyFont="1"/>
    <xf numFmtId="0" fontId="30"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28" fillId="2" borderId="0" xfId="1" applyFont="1" applyFill="1"/>
    <xf numFmtId="17" fontId="31" fillId="0" borderId="0" xfId="0" applyNumberFormat="1" applyFont="1" applyAlignment="1">
      <alignment horizontal="right"/>
    </xf>
    <xf numFmtId="0" fontId="1" fillId="0" borderId="0" xfId="5" applyAlignment="1">
      <alignment vertical="center"/>
    </xf>
    <xf numFmtId="0" fontId="37" fillId="0" borderId="0" xfId="5" applyFont="1" applyAlignment="1">
      <alignment vertical="center"/>
    </xf>
    <xf numFmtId="164" fontId="38" fillId="0" borderId="0" xfId="5" applyNumberFormat="1" applyFont="1" applyAlignment="1">
      <alignment vertical="center"/>
    </xf>
    <xf numFmtId="49" fontId="39" fillId="0" borderId="0" xfId="5" applyNumberFormat="1" applyFont="1" applyAlignment="1">
      <alignment horizontal="right" vertical="center"/>
    </xf>
    <xf numFmtId="0" fontId="40" fillId="0" borderId="0" xfId="5" applyFont="1" applyAlignment="1">
      <alignment vertical="center"/>
    </xf>
    <xf numFmtId="2" fontId="30" fillId="0" borderId="0" xfId="0" applyNumberFormat="1" applyFont="1"/>
    <xf numFmtId="0" fontId="30" fillId="0" borderId="0" xfId="0" applyFont="1" applyAlignment="1">
      <alignment vertical="center"/>
    </xf>
    <xf numFmtId="0" fontId="30" fillId="4" borderId="0" xfId="0" applyFont="1" applyFill="1"/>
    <xf numFmtId="17" fontId="35" fillId="0" borderId="0" xfId="0" applyNumberFormat="1" applyFont="1" applyAlignment="1">
      <alignment horizontal="right"/>
    </xf>
    <xf numFmtId="0" fontId="38" fillId="0" borderId="0" xfId="0" applyFont="1"/>
    <xf numFmtId="164" fontId="32" fillId="0" borderId="0" xfId="0" applyNumberFormat="1" applyFont="1" applyAlignment="1">
      <alignment horizontal="right"/>
    </xf>
    <xf numFmtId="1" fontId="32" fillId="0" borderId="0" xfId="0" applyNumberFormat="1" applyFont="1" applyAlignment="1">
      <alignment horizontal="right"/>
    </xf>
    <xf numFmtId="3" fontId="31" fillId="0" borderId="0" xfId="0" applyNumberFormat="1" applyFont="1"/>
    <xf numFmtId="0" fontId="39" fillId="0" borderId="0" xfId="5" applyFont="1" applyAlignment="1">
      <alignment vertical="center"/>
    </xf>
    <xf numFmtId="0" fontId="40" fillId="0" borderId="0" xfId="0" applyFont="1"/>
    <xf numFmtId="17" fontId="31" fillId="0" borderId="0" xfId="0" applyNumberFormat="1" applyFont="1" applyAlignment="1">
      <alignment horizontal="center"/>
    </xf>
    <xf numFmtId="0" fontId="31" fillId="0" borderId="0" xfId="0" applyFont="1" applyAlignment="1">
      <alignment horizontal="center"/>
    </xf>
    <xf numFmtId="166" fontId="31" fillId="0" borderId="0" xfId="0" applyNumberFormat="1" applyFont="1"/>
    <xf numFmtId="166" fontId="39" fillId="0" borderId="0" xfId="0" applyNumberFormat="1" applyFont="1" applyAlignment="1">
      <alignment horizontal="center"/>
    </xf>
    <xf numFmtId="164" fontId="32" fillId="0" borderId="0" xfId="0" applyNumberFormat="1" applyFont="1"/>
    <xf numFmtId="164" fontId="38" fillId="0" borderId="0" xfId="0" applyNumberFormat="1" applyFont="1"/>
    <xf numFmtId="2" fontId="39" fillId="0" borderId="0" xfId="5" applyNumberFormat="1" applyFont="1" applyAlignment="1">
      <alignment horizontal="right" vertical="center"/>
    </xf>
    <xf numFmtId="164" fontId="31" fillId="0" borderId="0" xfId="0" applyNumberFormat="1" applyFont="1" applyAlignment="1">
      <alignment horizontal="center"/>
    </xf>
    <xf numFmtId="0" fontId="41" fillId="4" borderId="0" xfId="1" applyFont="1" applyFill="1"/>
    <xf numFmtId="0" fontId="42" fillId="0" borderId="0" xfId="0" applyFont="1"/>
    <xf numFmtId="0" fontId="43" fillId="0" borderId="0" xfId="3" applyFont="1" applyAlignment="1">
      <alignment horizontal="left" vertical="center"/>
    </xf>
    <xf numFmtId="0" fontId="39" fillId="0" borderId="0" xfId="1" applyFont="1" applyAlignment="1">
      <alignment vertical="center"/>
    </xf>
    <xf numFmtId="0" fontId="44" fillId="0" borderId="0" xfId="0" applyFont="1"/>
    <xf numFmtId="0" fontId="45" fillId="0" borderId="0" xfId="0" applyFont="1"/>
    <xf numFmtId="49" fontId="31" fillId="0" borderId="0" xfId="0" applyNumberFormat="1" applyFont="1" applyAlignment="1">
      <alignment horizontal="center"/>
    </xf>
    <xf numFmtId="164" fontId="32" fillId="0" borderId="1" xfId="0" applyNumberFormat="1" applyFont="1" applyBorder="1" applyAlignment="1">
      <alignment horizontal="center"/>
    </xf>
    <xf numFmtId="0" fontId="30" fillId="0" borderId="1" xfId="0" applyFont="1" applyBorder="1"/>
    <xf numFmtId="0" fontId="30" fillId="4" borderId="0" xfId="0" applyFont="1" applyFill="1" applyAlignment="1">
      <alignment horizontal="center"/>
    </xf>
    <xf numFmtId="0" fontId="0" fillId="0" borderId="0" xfId="0" applyAlignment="1">
      <alignment vertical="center"/>
    </xf>
    <xf numFmtId="3" fontId="31" fillId="0" borderId="0" xfId="0" applyNumberFormat="1" applyFont="1" applyAlignment="1">
      <alignment horizontal="right"/>
    </xf>
    <xf numFmtId="164" fontId="31" fillId="0" borderId="1" xfId="0" applyNumberFormat="1" applyFont="1" applyBorder="1" applyAlignment="1">
      <alignment horizontal="center"/>
    </xf>
    <xf numFmtId="0" fontId="31" fillId="0" borderId="0" xfId="0" applyFont="1" applyAlignment="1">
      <alignment horizontal="right"/>
    </xf>
    <xf numFmtId="0" fontId="31" fillId="0" borderId="1" xfId="0" applyFont="1" applyBorder="1"/>
    <xf numFmtId="0" fontId="30" fillId="0" borderId="1" xfId="5" applyFont="1" applyBorder="1" applyAlignment="1">
      <alignment vertical="center"/>
    </xf>
    <xf numFmtId="164" fontId="32" fillId="0" borderId="1" xfId="5" applyNumberFormat="1" applyFont="1" applyBorder="1" applyAlignment="1">
      <alignment vertical="center"/>
    </xf>
    <xf numFmtId="0" fontId="37" fillId="0" borderId="1" xfId="5" applyFont="1" applyBorder="1" applyAlignment="1">
      <alignment vertical="center"/>
    </xf>
    <xf numFmtId="0" fontId="37" fillId="4" borderId="1" xfId="5" applyFont="1" applyFill="1" applyBorder="1" applyAlignment="1">
      <alignment vertical="top" wrapText="1"/>
    </xf>
    <xf numFmtId="164" fontId="32" fillId="0" borderId="1" xfId="0" applyNumberFormat="1" applyFont="1" applyBorder="1"/>
    <xf numFmtId="164" fontId="31" fillId="0" borderId="1" xfId="0" applyNumberFormat="1" applyFont="1" applyBorder="1"/>
    <xf numFmtId="0" fontId="30" fillId="0" borderId="1" xfId="0" applyFont="1" applyBorder="1" applyAlignment="1">
      <alignment vertical="center"/>
    </xf>
    <xf numFmtId="3" fontId="37" fillId="0" borderId="1" xfId="1" applyNumberFormat="1" applyFont="1" applyBorder="1" applyAlignment="1">
      <alignment vertical="center"/>
    </xf>
    <xf numFmtId="3" fontId="30" fillId="0" borderId="1" xfId="1" applyNumberFormat="1" applyFont="1" applyBorder="1" applyAlignment="1">
      <alignment vertical="center"/>
    </xf>
    <xf numFmtId="3" fontId="39" fillId="0" borderId="1" xfId="1" applyNumberFormat="1" applyFont="1" applyBorder="1" applyAlignment="1">
      <alignment vertical="center"/>
    </xf>
    <xf numFmtId="164" fontId="32" fillId="0" borderId="1" xfId="0" applyNumberFormat="1" applyFont="1" applyBorder="1" applyAlignment="1">
      <alignment horizontal="center" vertical="center"/>
    </xf>
    <xf numFmtId="164" fontId="39" fillId="0" borderId="1" xfId="0" applyNumberFormat="1" applyFont="1" applyBorder="1"/>
    <xf numFmtId="164" fontId="39" fillId="0" borderId="1" xfId="0" applyNumberFormat="1" applyFont="1" applyBorder="1" applyAlignment="1">
      <alignment horizontal="center"/>
    </xf>
    <xf numFmtId="0" fontId="27" fillId="0" borderId="0" xfId="0" applyFont="1" applyAlignment="1">
      <alignment horizontal="center"/>
    </xf>
    <xf numFmtId="0" fontId="0" fillId="0" borderId="0" xfId="0" applyAlignment="1">
      <alignment horizontal="center"/>
    </xf>
    <xf numFmtId="164" fontId="0" fillId="0" borderId="0" xfId="0" applyNumberFormat="1"/>
    <xf numFmtId="0" fontId="32" fillId="0" borderId="0" xfId="0" applyFont="1" applyAlignment="1">
      <alignment horizontal="center"/>
    </xf>
    <xf numFmtId="49" fontId="32" fillId="0" borderId="0" xfId="5" applyNumberFormat="1" applyFont="1" applyAlignment="1">
      <alignment horizontal="right" vertical="center"/>
    </xf>
    <xf numFmtId="0" fontId="32" fillId="0" borderId="0" xfId="0" applyFont="1" applyAlignment="1">
      <alignment horizontal="center" vertical="center"/>
    </xf>
    <xf numFmtId="164" fontId="39" fillId="0" borderId="0" xfId="0" applyNumberFormat="1" applyFont="1" applyAlignment="1">
      <alignment horizontal="center"/>
    </xf>
    <xf numFmtId="0" fontId="50" fillId="0" borderId="0" xfId="1" applyFont="1" applyAlignment="1">
      <alignment vertical="top"/>
    </xf>
    <xf numFmtId="0" fontId="30" fillId="0" borderId="0" xfId="0" applyFont="1" applyAlignment="1">
      <alignment vertical="top"/>
    </xf>
    <xf numFmtId="0" fontId="37" fillId="0" borderId="1" xfId="0" applyFont="1" applyBorder="1" applyAlignment="1">
      <alignment vertical="center"/>
    </xf>
    <xf numFmtId="164" fontId="31" fillId="0" borderId="1" xfId="0" applyNumberFormat="1" applyFont="1" applyBorder="1" applyAlignment="1">
      <alignment horizontal="center" vertical="center"/>
    </xf>
    <xf numFmtId="0" fontId="51" fillId="0" borderId="0" xfId="1" applyFont="1" applyAlignment="1">
      <alignment vertical="center"/>
    </xf>
    <xf numFmtId="0" fontId="30" fillId="0" borderId="1" xfId="0" applyFont="1" applyBorder="1" applyAlignment="1">
      <alignment horizontal="center"/>
    </xf>
    <xf numFmtId="164" fontId="31" fillId="0" borderId="2" xfId="0" applyNumberFormat="1" applyFont="1" applyBorder="1" applyAlignment="1">
      <alignment horizontal="center"/>
    </xf>
    <xf numFmtId="3" fontId="31" fillId="0" borderId="0" xfId="0" applyNumberFormat="1" applyFont="1" applyAlignment="1">
      <alignment horizontal="center"/>
    </xf>
    <xf numFmtId="0" fontId="30" fillId="0" borderId="3" xfId="0" applyFont="1" applyBorder="1"/>
    <xf numFmtId="0" fontId="52" fillId="0" borderId="0" xfId="0" applyFont="1" applyAlignment="1">
      <alignment horizontal="center" vertical="center"/>
    </xf>
    <xf numFmtId="49" fontId="31" fillId="0" borderId="1" xfId="0" applyNumberFormat="1" applyFont="1" applyBorder="1"/>
    <xf numFmtId="1" fontId="31" fillId="0" borderId="0" xfId="0" quotePrefix="1" applyNumberFormat="1" applyFont="1" applyAlignment="1">
      <alignment horizontal="center"/>
    </xf>
    <xf numFmtId="0" fontId="33" fillId="3" borderId="0" xfId="1" applyFont="1" applyFill="1"/>
    <xf numFmtId="0" fontId="30" fillId="3" borderId="0" xfId="0" applyFont="1" applyFill="1"/>
    <xf numFmtId="0" fontId="41" fillId="3" borderId="0" xfId="1" applyFont="1" applyFill="1"/>
    <xf numFmtId="0" fontId="30" fillId="2" borderId="0" xfId="0" applyFont="1" applyFill="1" applyAlignment="1">
      <alignment horizontal="center"/>
    </xf>
    <xf numFmtId="0" fontId="28" fillId="6" borderId="0" xfId="1" applyFont="1" applyFill="1"/>
    <xf numFmtId="0" fontId="34" fillId="6" borderId="0" xfId="0" applyFont="1" applyFill="1"/>
    <xf numFmtId="0" fontId="26" fillId="6" borderId="0" xfId="0" applyFont="1" applyFill="1"/>
    <xf numFmtId="0" fontId="28" fillId="7" borderId="0" xfId="0" applyFont="1" applyFill="1"/>
    <xf numFmtId="0" fontId="53" fillId="7" borderId="0" xfId="0" applyFont="1" applyFill="1"/>
    <xf numFmtId="17" fontId="32" fillId="0" borderId="0" xfId="0" applyNumberFormat="1" applyFont="1" applyAlignment="1">
      <alignment horizontal="center"/>
    </xf>
    <xf numFmtId="0" fontId="35" fillId="0" borderId="0" xfId="0" applyFont="1" applyAlignment="1">
      <alignment vertical="center" wrapText="1"/>
    </xf>
    <xf numFmtId="0" fontId="48" fillId="0" borderId="0" xfId="0" applyFont="1" applyAlignment="1">
      <alignment horizontal="center"/>
    </xf>
    <xf numFmtId="0" fontId="30" fillId="0" borderId="2" xfId="0" applyFont="1" applyBorder="1" applyAlignment="1">
      <alignment vertical="top"/>
    </xf>
    <xf numFmtId="0" fontId="30" fillId="0" borderId="3" xfId="0" applyFont="1" applyBorder="1" applyAlignment="1">
      <alignment vertical="top"/>
    </xf>
    <xf numFmtId="4" fontId="32" fillId="0" borderId="3" xfId="0" applyNumberFormat="1" applyFont="1" applyBorder="1" applyAlignment="1">
      <alignment horizontal="center"/>
    </xf>
    <xf numFmtId="165" fontId="32" fillId="0" borderId="3" xfId="1" applyNumberFormat="1" applyFont="1" applyBorder="1" applyAlignment="1">
      <alignment horizontal="center" vertical="top"/>
    </xf>
    <xf numFmtId="0" fontId="39" fillId="0" borderId="2" xfId="0" applyFont="1" applyBorder="1" applyAlignment="1">
      <alignment horizontal="center"/>
    </xf>
    <xf numFmtId="0" fontId="39" fillId="0" borderId="2" xfId="1" applyFont="1" applyBorder="1" applyAlignment="1">
      <alignment horizontal="center" vertical="top"/>
    </xf>
    <xf numFmtId="164" fontId="31" fillId="0" borderId="0" xfId="0" applyNumberFormat="1" applyFont="1" applyAlignment="1">
      <alignment horizontal="right"/>
    </xf>
    <xf numFmtId="0" fontId="30" fillId="0" borderId="2" xfId="0" applyFont="1" applyBorder="1"/>
    <xf numFmtId="17" fontId="35" fillId="0" borderId="0" xfId="0" quotePrefix="1" applyNumberFormat="1" applyFont="1" applyAlignment="1">
      <alignment horizontal="center" vertical="center"/>
    </xf>
    <xf numFmtId="0" fontId="30" fillId="0" borderId="0" xfId="0" applyFont="1" applyAlignment="1">
      <alignment horizontal="center" vertical="center"/>
    </xf>
    <xf numFmtId="164" fontId="31" fillId="0" borderId="3" xfId="0" applyNumberFormat="1" applyFont="1" applyBorder="1" applyAlignment="1">
      <alignment horizontal="center" vertical="center"/>
    </xf>
    <xf numFmtId="0" fontId="31" fillId="0" borderId="1" xfId="0" applyFont="1" applyBorder="1" applyAlignment="1">
      <alignment horizontal="center" vertical="center"/>
    </xf>
    <xf numFmtId="0" fontId="38" fillId="0" borderId="1" xfId="0" applyFont="1" applyBorder="1" applyAlignment="1">
      <alignment horizontal="center"/>
    </xf>
    <xf numFmtId="0" fontId="38" fillId="0" borderId="0" xfId="0" applyFont="1" applyAlignment="1">
      <alignment horizontal="center"/>
    </xf>
    <xf numFmtId="164" fontId="32" fillId="0" borderId="0" xfId="0" applyNumberFormat="1" applyFont="1" applyAlignment="1">
      <alignment horizontal="center"/>
    </xf>
    <xf numFmtId="0" fontId="54" fillId="0" borderId="0" xfId="0" applyFont="1" applyAlignment="1">
      <alignment vertical="center"/>
    </xf>
    <xf numFmtId="164" fontId="55" fillId="0" borderId="0" xfId="0" applyNumberFormat="1" applyFont="1" applyAlignment="1">
      <alignment vertical="center"/>
    </xf>
    <xf numFmtId="0" fontId="30" fillId="0" borderId="4" xfId="0" applyFont="1" applyBorder="1"/>
    <xf numFmtId="164" fontId="31" fillId="0" borderId="5" xfId="0" applyNumberFormat="1" applyFont="1" applyBorder="1" applyAlignment="1">
      <alignment horizontal="center"/>
    </xf>
    <xf numFmtId="165" fontId="32" fillId="0" borderId="0" xfId="0" applyNumberFormat="1" applyFont="1" applyAlignment="1">
      <alignment horizontal="right"/>
    </xf>
    <xf numFmtId="17" fontId="32" fillId="0" borderId="0" xfId="0" applyNumberFormat="1" applyFont="1" applyAlignment="1">
      <alignment horizontal="right" vertical="center"/>
    </xf>
    <xf numFmtId="0" fontId="32" fillId="0" borderId="0" xfId="0" applyFont="1" applyAlignment="1">
      <alignment horizontal="right" vertical="center"/>
    </xf>
    <xf numFmtId="165" fontId="31" fillId="0" borderId="0" xfId="0" applyNumberFormat="1" applyFont="1" applyAlignment="1">
      <alignment horizontal="right"/>
    </xf>
    <xf numFmtId="3" fontId="32" fillId="0" borderId="0" xfId="0" applyNumberFormat="1" applyFont="1" applyAlignment="1">
      <alignment horizontal="right"/>
    </xf>
    <xf numFmtId="3" fontId="56" fillId="0" borderId="0" xfId="0" applyNumberFormat="1" applyFont="1" applyAlignment="1">
      <alignment horizontal="right"/>
    </xf>
    <xf numFmtId="0" fontId="56" fillId="0" borderId="3" xfId="0" applyFont="1" applyBorder="1"/>
    <xf numFmtId="3" fontId="56" fillId="0" borderId="3" xfId="0" applyNumberFormat="1" applyFont="1" applyBorder="1" applyAlignment="1">
      <alignment horizontal="right"/>
    </xf>
    <xf numFmtId="0" fontId="30" fillId="0" borderId="5" xfId="0" applyFont="1" applyBorder="1"/>
    <xf numFmtId="3" fontId="32" fillId="0" borderId="5" xfId="0" applyNumberFormat="1" applyFont="1" applyBorder="1" applyAlignment="1">
      <alignment horizontal="right"/>
    </xf>
    <xf numFmtId="1" fontId="31" fillId="0" borderId="0" xfId="0" quotePrefix="1" applyNumberFormat="1" applyFont="1" applyAlignment="1">
      <alignment horizontal="left"/>
    </xf>
    <xf numFmtId="1" fontId="35" fillId="0" borderId="0" xfId="0" quotePrefix="1" applyNumberFormat="1" applyFont="1" applyAlignment="1">
      <alignment horizontal="left"/>
    </xf>
    <xf numFmtId="1" fontId="35" fillId="0" borderId="0" xfId="0" quotePrefix="1" applyNumberFormat="1" applyFont="1" applyAlignment="1">
      <alignment horizontal="center"/>
    </xf>
    <xf numFmtId="17" fontId="32" fillId="0" borderId="0" xfId="0" applyNumberFormat="1" applyFont="1" applyAlignment="1">
      <alignment horizontal="left"/>
    </xf>
    <xf numFmtId="0" fontId="54" fillId="0" borderId="0" xfId="0" applyFont="1"/>
    <xf numFmtId="0" fontId="57" fillId="0" borderId="0" xfId="0" applyFont="1" applyAlignment="1">
      <alignment vertical="center"/>
    </xf>
    <xf numFmtId="49" fontId="58" fillId="0" borderId="0" xfId="0" applyNumberFormat="1" applyFont="1" applyAlignment="1">
      <alignment horizontal="center"/>
    </xf>
    <xf numFmtId="0" fontId="57" fillId="0" borderId="0" xfId="0" applyFont="1"/>
    <xf numFmtId="17" fontId="58" fillId="0" borderId="0" xfId="0" applyNumberFormat="1" applyFont="1" applyAlignment="1">
      <alignment horizontal="center"/>
    </xf>
    <xf numFmtId="164" fontId="56" fillId="0" borderId="3" xfId="0" applyNumberFormat="1" applyFont="1" applyBorder="1" applyAlignment="1">
      <alignment horizontal="center"/>
    </xf>
    <xf numFmtId="0" fontId="59" fillId="3" borderId="0" xfId="0" applyFont="1" applyFill="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28" fillId="7" borderId="0" xfId="0" applyFont="1" applyFill="1" applyAlignment="1">
      <alignment vertical="center"/>
    </xf>
    <xf numFmtId="0" fontId="35" fillId="7" borderId="0" xfId="0" applyFont="1" applyFill="1" applyAlignment="1">
      <alignment vertical="center"/>
    </xf>
    <xf numFmtId="0" fontId="40" fillId="0" borderId="0" xfId="0" applyFont="1" applyAlignment="1">
      <alignment horizontal="center" vertical="center" wrapText="1"/>
    </xf>
    <xf numFmtId="0" fontId="56" fillId="0" borderId="0" xfId="0" applyFont="1" applyAlignment="1">
      <alignment horizontal="center" vertical="center" wrapText="1"/>
    </xf>
    <xf numFmtId="0" fontId="37" fillId="4" borderId="7" xfId="0" applyFont="1" applyFill="1" applyBorder="1" applyAlignment="1">
      <alignment vertical="center"/>
    </xf>
    <xf numFmtId="164" fontId="32" fillId="4" borderId="7" xfId="0" applyNumberFormat="1" applyFont="1" applyFill="1" applyBorder="1" applyAlignment="1">
      <alignment horizontal="center" vertical="center"/>
    </xf>
    <xf numFmtId="164" fontId="32" fillId="4" borderId="0" xfId="0" applyNumberFormat="1" applyFont="1" applyFill="1" applyAlignment="1">
      <alignment horizontal="center" vertical="center"/>
    </xf>
    <xf numFmtId="0" fontId="37" fillId="4" borderId="8" xfId="0" applyFont="1" applyFill="1" applyBorder="1" applyAlignment="1">
      <alignment vertical="center"/>
    </xf>
    <xf numFmtId="0" fontId="39" fillId="0" borderId="0" xfId="0" applyFont="1" applyAlignment="1">
      <alignment horizontal="center" vertical="center" wrapText="1"/>
    </xf>
    <xf numFmtId="0" fontId="61" fillId="0" borderId="0" xfId="0" applyFont="1"/>
    <xf numFmtId="0" fontId="0" fillId="4" borderId="0" xfId="0" applyFill="1" applyAlignment="1">
      <alignment vertical="center"/>
    </xf>
    <xf numFmtId="0" fontId="31" fillId="0" borderId="0" xfId="0" applyFont="1" applyAlignment="1">
      <alignment vertical="center"/>
    </xf>
    <xf numFmtId="0" fontId="30" fillId="4" borderId="0" xfId="0" applyFont="1" applyFill="1" applyAlignment="1">
      <alignment vertical="center"/>
    </xf>
    <xf numFmtId="0" fontId="27" fillId="0" borderId="0" xfId="0" applyFont="1" applyAlignment="1">
      <alignment vertical="center"/>
    </xf>
    <xf numFmtId="165" fontId="0" fillId="4" borderId="0" xfId="0" applyNumberFormat="1" applyFill="1" applyAlignment="1">
      <alignment vertical="center"/>
    </xf>
    <xf numFmtId="0" fontId="30" fillId="0" borderId="6" xfId="0" applyFont="1" applyBorder="1"/>
    <xf numFmtId="0" fontId="30" fillId="0" borderId="10" xfId="0" applyFont="1" applyBorder="1"/>
    <xf numFmtId="165" fontId="32" fillId="8" borderId="6" xfId="0" applyNumberFormat="1" applyFont="1" applyFill="1" applyBorder="1" applyAlignment="1">
      <alignment vertical="center"/>
    </xf>
    <xf numFmtId="165" fontId="32" fillId="8" borderId="10" xfId="0" applyNumberFormat="1" applyFont="1" applyFill="1" applyBorder="1" applyAlignment="1">
      <alignment vertical="center"/>
    </xf>
    <xf numFmtId="0" fontId="70" fillId="4" borderId="0" xfId="0" applyFont="1" applyFill="1" applyAlignment="1">
      <alignment horizontal="right" vertical="center"/>
    </xf>
    <xf numFmtId="0" fontId="70" fillId="8" borderId="0" xfId="0" applyFont="1" applyFill="1" applyAlignment="1">
      <alignment horizontal="right" vertical="center"/>
    </xf>
    <xf numFmtId="165" fontId="32" fillId="4" borderId="10" xfId="0" applyNumberFormat="1" applyFont="1" applyFill="1" applyBorder="1" applyAlignment="1">
      <alignment vertical="center"/>
    </xf>
    <xf numFmtId="165" fontId="32" fillId="4" borderId="6" xfId="0" applyNumberFormat="1" applyFont="1" applyFill="1" applyBorder="1" applyAlignment="1">
      <alignment vertical="center"/>
    </xf>
    <xf numFmtId="164" fontId="30" fillId="0" borderId="0" xfId="0" applyNumberFormat="1" applyFont="1" applyAlignment="1">
      <alignment vertical="center"/>
    </xf>
    <xf numFmtId="0" fontId="32" fillId="0" borderId="0" xfId="0" applyFont="1" applyAlignment="1">
      <alignment horizontal="center" vertical="center" wrapText="1"/>
    </xf>
    <xf numFmtId="0" fontId="71" fillId="4" borderId="0" xfId="0" applyFont="1" applyFill="1" applyAlignment="1">
      <alignment vertical="center"/>
    </xf>
    <xf numFmtId="0" fontId="31" fillId="0" borderId="0" xfId="0" applyFont="1" applyAlignment="1">
      <alignment horizontal="center" vertical="center"/>
    </xf>
    <xf numFmtId="0" fontId="28" fillId="3" borderId="0" xfId="1" applyFont="1" applyFill="1" applyAlignment="1">
      <alignment vertical="center"/>
    </xf>
    <xf numFmtId="0" fontId="73" fillId="3" borderId="0" xfId="1" applyFont="1" applyFill="1" applyAlignment="1">
      <alignment vertical="center"/>
    </xf>
    <xf numFmtId="0" fontId="30" fillId="3" borderId="0" xfId="0" applyFont="1" applyFill="1" applyAlignment="1">
      <alignment vertical="center"/>
    </xf>
    <xf numFmtId="0" fontId="73" fillId="3" borderId="0" xfId="1" applyFont="1" applyFill="1"/>
    <xf numFmtId="3" fontId="39" fillId="0" borderId="11" xfId="0" applyNumberFormat="1" applyFont="1" applyBorder="1" applyAlignment="1">
      <alignment horizontal="center" vertical="center"/>
    </xf>
    <xf numFmtId="0" fontId="31" fillId="0" borderId="3" xfId="0" applyFont="1" applyBorder="1" applyAlignment="1">
      <alignment horizontal="center" vertical="center"/>
    </xf>
    <xf numFmtId="0" fontId="31" fillId="4" borderId="0" xfId="0" applyFont="1" applyFill="1" applyAlignment="1">
      <alignment horizontal="center" vertical="center"/>
    </xf>
    <xf numFmtId="0" fontId="75" fillId="9" borderId="0" xfId="0" applyFont="1" applyFill="1" applyAlignment="1">
      <alignment vertical="center"/>
    </xf>
    <xf numFmtId="0" fontId="75" fillId="6" borderId="0" xfId="0" applyFont="1" applyFill="1" applyAlignment="1">
      <alignment vertical="center"/>
    </xf>
    <xf numFmtId="0" fontId="30" fillId="6" borderId="0" xfId="0" applyFont="1" applyFill="1" applyAlignment="1">
      <alignment vertical="center"/>
    </xf>
    <xf numFmtId="0" fontId="39" fillId="9" borderId="0" xfId="0" applyFont="1" applyFill="1" applyAlignment="1">
      <alignment vertical="center"/>
    </xf>
    <xf numFmtId="0" fontId="31" fillId="4" borderId="3" xfId="0" applyFont="1" applyFill="1" applyBorder="1" applyAlignment="1">
      <alignment horizontal="center" vertical="center"/>
    </xf>
    <xf numFmtId="165" fontId="30" fillId="0" borderId="0" xfId="0" applyNumberFormat="1" applyFont="1" applyAlignment="1">
      <alignment vertical="center"/>
    </xf>
    <xf numFmtId="0" fontId="74" fillId="0" borderId="0" xfId="0" applyFont="1" applyAlignment="1">
      <alignment vertical="center"/>
    </xf>
    <xf numFmtId="0" fontId="76" fillId="6" borderId="0" xfId="1" applyFont="1" applyFill="1" applyAlignment="1">
      <alignment vertical="center"/>
    </xf>
    <xf numFmtId="0" fontId="77" fillId="6" borderId="0" xfId="1" applyFont="1" applyFill="1" applyAlignment="1">
      <alignment vertical="center"/>
    </xf>
    <xf numFmtId="0" fontId="78" fillId="6" borderId="0" xfId="1" applyFont="1" applyFill="1" applyAlignment="1">
      <alignment vertical="center"/>
    </xf>
    <xf numFmtId="0" fontId="79" fillId="6" borderId="0" xfId="1" applyFont="1" applyFill="1"/>
    <xf numFmtId="0" fontId="79" fillId="9" borderId="0" xfId="1" applyFont="1" applyFill="1" applyAlignment="1">
      <alignment vertical="center"/>
    </xf>
    <xf numFmtId="0" fontId="39" fillId="6" borderId="0" xfId="0" applyFont="1" applyFill="1" applyAlignment="1">
      <alignment vertical="center"/>
    </xf>
    <xf numFmtId="0" fontId="79" fillId="6" borderId="0" xfId="0" applyFont="1" applyFill="1"/>
    <xf numFmtId="0" fontId="32" fillId="0" borderId="11" xfId="0" applyFont="1" applyBorder="1" applyAlignment="1">
      <alignment horizontal="center" vertical="center"/>
    </xf>
    <xf numFmtId="0" fontId="80" fillId="0" borderId="6" xfId="0" applyFont="1" applyBorder="1" applyAlignment="1">
      <alignment horizontal="center" vertical="center"/>
    </xf>
    <xf numFmtId="0" fontId="67" fillId="9" borderId="0" xfId="0" applyFont="1" applyFill="1" applyAlignment="1">
      <alignment vertical="center"/>
    </xf>
    <xf numFmtId="0" fontId="61" fillId="0" borderId="0" xfId="0" applyFont="1" applyAlignment="1">
      <alignment vertical="center"/>
    </xf>
    <xf numFmtId="0" fontId="81" fillId="6" borderId="0" xfId="0" applyFont="1" applyFill="1" applyAlignment="1">
      <alignment vertical="center"/>
    </xf>
    <xf numFmtId="0" fontId="37" fillId="6" borderId="0" xfId="0" applyFont="1" applyFill="1" applyAlignment="1">
      <alignment vertical="center"/>
    </xf>
    <xf numFmtId="165" fontId="56" fillId="4" borderId="0" xfId="0" applyNumberFormat="1" applyFont="1" applyFill="1" applyAlignment="1">
      <alignment horizontal="center" vertical="center"/>
    </xf>
    <xf numFmtId="0" fontId="72" fillId="0" borderId="0" xfId="0" applyFont="1" applyAlignment="1">
      <alignment vertical="center"/>
    </xf>
    <xf numFmtId="0" fontId="53" fillId="0" borderId="0" xfId="0" applyFont="1" applyAlignment="1">
      <alignment horizontal="center" vertical="center"/>
    </xf>
    <xf numFmtId="0" fontId="60" fillId="0" borderId="0" xfId="0" applyFont="1" applyAlignment="1">
      <alignment horizontal="center" vertical="center"/>
    </xf>
    <xf numFmtId="0" fontId="80" fillId="0" borderId="0" xfId="0" applyFont="1" applyAlignment="1">
      <alignment horizontal="center" vertical="center"/>
    </xf>
    <xf numFmtId="0" fontId="83" fillId="3" borderId="0" xfId="1" applyFont="1" applyFill="1" applyAlignment="1">
      <alignment vertical="center"/>
    </xf>
    <xf numFmtId="0" fontId="39" fillId="0" borderId="0" xfId="0" applyFont="1" applyAlignment="1">
      <alignment horizontal="center" vertical="center"/>
    </xf>
    <xf numFmtId="1" fontId="30" fillId="0" borderId="0" xfId="0" applyNumberFormat="1" applyFont="1" applyAlignment="1">
      <alignment vertical="center"/>
    </xf>
    <xf numFmtId="1" fontId="40" fillId="0" borderId="0" xfId="0" applyNumberFormat="1" applyFont="1" applyAlignment="1">
      <alignment horizontal="center" vertical="center"/>
    </xf>
    <xf numFmtId="3" fontId="30" fillId="0" borderId="0" xfId="0" applyNumberFormat="1" applyFont="1" applyAlignment="1">
      <alignment horizontal="center" vertical="center"/>
    </xf>
    <xf numFmtId="3" fontId="30" fillId="0" borderId="0" xfId="0" applyNumberFormat="1" applyFont="1" applyAlignment="1">
      <alignment vertical="center"/>
    </xf>
    <xf numFmtId="0" fontId="84" fillId="0" borderId="0" xfId="0" applyFont="1" applyAlignment="1">
      <alignment vertical="center"/>
    </xf>
    <xf numFmtId="0" fontId="44" fillId="0" borderId="0" xfId="0" applyFont="1" applyAlignment="1">
      <alignment vertical="center"/>
    </xf>
    <xf numFmtId="165" fontId="60" fillId="4" borderId="13" xfId="0" applyNumberFormat="1" applyFont="1" applyFill="1" applyBorder="1" applyAlignment="1">
      <alignment horizontal="center" vertical="center"/>
    </xf>
    <xf numFmtId="0" fontId="67" fillId="4" borderId="0" xfId="0" applyFont="1" applyFill="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1" xfId="0" applyFont="1" applyBorder="1" applyAlignment="1">
      <alignment horizontal="left" vertical="center"/>
    </xf>
    <xf numFmtId="0" fontId="30" fillId="0" borderId="0" xfId="0" applyFont="1" applyAlignment="1">
      <alignment horizontal="left" vertical="center"/>
    </xf>
    <xf numFmtId="0" fontId="31" fillId="0" borderId="9" xfId="0" applyFont="1" applyBorder="1"/>
    <xf numFmtId="164" fontId="32" fillId="0" borderId="9" xfId="0" applyNumberFormat="1" applyFont="1" applyBorder="1" applyAlignment="1">
      <alignment horizontal="right"/>
    </xf>
    <xf numFmtId="164" fontId="32" fillId="0" borderId="9" xfId="0" applyNumberFormat="1" applyFont="1" applyBorder="1"/>
    <xf numFmtId="165" fontId="46" fillId="0" borderId="9" xfId="0" applyNumberFormat="1" applyFont="1" applyBorder="1" applyAlignment="1">
      <alignment vertical="center"/>
    </xf>
    <xf numFmtId="0" fontId="37" fillId="0" borderId="9" xfId="1" applyFont="1" applyBorder="1" applyAlignment="1">
      <alignment vertical="center"/>
    </xf>
    <xf numFmtId="164" fontId="32" fillId="0" borderId="9" xfId="3" applyNumberFormat="1" applyFont="1" applyBorder="1" applyAlignment="1">
      <alignment vertical="center"/>
    </xf>
    <xf numFmtId="0" fontId="39" fillId="0" borderId="9" xfId="0" applyFont="1" applyBorder="1" applyAlignment="1">
      <alignment horizontal="left" vertical="center"/>
    </xf>
    <xf numFmtId="165" fontId="32" fillId="0" borderId="10" xfId="0" applyNumberFormat="1" applyFont="1" applyBorder="1" applyAlignment="1">
      <alignment horizontal="right" vertical="center"/>
    </xf>
    <xf numFmtId="165" fontId="32" fillId="0" borderId="10" xfId="0" applyNumberFormat="1" applyFont="1" applyBorder="1" applyAlignment="1">
      <alignment horizontal="right"/>
    </xf>
    <xf numFmtId="0" fontId="31" fillId="0" borderId="3" xfId="0" applyFont="1" applyBorder="1"/>
    <xf numFmtId="165" fontId="31" fillId="0" borderId="3" xfId="0" applyNumberFormat="1" applyFont="1" applyBorder="1" applyAlignment="1">
      <alignment horizontal="right"/>
    </xf>
    <xf numFmtId="165" fontId="32" fillId="0" borderId="5" xfId="0" applyNumberFormat="1" applyFont="1" applyBorder="1" applyAlignment="1">
      <alignment horizontal="right" vertical="center"/>
    </xf>
    <xf numFmtId="165" fontId="32" fillId="0" borderId="5" xfId="0" applyNumberFormat="1" applyFont="1" applyBorder="1" applyAlignment="1">
      <alignment horizontal="right"/>
    </xf>
    <xf numFmtId="0" fontId="30" fillId="0" borderId="11" xfId="0" applyFont="1" applyBorder="1"/>
    <xf numFmtId="0" fontId="31" fillId="0" borderId="10" xfId="0" applyFont="1" applyBorder="1"/>
    <xf numFmtId="164" fontId="31" fillId="0" borderId="10" xfId="0" applyNumberFormat="1" applyFont="1" applyBorder="1" applyAlignment="1">
      <alignment horizontal="center"/>
    </xf>
    <xf numFmtId="164" fontId="31" fillId="0" borderId="6" xfId="0" applyNumberFormat="1" applyFont="1" applyBorder="1" applyAlignment="1">
      <alignment horizontal="center"/>
    </xf>
    <xf numFmtId="164" fontId="32" fillId="0" borderId="11" xfId="0" applyNumberFormat="1" applyFont="1" applyBorder="1" applyAlignment="1">
      <alignment horizontal="center"/>
    </xf>
    <xf numFmtId="0" fontId="31" fillId="6" borderId="0" xfId="0" applyFont="1" applyFill="1"/>
    <xf numFmtId="0" fontId="39" fillId="6" borderId="0" xfId="0" applyFont="1" applyFill="1"/>
    <xf numFmtId="0" fontId="30" fillId="6" borderId="0" xfId="0" applyFont="1" applyFill="1"/>
    <xf numFmtId="0" fontId="60" fillId="0" borderId="0" xfId="0" applyFont="1"/>
    <xf numFmtId="164" fontId="60" fillId="0" borderId="0" xfId="0" applyNumberFormat="1" applyFont="1" applyAlignment="1">
      <alignment horizontal="center"/>
    </xf>
    <xf numFmtId="0" fontId="60" fillId="0" borderId="11" xfId="0" applyFont="1" applyBorder="1"/>
    <xf numFmtId="164" fontId="60" fillId="0" borderId="11" xfId="0" applyNumberFormat="1" applyFont="1" applyBorder="1" applyAlignment="1">
      <alignment horizontal="center"/>
    </xf>
    <xf numFmtId="3" fontId="60" fillId="0" borderId="0" xfId="0" applyNumberFormat="1" applyFont="1" applyAlignment="1">
      <alignment horizontal="center"/>
    </xf>
    <xf numFmtId="0" fontId="35" fillId="6" borderId="0" xfId="0" applyFont="1" applyFill="1"/>
    <xf numFmtId="0" fontId="70" fillId="6" borderId="0" xfId="0" applyFont="1" applyFill="1" applyAlignment="1">
      <alignment vertical="center"/>
    </xf>
    <xf numFmtId="164" fontId="31" fillId="0" borderId="3" xfId="0" applyNumberFormat="1" applyFont="1" applyBorder="1" applyAlignment="1">
      <alignment horizontal="center"/>
    </xf>
    <xf numFmtId="0" fontId="31" fillId="0" borderId="5" xfId="0" applyFont="1" applyBorder="1"/>
    <xf numFmtId="17" fontId="31" fillId="0" borderId="11" xfId="0" applyNumberFormat="1" applyFont="1" applyBorder="1" applyAlignment="1">
      <alignment horizontal="center"/>
    </xf>
    <xf numFmtId="17" fontId="35" fillId="0" borderId="6" xfId="0" applyNumberFormat="1" applyFont="1" applyBorder="1" applyAlignment="1">
      <alignment horizontal="center"/>
    </xf>
    <xf numFmtId="17" fontId="31" fillId="0" borderId="11" xfId="0" applyNumberFormat="1" applyFont="1" applyBorder="1" applyAlignment="1">
      <alignment horizontal="right"/>
    </xf>
    <xf numFmtId="17" fontId="35" fillId="0" borderId="6" xfId="0" applyNumberFormat="1" applyFont="1" applyBorder="1" applyAlignment="1">
      <alignment horizontal="right"/>
    </xf>
    <xf numFmtId="164" fontId="32" fillId="0" borderId="10" xfId="0" applyNumberFormat="1" applyFont="1" applyBorder="1"/>
    <xf numFmtId="164" fontId="32" fillId="0" borderId="10" xfId="0" applyNumberFormat="1" applyFont="1" applyBorder="1" applyAlignment="1">
      <alignment horizontal="center"/>
    </xf>
    <xf numFmtId="164" fontId="39" fillId="0" borderId="3" xfId="0" applyNumberFormat="1" applyFont="1" applyBorder="1" applyAlignment="1">
      <alignment horizontal="center"/>
    </xf>
    <xf numFmtId="164" fontId="32" fillId="0" borderId="5" xfId="0" applyNumberFormat="1" applyFont="1" applyBorder="1" applyAlignment="1">
      <alignment horizontal="center"/>
    </xf>
    <xf numFmtId="164" fontId="31" fillId="0" borderId="3" xfId="0" applyNumberFormat="1" applyFont="1" applyBorder="1"/>
    <xf numFmtId="164" fontId="32" fillId="0" borderId="5" xfId="0" applyNumberFormat="1" applyFont="1" applyBorder="1"/>
    <xf numFmtId="3" fontId="72" fillId="0" borderId="0" xfId="0" applyNumberFormat="1" applyFont="1" applyAlignment="1">
      <alignment horizontal="center" vertical="center" wrapText="1"/>
    </xf>
    <xf numFmtId="17" fontId="31" fillId="0" borderId="6" xfId="0" applyNumberFormat="1" applyFont="1" applyBorder="1" applyAlignment="1">
      <alignment horizontal="right"/>
    </xf>
    <xf numFmtId="17" fontId="27" fillId="0" borderId="0" xfId="0" quotePrefix="1" applyNumberFormat="1" applyFont="1" applyAlignment="1">
      <alignment horizontal="center" vertical="center" wrapText="1"/>
    </xf>
    <xf numFmtId="3" fontId="40" fillId="0" borderId="0" xfId="0" applyNumberFormat="1" applyFont="1"/>
    <xf numFmtId="3" fontId="0" fillId="0" borderId="0" xfId="0" applyNumberFormat="1"/>
    <xf numFmtId="0" fontId="0" fillId="2" borderId="0" xfId="0" applyFill="1"/>
    <xf numFmtId="0" fontId="90" fillId="6" borderId="0" xfId="1" applyFont="1" applyFill="1" applyAlignment="1">
      <alignment vertical="center"/>
    </xf>
    <xf numFmtId="0" fontId="88" fillId="7" borderId="0" xfId="0" applyFont="1" applyFill="1" applyAlignment="1">
      <alignment vertical="center"/>
    </xf>
    <xf numFmtId="0" fontId="93" fillId="3" borderId="0" xfId="1" applyFont="1" applyFill="1" applyAlignment="1">
      <alignment vertical="center"/>
    </xf>
    <xf numFmtId="0" fontId="96" fillId="3" borderId="0" xfId="1" applyFont="1" applyFill="1" applyAlignment="1">
      <alignment vertical="center"/>
    </xf>
    <xf numFmtId="0" fontId="92" fillId="2" borderId="0" xfId="1" applyFont="1" applyFill="1" applyAlignment="1">
      <alignment vertical="center" wrapText="1"/>
    </xf>
    <xf numFmtId="0" fontId="95" fillId="5" borderId="0" xfId="1" applyFont="1" applyFill="1" applyAlignment="1">
      <alignment vertical="center"/>
    </xf>
    <xf numFmtId="0" fontId="93" fillId="7" borderId="0" xfId="0" applyFont="1" applyFill="1" applyAlignment="1">
      <alignment vertical="center"/>
    </xf>
    <xf numFmtId="0" fontId="28" fillId="2" borderId="0" xfId="1" applyFont="1" applyFill="1" applyAlignment="1">
      <alignment horizontal="left"/>
    </xf>
    <xf numFmtId="0" fontId="31" fillId="0" borderId="0" xfId="0" applyFont="1" applyAlignment="1">
      <alignment horizontal="left"/>
    </xf>
    <xf numFmtId="17" fontId="72" fillId="0" borderId="0" xfId="0" applyNumberFormat="1" applyFont="1" applyAlignment="1">
      <alignment horizontal="center"/>
    </xf>
    <xf numFmtId="0" fontId="28" fillId="2" borderId="0" xfId="1" applyFont="1" applyFill="1" applyAlignment="1">
      <alignment vertical="center"/>
    </xf>
    <xf numFmtId="0" fontId="29" fillId="2" borderId="0" xfId="0" applyFont="1" applyFill="1" applyAlignment="1">
      <alignment vertical="center"/>
    </xf>
    <xf numFmtId="0" fontId="31" fillId="0" borderId="1" xfId="0" applyFont="1" applyBorder="1" applyAlignment="1">
      <alignment vertical="center"/>
    </xf>
    <xf numFmtId="0" fontId="32" fillId="0" borderId="0" xfId="0" applyFont="1" applyAlignment="1">
      <alignment horizontal="left" vertical="center"/>
    </xf>
    <xf numFmtId="3" fontId="30" fillId="0" borderId="0" xfId="0" applyNumberFormat="1" applyFont="1" applyAlignment="1">
      <alignment horizontal="right" vertical="center"/>
    </xf>
    <xf numFmtId="0" fontId="31" fillId="0" borderId="0" xfId="0" applyFont="1" applyAlignment="1">
      <alignment horizontal="right" vertical="center"/>
    </xf>
    <xf numFmtId="3" fontId="32" fillId="0" borderId="0" xfId="0" applyNumberFormat="1" applyFont="1" applyAlignment="1">
      <alignment horizontal="right" vertical="center"/>
    </xf>
    <xf numFmtId="4" fontId="32" fillId="0" borderId="0" xfId="0" applyNumberFormat="1" applyFont="1" applyAlignment="1">
      <alignment horizontal="center"/>
    </xf>
    <xf numFmtId="0" fontId="31" fillId="0" borderId="0" xfId="0" applyFont="1" applyAlignment="1">
      <alignment horizontal="center" vertical="top" wrapText="1"/>
    </xf>
    <xf numFmtId="0" fontId="30" fillId="0" borderId="0" xfId="0" applyFont="1" applyAlignment="1">
      <alignment horizontal="center" vertical="top"/>
    </xf>
    <xf numFmtId="3" fontId="32" fillId="0" borderId="11" xfId="0" applyNumberFormat="1" applyFont="1" applyBorder="1" applyAlignment="1">
      <alignment horizontal="center" vertical="center"/>
    </xf>
    <xf numFmtId="3" fontId="50" fillId="0" borderId="11" xfId="0" applyNumberFormat="1" applyFont="1" applyBorder="1" applyAlignment="1">
      <alignment horizontal="center" vertical="center"/>
    </xf>
    <xf numFmtId="0" fontId="36" fillId="0" borderId="0" xfId="0" applyFont="1" applyAlignment="1">
      <alignment vertical="center"/>
    </xf>
    <xf numFmtId="164" fontId="32" fillId="0" borderId="3" xfId="0" applyNumberFormat="1" applyFont="1" applyBorder="1" applyAlignment="1">
      <alignment horizontal="center"/>
    </xf>
    <xf numFmtId="17" fontId="32" fillId="0" borderId="0" xfId="0" applyNumberFormat="1" applyFont="1" applyAlignment="1">
      <alignment horizontal="center" vertical="center"/>
    </xf>
    <xf numFmtId="165" fontId="31" fillId="0" borderId="0" xfId="0" applyNumberFormat="1"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49" fontId="27" fillId="0" borderId="0" xfId="0" applyNumberFormat="1" applyFont="1" applyAlignment="1">
      <alignment horizontal="center" vertical="center"/>
    </xf>
    <xf numFmtId="164" fontId="30" fillId="0" borderId="0" xfId="0" applyNumberFormat="1" applyFont="1" applyAlignment="1">
      <alignment horizontal="center"/>
    </xf>
    <xf numFmtId="0" fontId="30" fillId="0" borderId="0" xfId="0" applyFont="1" applyAlignment="1">
      <alignment horizontal="left"/>
    </xf>
    <xf numFmtId="166" fontId="31" fillId="0" borderId="0" xfId="0" applyNumberFormat="1" applyFont="1" applyAlignment="1">
      <alignment horizontal="center" vertical="center"/>
    </xf>
    <xf numFmtId="0" fontId="30" fillId="2" borderId="0" xfId="0" applyFont="1" applyFill="1"/>
    <xf numFmtId="2" fontId="30" fillId="0" borderId="0" xfId="0" applyNumberFormat="1" applyFont="1" applyAlignment="1">
      <alignment horizontal="center"/>
    </xf>
    <xf numFmtId="165" fontId="30" fillId="0" borderId="0" xfId="0" applyNumberFormat="1" applyFont="1" applyAlignment="1">
      <alignment horizontal="center"/>
    </xf>
    <xf numFmtId="167" fontId="30" fillId="0" borderId="0" xfId="0" applyNumberFormat="1" applyFont="1" applyAlignment="1">
      <alignment horizontal="center"/>
    </xf>
    <xf numFmtId="165" fontId="32" fillId="4" borderId="1" xfId="0" applyNumberFormat="1" applyFont="1" applyFill="1" applyBorder="1" applyAlignment="1">
      <alignment horizontal="center" vertical="center"/>
    </xf>
    <xf numFmtId="0" fontId="39" fillId="0" borderId="0" xfId="0" applyFont="1" applyAlignment="1">
      <alignment horizontal="left" vertical="center"/>
    </xf>
    <xf numFmtId="165" fontId="39" fillId="4" borderId="0" xfId="0" applyNumberFormat="1" applyFont="1" applyFill="1" applyAlignment="1">
      <alignment horizontal="center" vertical="center"/>
    </xf>
    <xf numFmtId="0" fontId="37" fillId="0" borderId="0" xfId="0" applyFont="1" applyAlignment="1">
      <alignment vertical="center"/>
    </xf>
    <xf numFmtId="165" fontId="50" fillId="4" borderId="5" xfId="0" applyNumberFormat="1" applyFont="1" applyFill="1" applyBorder="1" applyAlignment="1">
      <alignment horizontal="center" vertical="center"/>
    </xf>
    <xf numFmtId="4" fontId="32" fillId="0" borderId="9" xfId="0" applyNumberFormat="1" applyFont="1" applyBorder="1" applyAlignment="1">
      <alignment horizontal="center" vertical="center"/>
    </xf>
    <xf numFmtId="0" fontId="37" fillId="0" borderId="12" xfId="0" applyFont="1" applyBorder="1" applyAlignment="1">
      <alignment vertical="center"/>
    </xf>
    <xf numFmtId="164" fontId="32" fillId="4" borderId="1" xfId="0" applyNumberFormat="1" applyFont="1" applyFill="1" applyBorder="1" applyAlignment="1">
      <alignment horizontal="center" vertical="center"/>
    </xf>
    <xf numFmtId="164" fontId="32" fillId="0" borderId="1" xfId="0" applyNumberFormat="1" applyFont="1" applyBorder="1" applyAlignment="1">
      <alignment vertical="center"/>
    </xf>
    <xf numFmtId="2" fontId="32" fillId="4" borderId="1" xfId="0" applyNumberFormat="1" applyFont="1" applyFill="1" applyBorder="1" applyAlignment="1">
      <alignment horizontal="center" vertical="center"/>
    </xf>
    <xf numFmtId="0" fontId="39" fillId="0" borderId="5" xfId="0" applyFont="1" applyBorder="1" applyAlignment="1">
      <alignment horizontal="center" vertical="center"/>
    </xf>
    <xf numFmtId="0" fontId="49" fillId="2" borderId="0" xfId="0" applyFont="1" applyFill="1" applyAlignment="1">
      <alignment horizontal="center"/>
    </xf>
    <xf numFmtId="0" fontId="26" fillId="2" borderId="0" xfId="0" applyFont="1" applyFill="1"/>
    <xf numFmtId="17" fontId="31" fillId="4" borderId="0" xfId="0" applyNumberFormat="1" applyFont="1" applyFill="1" applyAlignment="1">
      <alignment horizontal="center" vertical="center"/>
    </xf>
    <xf numFmtId="164" fontId="37" fillId="0" borderId="0" xfId="0" applyNumberFormat="1" applyFont="1" applyAlignment="1">
      <alignment vertical="center"/>
    </xf>
    <xf numFmtId="0" fontId="39" fillId="0" borderId="3" xfId="0" applyFont="1" applyBorder="1" applyAlignment="1">
      <alignment horizontal="center" vertical="center"/>
    </xf>
    <xf numFmtId="165" fontId="39" fillId="4" borderId="3" xfId="0" applyNumberFormat="1" applyFont="1" applyFill="1" applyBorder="1" applyAlignment="1">
      <alignment horizontal="center" vertical="center"/>
    </xf>
    <xf numFmtId="0" fontId="48" fillId="0" borderId="6" xfId="0" applyFont="1" applyBorder="1" applyAlignment="1">
      <alignment horizontal="center" vertical="center"/>
    </xf>
    <xf numFmtId="4" fontId="84" fillId="4" borderId="0" xfId="0" applyNumberFormat="1" applyFont="1" applyFill="1" applyAlignment="1">
      <alignment vertical="center"/>
    </xf>
    <xf numFmtId="165" fontId="98" fillId="4" borderId="0" xfId="0" applyNumberFormat="1" applyFont="1" applyFill="1" applyAlignment="1">
      <alignment vertical="center"/>
    </xf>
    <xf numFmtId="0" fontId="27" fillId="4" borderId="0" xfId="0" applyFont="1" applyFill="1" applyAlignment="1">
      <alignment vertical="center"/>
    </xf>
    <xf numFmtId="0" fontId="33" fillId="3" borderId="0" xfId="1" applyFont="1" applyFill="1" applyAlignment="1">
      <alignment vertical="center"/>
    </xf>
    <xf numFmtId="17" fontId="31" fillId="0" borderId="11" xfId="0" applyNumberFormat="1" applyFont="1" applyBorder="1" applyAlignment="1">
      <alignment horizontal="center" vertical="center"/>
    </xf>
    <xf numFmtId="0" fontId="30" fillId="0" borderId="0" xfId="0" applyFont="1" applyAlignment="1">
      <alignment vertical="center" wrapText="1"/>
    </xf>
    <xf numFmtId="17" fontId="35" fillId="0" borderId="6" xfId="0" applyNumberFormat="1" applyFont="1" applyBorder="1" applyAlignment="1">
      <alignment horizontal="center" vertical="center"/>
    </xf>
    <xf numFmtId="0" fontId="30" fillId="0" borderId="1" xfId="1" applyFont="1" applyBorder="1" applyAlignment="1">
      <alignment vertical="center"/>
    </xf>
    <xf numFmtId="0" fontId="38" fillId="0" borderId="1" xfId="0" applyFont="1" applyBorder="1" applyAlignment="1">
      <alignment vertical="center"/>
    </xf>
    <xf numFmtId="2" fontId="30" fillId="0" borderId="0" xfId="0" applyNumberFormat="1" applyFont="1" applyAlignment="1">
      <alignment vertical="center"/>
    </xf>
    <xf numFmtId="2" fontId="32" fillId="0" borderId="1" xfId="0" applyNumberFormat="1" applyFont="1" applyBorder="1" applyAlignment="1">
      <alignment vertical="center"/>
    </xf>
    <xf numFmtId="2" fontId="31" fillId="0" borderId="1" xfId="0" applyNumberFormat="1" applyFont="1" applyBorder="1" applyAlignment="1">
      <alignment vertical="center"/>
    </xf>
    <xf numFmtId="49" fontId="31" fillId="0" borderId="1" xfId="0" applyNumberFormat="1" applyFont="1" applyBorder="1" applyAlignment="1">
      <alignment vertical="center"/>
    </xf>
    <xf numFmtId="0" fontId="31" fillId="0" borderId="2" xfId="0" applyFont="1" applyBorder="1" applyAlignment="1">
      <alignment vertical="center"/>
    </xf>
    <xf numFmtId="0" fontId="88" fillId="3" borderId="0" xfId="0" applyFont="1" applyFill="1" applyAlignment="1">
      <alignment vertical="center"/>
    </xf>
    <xf numFmtId="0" fontId="88" fillId="2" borderId="0" xfId="1" applyFont="1" applyFill="1" applyAlignment="1">
      <alignment vertical="center"/>
    </xf>
    <xf numFmtId="0" fontId="39" fillId="4" borderId="17" xfId="0" applyFont="1" applyFill="1" applyBorder="1" applyAlignment="1">
      <alignment vertical="center" wrapText="1"/>
    </xf>
    <xf numFmtId="4" fontId="32" fillId="4" borderId="17" xfId="0" applyNumberFormat="1" applyFont="1" applyFill="1" applyBorder="1" applyAlignment="1">
      <alignment vertical="center"/>
    </xf>
    <xf numFmtId="0" fontId="39" fillId="4" borderId="10" xfId="0" applyFont="1" applyFill="1" applyBorder="1" applyAlignment="1">
      <alignment vertical="center" wrapText="1"/>
    </xf>
    <xf numFmtId="165" fontId="31" fillId="4" borderId="10" xfId="0" applyNumberFormat="1" applyFont="1" applyFill="1" applyBorder="1" applyAlignment="1">
      <alignment vertical="center"/>
    </xf>
    <xf numFmtId="0" fontId="31" fillId="0" borderId="5" xfId="0" applyFont="1" applyBorder="1" applyAlignment="1">
      <alignment vertical="center"/>
    </xf>
    <xf numFmtId="165" fontId="32" fillId="4" borderId="5" xfId="0" applyNumberFormat="1" applyFont="1" applyFill="1" applyBorder="1" applyAlignment="1">
      <alignment vertical="center"/>
    </xf>
    <xf numFmtId="0" fontId="31" fillId="0" borderId="17" xfId="0" applyFont="1" applyBorder="1" applyAlignment="1">
      <alignment vertical="center"/>
    </xf>
    <xf numFmtId="0" fontId="31" fillId="0" borderId="10" xfId="0" applyFont="1" applyBorder="1" applyAlignment="1">
      <alignment vertical="center"/>
    </xf>
    <xf numFmtId="165" fontId="39" fillId="4" borderId="10" xfId="0" applyNumberFormat="1" applyFont="1" applyFill="1" applyBorder="1" applyAlignment="1">
      <alignment vertical="center"/>
    </xf>
    <xf numFmtId="0" fontId="5" fillId="0" borderId="5" xfId="1" applyFont="1" applyBorder="1" applyAlignment="1">
      <alignment vertical="center"/>
    </xf>
    <xf numFmtId="165" fontId="48" fillId="4" borderId="5" xfId="0" applyNumberFormat="1" applyFont="1" applyFill="1" applyBorder="1" applyAlignment="1">
      <alignment vertical="center"/>
    </xf>
    <xf numFmtId="0" fontId="5" fillId="0" borderId="18" xfId="1" applyFont="1" applyBorder="1" applyAlignment="1">
      <alignment vertical="center"/>
    </xf>
    <xf numFmtId="165" fontId="48" fillId="4" borderId="18" xfId="0" applyNumberFormat="1" applyFont="1" applyFill="1" applyBorder="1" applyAlignment="1">
      <alignment vertical="center"/>
    </xf>
    <xf numFmtId="0" fontId="5" fillId="0" borderId="19" xfId="1" applyFont="1" applyBorder="1" applyAlignment="1">
      <alignment vertical="center"/>
    </xf>
    <xf numFmtId="165" fontId="48" fillId="4" borderId="19" xfId="0" applyNumberFormat="1" applyFont="1" applyFill="1" applyBorder="1" applyAlignment="1">
      <alignment vertical="center"/>
    </xf>
    <xf numFmtId="165" fontId="32" fillId="4" borderId="17" xfId="0" applyNumberFormat="1" applyFont="1" applyFill="1" applyBorder="1" applyAlignment="1">
      <alignment vertical="center"/>
    </xf>
    <xf numFmtId="0" fontId="31" fillId="0" borderId="6" xfId="0" applyFont="1" applyBorder="1" applyAlignment="1">
      <alignment vertical="center"/>
    </xf>
    <xf numFmtId="0" fontId="31" fillId="0" borderId="20" xfId="0" applyFont="1" applyBorder="1" applyAlignment="1">
      <alignment vertical="center"/>
    </xf>
    <xf numFmtId="165" fontId="32" fillId="4" borderId="20" xfId="0" applyNumberFormat="1" applyFont="1" applyFill="1" applyBorder="1" applyAlignment="1">
      <alignment vertical="center"/>
    </xf>
    <xf numFmtId="0" fontId="31" fillId="0" borderId="16" xfId="0" applyFont="1" applyBorder="1" applyAlignment="1">
      <alignment vertical="center"/>
    </xf>
    <xf numFmtId="165" fontId="32" fillId="4" borderId="16" xfId="0" applyNumberFormat="1" applyFont="1" applyFill="1" applyBorder="1" applyAlignment="1">
      <alignment vertical="center"/>
    </xf>
    <xf numFmtId="0" fontId="39" fillId="0" borderId="16" xfId="0" applyFont="1" applyBorder="1" applyAlignment="1">
      <alignment vertical="center"/>
    </xf>
    <xf numFmtId="0" fontId="79" fillId="6" borderId="0" xfId="1" applyFont="1" applyFill="1" applyAlignment="1">
      <alignment vertical="center"/>
    </xf>
    <xf numFmtId="4" fontId="30" fillId="0" borderId="0" xfId="0" applyNumberFormat="1" applyFont="1" applyAlignment="1">
      <alignment horizontal="center"/>
    </xf>
    <xf numFmtId="0" fontId="44" fillId="4" borderId="1" xfId="0" applyFont="1" applyFill="1" applyBorder="1" applyAlignment="1">
      <alignment horizontal="left" vertical="center"/>
    </xf>
    <xf numFmtId="0" fontId="39" fillId="4" borderId="0" xfId="0" applyFont="1" applyFill="1" applyAlignment="1">
      <alignment horizontal="center" vertical="center"/>
    </xf>
    <xf numFmtId="0" fontId="37" fillId="4" borderId="0" xfId="0" applyFont="1" applyFill="1" applyAlignment="1">
      <alignment vertical="center"/>
    </xf>
    <xf numFmtId="0" fontId="67" fillId="4" borderId="0" xfId="0" applyFont="1" applyFill="1" applyAlignment="1">
      <alignment vertical="center"/>
    </xf>
    <xf numFmtId="17" fontId="48" fillId="0" borderId="0" xfId="0" applyNumberFormat="1" applyFont="1" applyAlignment="1">
      <alignment horizontal="center" vertical="center"/>
    </xf>
    <xf numFmtId="0" fontId="57" fillId="0" borderId="0" xfId="0" applyFont="1" applyAlignment="1">
      <alignment horizontal="left"/>
    </xf>
    <xf numFmtId="0" fontId="92" fillId="3" borderId="0" xfId="1" applyFont="1" applyFill="1" applyAlignment="1">
      <alignment vertical="center"/>
    </xf>
    <xf numFmtId="165" fontId="50" fillId="4" borderId="0" xfId="0" applyNumberFormat="1" applyFont="1" applyFill="1" applyAlignment="1">
      <alignment horizontal="center" vertical="center"/>
    </xf>
    <xf numFmtId="0" fontId="40" fillId="0" borderId="0" xfId="0" applyFont="1" applyAlignment="1">
      <alignment horizontal="left"/>
    </xf>
    <xf numFmtId="0" fontId="30" fillId="10" borderId="0" xfId="0" applyFont="1" applyFill="1" applyAlignment="1">
      <alignment horizontal="center"/>
    </xf>
    <xf numFmtId="17" fontId="27" fillId="10" borderId="0" xfId="0" quotePrefix="1" applyNumberFormat="1" applyFont="1" applyFill="1" applyAlignment="1">
      <alignment horizontal="center" vertical="center" wrapText="1"/>
    </xf>
    <xf numFmtId="0" fontId="40" fillId="0" borderId="0" xfId="0" applyFont="1" applyAlignment="1">
      <alignment horizontal="left" vertical="center"/>
    </xf>
    <xf numFmtId="0" fontId="40" fillId="0" borderId="0" xfId="0" applyFont="1" applyAlignment="1">
      <alignment vertical="center" wrapText="1"/>
    </xf>
    <xf numFmtId="0" fontId="100" fillId="2" borderId="0" xfId="0" applyFont="1" applyFill="1" applyAlignment="1">
      <alignment horizontal="center"/>
    </xf>
    <xf numFmtId="0" fontId="31" fillId="0" borderId="6" xfId="0" applyFont="1" applyBorder="1"/>
    <xf numFmtId="0" fontId="34" fillId="6" borderId="0" xfId="0" applyFont="1" applyFill="1" applyAlignment="1">
      <alignment vertical="center"/>
    </xf>
    <xf numFmtId="0" fontId="34" fillId="4" borderId="0" xfId="0" applyFont="1" applyFill="1" applyAlignment="1">
      <alignment vertical="center"/>
    </xf>
    <xf numFmtId="0" fontId="39" fillId="0" borderId="10" xfId="0" applyFont="1" applyBorder="1" applyAlignment="1">
      <alignment vertical="center"/>
    </xf>
    <xf numFmtId="3" fontId="39" fillId="0" borderId="10" xfId="0" applyNumberFormat="1" applyFont="1" applyBorder="1" applyAlignment="1">
      <alignment vertical="center"/>
    </xf>
    <xf numFmtId="164" fontId="39" fillId="0" borderId="10" xfId="0" applyNumberFormat="1" applyFont="1" applyBorder="1" applyAlignment="1">
      <alignment horizontal="center" vertical="center"/>
    </xf>
    <xf numFmtId="0" fontId="50" fillId="0" borderId="11" xfId="0" applyFont="1" applyBorder="1" applyAlignment="1">
      <alignment vertical="center"/>
    </xf>
    <xf numFmtId="3" fontId="50" fillId="0" borderId="11" xfId="0" applyNumberFormat="1" applyFont="1" applyBorder="1" applyAlignment="1">
      <alignment vertical="center"/>
    </xf>
    <xf numFmtId="0" fontId="43" fillId="0" borderId="0" xfId="0" applyFont="1" applyAlignment="1">
      <alignment vertical="center"/>
    </xf>
    <xf numFmtId="164" fontId="50" fillId="0" borderId="11" xfId="0" applyNumberFormat="1" applyFont="1" applyBorder="1" applyAlignment="1">
      <alignment horizontal="center" vertical="center"/>
    </xf>
    <xf numFmtId="3" fontId="32" fillId="0" borderId="0" xfId="0" applyNumberFormat="1" applyFont="1" applyAlignment="1">
      <alignment vertical="center"/>
    </xf>
    <xf numFmtId="164" fontId="31" fillId="0" borderId="0" xfId="0" applyNumberFormat="1" applyFont="1" applyAlignment="1">
      <alignment horizontal="center" vertical="center"/>
    </xf>
    <xf numFmtId="0" fontId="30" fillId="0" borderId="6" xfId="0" applyFont="1" applyBorder="1" applyAlignment="1">
      <alignment vertical="center"/>
    </xf>
    <xf numFmtId="3" fontId="32" fillId="0" borderId="6" xfId="0" applyNumberFormat="1" applyFont="1" applyBorder="1" applyAlignment="1">
      <alignment vertical="center"/>
    </xf>
    <xf numFmtId="164" fontId="31" fillId="0" borderId="6" xfId="0" applyNumberFormat="1" applyFont="1" applyBorder="1" applyAlignment="1">
      <alignment horizontal="center" vertical="center"/>
    </xf>
    <xf numFmtId="0" fontId="30" fillId="0" borderId="4" xfId="0" applyFont="1" applyBorder="1" applyAlignment="1">
      <alignment vertical="center"/>
    </xf>
    <xf numFmtId="3" fontId="32" fillId="0" borderId="4" xfId="0" applyNumberFormat="1" applyFont="1" applyBorder="1" applyAlignment="1">
      <alignment vertical="center"/>
    </xf>
    <xf numFmtId="164" fontId="31" fillId="0" borderId="5" xfId="0" applyNumberFormat="1" applyFont="1" applyBorder="1" applyAlignment="1">
      <alignment horizontal="center" vertical="center"/>
    </xf>
    <xf numFmtId="0" fontId="27" fillId="0" borderId="0" xfId="0" applyFont="1" applyAlignment="1">
      <alignment horizontal="right" vertical="center"/>
    </xf>
    <xf numFmtId="0" fontId="0" fillId="0" borderId="0" xfId="0" applyAlignment="1">
      <alignment horizontal="right" vertical="center"/>
    </xf>
    <xf numFmtId="3" fontId="31" fillId="0" borderId="10" xfId="0" applyNumberFormat="1" applyFont="1" applyBorder="1" applyAlignment="1">
      <alignment vertical="center"/>
    </xf>
    <xf numFmtId="164" fontId="31" fillId="0" borderId="10" xfId="0" applyNumberFormat="1" applyFont="1" applyBorder="1" applyAlignment="1">
      <alignment horizontal="center" vertical="center"/>
    </xf>
    <xf numFmtId="3" fontId="32" fillId="0" borderId="10" xfId="0" applyNumberFormat="1" applyFont="1" applyBorder="1" applyAlignment="1">
      <alignment horizontal="right"/>
    </xf>
    <xf numFmtId="2" fontId="32" fillId="0" borderId="10" xfId="0" applyNumberFormat="1" applyFont="1" applyBorder="1" applyAlignment="1">
      <alignment horizontal="center" vertical="center"/>
    </xf>
    <xf numFmtId="2" fontId="32" fillId="0" borderId="5" xfId="0" applyNumberFormat="1" applyFont="1" applyBorder="1" applyAlignment="1">
      <alignment horizontal="center" vertical="center"/>
    </xf>
    <xf numFmtId="2" fontId="32" fillId="0" borderId="3" xfId="0" applyNumberFormat="1" applyFont="1" applyBorder="1" applyAlignment="1">
      <alignment horizontal="center" vertical="center"/>
    </xf>
    <xf numFmtId="165" fontId="31" fillId="0" borderId="6" xfId="0" applyNumberFormat="1" applyFont="1" applyBorder="1" applyAlignment="1">
      <alignment horizontal="right"/>
    </xf>
    <xf numFmtId="0" fontId="103" fillId="3" borderId="0" xfId="0" applyFont="1" applyFill="1" applyAlignment="1">
      <alignment vertical="center"/>
    </xf>
    <xf numFmtId="0" fontId="103" fillId="3" borderId="0" xfId="1" applyFont="1" applyFill="1" applyAlignment="1">
      <alignment vertical="center"/>
    </xf>
    <xf numFmtId="0" fontId="104" fillId="5" borderId="0" xfId="1" applyFont="1" applyFill="1" applyAlignment="1">
      <alignment vertical="center"/>
    </xf>
    <xf numFmtId="0" fontId="105" fillId="2" borderId="0" xfId="1" applyFont="1" applyFill="1" applyAlignment="1">
      <alignment vertical="center"/>
    </xf>
    <xf numFmtId="0" fontId="31" fillId="0" borderId="0" xfId="0" quotePrefix="1" applyFont="1" applyAlignment="1">
      <alignment horizontal="center" vertical="center"/>
    </xf>
    <xf numFmtId="0" fontId="31" fillId="0" borderId="0" xfId="0" quotePrefix="1" applyFont="1" applyAlignment="1">
      <alignment horizontal="center"/>
    </xf>
    <xf numFmtId="0" fontId="31" fillId="0" borderId="0" xfId="0" quotePrefix="1" applyFont="1" applyAlignment="1">
      <alignment horizontal="right" vertical="center"/>
    </xf>
    <xf numFmtId="0" fontId="31" fillId="0" borderId="0" xfId="0" applyFont="1" applyAlignment="1">
      <alignment vertical="center" wrapText="1"/>
    </xf>
    <xf numFmtId="0" fontId="32" fillId="0" borderId="2" xfId="1" applyFont="1" applyBorder="1" applyAlignment="1">
      <alignment horizontal="center" vertical="top"/>
    </xf>
    <xf numFmtId="0" fontId="30" fillId="4" borderId="0" xfId="0" applyFont="1" applyFill="1" applyAlignment="1">
      <alignment horizontal="center" vertical="center"/>
    </xf>
    <xf numFmtId="0" fontId="31" fillId="4" borderId="0" xfId="0" applyFont="1" applyFill="1" applyAlignment="1">
      <alignment vertical="center"/>
    </xf>
    <xf numFmtId="0" fontId="31" fillId="0" borderId="3" xfId="0" quotePrefix="1" applyFont="1" applyBorder="1" applyAlignment="1">
      <alignment horizontal="center" vertical="center"/>
    </xf>
    <xf numFmtId="0" fontId="31" fillId="0" borderId="3" xfId="0" quotePrefix="1" applyFont="1" applyBorder="1" applyAlignment="1">
      <alignment horizontal="right" vertical="center"/>
    </xf>
    <xf numFmtId="1" fontId="32" fillId="0" borderId="0" xfId="0" quotePrefix="1" applyNumberFormat="1" applyFont="1" applyAlignment="1">
      <alignment horizontal="center" vertical="top" wrapText="1"/>
    </xf>
    <xf numFmtId="0" fontId="0" fillId="2" borderId="0" xfId="0" applyFill="1" applyAlignment="1">
      <alignment vertical="center"/>
    </xf>
    <xf numFmtId="0" fontId="30" fillId="2" borderId="0" xfId="0" applyFont="1" applyFill="1" applyAlignment="1">
      <alignment horizontal="center" vertical="center"/>
    </xf>
    <xf numFmtId="164" fontId="40" fillId="4" borderId="0" xfId="0" applyNumberFormat="1" applyFont="1" applyFill="1" applyAlignment="1">
      <alignment horizontal="center" vertical="center"/>
    </xf>
    <xf numFmtId="164" fontId="30" fillId="4" borderId="0" xfId="0" applyNumberFormat="1" applyFont="1" applyFill="1" applyAlignment="1">
      <alignment horizontal="center" vertical="center"/>
    </xf>
    <xf numFmtId="0" fontId="108" fillId="0" borderId="0" xfId="0" applyFont="1" applyAlignment="1">
      <alignment vertical="center"/>
    </xf>
    <xf numFmtId="165" fontId="107" fillId="0" borderId="0" xfId="0" applyNumberFormat="1" applyFont="1" applyAlignment="1">
      <alignment horizontal="center" vertical="center"/>
    </xf>
    <xf numFmtId="165" fontId="109" fillId="4" borderId="0" xfId="0" applyNumberFormat="1" applyFont="1" applyFill="1" applyAlignment="1">
      <alignment horizontal="center" vertical="center"/>
    </xf>
    <xf numFmtId="165" fontId="107" fillId="0" borderId="3" xfId="0" applyNumberFormat="1" applyFont="1" applyBorder="1" applyAlignment="1">
      <alignment horizontal="center" vertical="center"/>
    </xf>
    <xf numFmtId="3" fontId="32" fillId="0" borderId="6" xfId="0" applyNumberFormat="1" applyFont="1" applyBorder="1" applyAlignment="1">
      <alignment horizontal="right"/>
    </xf>
    <xf numFmtId="3" fontId="60" fillId="0" borderId="11" xfId="0" applyNumberFormat="1" applyFont="1" applyBorder="1" applyAlignment="1">
      <alignment horizontal="right"/>
    </xf>
    <xf numFmtId="49" fontId="52" fillId="0" borderId="0" xfId="0" applyNumberFormat="1" applyFont="1" applyAlignment="1">
      <alignment horizontal="center" vertical="center"/>
    </xf>
    <xf numFmtId="0" fontId="44" fillId="0" borderId="0" xfId="0" applyFont="1" applyAlignment="1">
      <alignment horizontal="left"/>
    </xf>
    <xf numFmtId="0" fontId="31" fillId="0" borderId="22" xfId="0" applyFont="1" applyBorder="1"/>
    <xf numFmtId="164" fontId="39" fillId="0" borderId="22" xfId="3" applyNumberFormat="1" applyFont="1" applyBorder="1" applyAlignment="1">
      <alignment horizontal="right" vertical="center"/>
    </xf>
    <xf numFmtId="164" fontId="31" fillId="0" borderId="22" xfId="0" applyNumberFormat="1" applyFont="1" applyBorder="1"/>
    <xf numFmtId="0" fontId="59" fillId="2" borderId="0" xfId="0" applyFont="1" applyFill="1" applyAlignment="1">
      <alignment vertical="center" wrapText="1"/>
    </xf>
    <xf numFmtId="0" fontId="39" fillId="0" borderId="16" xfId="0" applyFont="1" applyBorder="1" applyAlignment="1">
      <alignment vertical="center" wrapText="1"/>
    </xf>
    <xf numFmtId="4" fontId="67" fillId="4" borderId="0" xfId="0" applyNumberFormat="1" applyFont="1" applyFill="1" applyAlignment="1">
      <alignment horizontal="right" vertical="center"/>
    </xf>
    <xf numFmtId="164" fontId="31" fillId="0" borderId="22" xfId="0" applyNumberFormat="1" applyFont="1" applyBorder="1" applyAlignment="1">
      <alignment horizontal="center"/>
    </xf>
    <xf numFmtId="0" fontId="30" fillId="0" borderId="22" xfId="0" applyFont="1" applyBorder="1"/>
    <xf numFmtId="4" fontId="32" fillId="0" borderId="22" xfId="0" applyNumberFormat="1" applyFont="1" applyBorder="1" applyAlignment="1">
      <alignment horizontal="center" vertical="center"/>
    </xf>
    <xf numFmtId="0" fontId="31" fillId="0" borderId="3" xfId="0" applyFont="1" applyBorder="1" applyAlignment="1">
      <alignment horizontal="center"/>
    </xf>
    <xf numFmtId="0" fontId="30" fillId="0" borderId="24" xfId="0" applyFont="1" applyBorder="1"/>
    <xf numFmtId="4" fontId="32" fillId="0" borderId="24" xfId="0" applyNumberFormat="1" applyFont="1" applyBorder="1" applyAlignment="1">
      <alignment horizontal="center" vertical="center"/>
    </xf>
    <xf numFmtId="0" fontId="30" fillId="0" borderId="25" xfId="0" applyFont="1" applyBorder="1"/>
    <xf numFmtId="4" fontId="32" fillId="0" borderId="25" xfId="0" applyNumberFormat="1" applyFont="1" applyBorder="1" applyAlignment="1">
      <alignment horizontal="center" vertical="center"/>
    </xf>
    <xf numFmtId="164" fontId="31" fillId="0" borderId="24" xfId="0" applyNumberFormat="1" applyFont="1" applyBorder="1" applyAlignment="1">
      <alignment horizontal="center"/>
    </xf>
    <xf numFmtId="164" fontId="31" fillId="0" borderId="25" xfId="0" applyNumberFormat="1" applyFont="1" applyBorder="1" applyAlignment="1">
      <alignment horizontal="center"/>
    </xf>
    <xf numFmtId="0" fontId="30" fillId="0" borderId="23" xfId="0" applyFont="1" applyBorder="1"/>
    <xf numFmtId="164" fontId="31" fillId="0" borderId="23" xfId="0" applyNumberFormat="1" applyFont="1" applyBorder="1" applyAlignment="1">
      <alignment horizontal="center"/>
    </xf>
    <xf numFmtId="0" fontId="31" fillId="0" borderId="23" xfId="0" applyFont="1" applyBorder="1" applyAlignment="1">
      <alignment horizontal="left"/>
    </xf>
    <xf numFmtId="4" fontId="31" fillId="0" borderId="23" xfId="0" applyNumberFormat="1" applyFont="1" applyBorder="1" applyAlignment="1">
      <alignment horizontal="center"/>
    </xf>
    <xf numFmtId="164" fontId="31" fillId="0" borderId="26" xfId="0" applyNumberFormat="1" applyFont="1" applyBorder="1" applyAlignment="1">
      <alignment horizontal="center"/>
    </xf>
    <xf numFmtId="164" fontId="31" fillId="0" borderId="15" xfId="0" applyNumberFormat="1" applyFont="1" applyBorder="1" applyAlignment="1">
      <alignment horizontal="center"/>
    </xf>
    <xf numFmtId="164" fontId="31" fillId="0" borderId="27" xfId="0" applyNumberFormat="1" applyFont="1" applyBorder="1" applyAlignment="1">
      <alignment horizontal="center"/>
    </xf>
    <xf numFmtId="1" fontId="39" fillId="0" borderId="24" xfId="0" applyNumberFormat="1" applyFont="1" applyBorder="1" applyAlignment="1">
      <alignment horizontal="center"/>
    </xf>
    <xf numFmtId="1" fontId="39" fillId="0" borderId="22" xfId="0" applyNumberFormat="1" applyFont="1" applyBorder="1" applyAlignment="1">
      <alignment horizontal="center"/>
    </xf>
    <xf numFmtId="1" fontId="39" fillId="0" borderId="25" xfId="0" applyNumberFormat="1" applyFont="1" applyBorder="1" applyAlignment="1">
      <alignment horizontal="center"/>
    </xf>
    <xf numFmtId="1" fontId="39" fillId="0" borderId="23" xfId="0" applyNumberFormat="1" applyFont="1" applyBorder="1" applyAlignment="1">
      <alignment horizontal="center"/>
    </xf>
    <xf numFmtId="3" fontId="39" fillId="0" borderId="23" xfId="0" applyNumberFormat="1" applyFont="1" applyBorder="1" applyAlignment="1">
      <alignment horizontal="center"/>
    </xf>
    <xf numFmtId="165" fontId="119" fillId="4" borderId="0" xfId="0" applyNumberFormat="1" applyFont="1" applyFill="1" applyAlignment="1">
      <alignment vertical="center"/>
    </xf>
    <xf numFmtId="4" fontId="74" fillId="4" borderId="0" xfId="0" applyNumberFormat="1" applyFont="1" applyFill="1" applyAlignment="1">
      <alignment vertical="center"/>
    </xf>
    <xf numFmtId="0" fontId="28" fillId="2" borderId="0" xfId="1" applyFont="1" applyFill="1" applyAlignment="1">
      <alignment horizontal="left" vertical="center"/>
    </xf>
    <xf numFmtId="164" fontId="30" fillId="0" borderId="0" xfId="0" applyNumberFormat="1" applyFont="1" applyAlignment="1">
      <alignment horizontal="left" vertical="center"/>
    </xf>
    <xf numFmtId="164" fontId="31" fillId="0" borderId="22" xfId="0" applyNumberFormat="1" applyFont="1" applyBorder="1" applyAlignment="1">
      <alignment horizontal="center" vertical="center"/>
    </xf>
    <xf numFmtId="0" fontId="57" fillId="4" borderId="0" xfId="0" applyFont="1" applyFill="1" applyAlignment="1">
      <alignment horizontal="left" vertical="center"/>
    </xf>
    <xf numFmtId="0" fontId="32" fillId="0" borderId="3" xfId="0" applyFont="1" applyBorder="1" applyAlignment="1">
      <alignment horizontal="center" vertical="center" wrapText="1"/>
    </xf>
    <xf numFmtId="0" fontId="30" fillId="0" borderId="0" xfId="0" applyFont="1" applyAlignment="1">
      <alignment horizontal="center" vertical="center" wrapText="1"/>
    </xf>
    <xf numFmtId="165" fontId="69" fillId="8" borderId="22" xfId="0" applyNumberFormat="1" applyFont="1" applyFill="1" applyBorder="1" applyAlignment="1">
      <alignment vertical="center"/>
    </xf>
    <xf numFmtId="0" fontId="57" fillId="0" borderId="0" xfId="0" applyFont="1" applyAlignment="1">
      <alignment horizontal="left" vertical="center"/>
    </xf>
    <xf numFmtId="3" fontId="40" fillId="0" borderId="22" xfId="0" applyNumberFormat="1" applyFont="1" applyBorder="1" applyAlignment="1">
      <alignment horizontal="right"/>
    </xf>
    <xf numFmtId="3" fontId="40" fillId="0" borderId="0" xfId="0" applyNumberFormat="1" applyFont="1" applyAlignment="1">
      <alignment horizontal="right"/>
    </xf>
    <xf numFmtId="165" fontId="39" fillId="4" borderId="5" xfId="0" applyNumberFormat="1" applyFont="1" applyFill="1" applyBorder="1" applyAlignment="1">
      <alignment horizontal="center" vertical="center"/>
    </xf>
    <xf numFmtId="4" fontId="117" fillId="4" borderId="17" xfId="0" applyNumberFormat="1" applyFont="1" applyFill="1" applyBorder="1" applyAlignment="1">
      <alignment vertical="center"/>
    </xf>
    <xf numFmtId="165" fontId="118" fillId="4" borderId="5" xfId="0" applyNumberFormat="1" applyFont="1" applyFill="1" applyBorder="1" applyAlignment="1">
      <alignment vertical="center"/>
    </xf>
    <xf numFmtId="165" fontId="118" fillId="4" borderId="18" xfId="0" applyNumberFormat="1" applyFont="1" applyFill="1" applyBorder="1" applyAlignment="1">
      <alignment vertical="center"/>
    </xf>
    <xf numFmtId="165" fontId="118" fillId="4" borderId="19" xfId="0" applyNumberFormat="1" applyFont="1" applyFill="1" applyBorder="1" applyAlignment="1">
      <alignment vertical="center"/>
    </xf>
    <xf numFmtId="165" fontId="122" fillId="4" borderId="5" xfId="0" applyNumberFormat="1" applyFont="1" applyFill="1" applyBorder="1" applyAlignment="1">
      <alignment horizontal="center" vertical="center"/>
    </xf>
    <xf numFmtId="0" fontId="30" fillId="0" borderId="22" xfId="0" applyFont="1" applyBorder="1" applyAlignment="1">
      <alignment vertical="center"/>
    </xf>
    <xf numFmtId="0" fontId="123" fillId="3" borderId="0" xfId="12" applyFont="1" applyFill="1"/>
    <xf numFmtId="0" fontId="125" fillId="3" borderId="0" xfId="12" applyFont="1" applyFill="1"/>
    <xf numFmtId="0" fontId="125" fillId="3" borderId="0" xfId="12" applyFont="1" applyFill="1" applyAlignment="1">
      <alignment horizontal="left"/>
    </xf>
    <xf numFmtId="0" fontId="125" fillId="3" borderId="0" xfId="12" applyFont="1" applyFill="1" applyAlignment="1">
      <alignment horizontal="right"/>
    </xf>
    <xf numFmtId="0" fontId="126" fillId="4" borderId="0" xfId="12" applyFont="1" applyFill="1"/>
    <xf numFmtId="0" fontId="127" fillId="0" borderId="0" xfId="12" applyFont="1"/>
    <xf numFmtId="0" fontId="128" fillId="0" borderId="0" xfId="12" applyFont="1"/>
    <xf numFmtId="0" fontId="86" fillId="0" borderId="28" xfId="12" applyFont="1" applyBorder="1" applyAlignment="1">
      <alignment horizontal="center"/>
    </xf>
    <xf numFmtId="0" fontId="86" fillId="0" borderId="28" xfId="12" applyFont="1" applyBorder="1" applyAlignment="1">
      <alignment horizontal="right"/>
    </xf>
    <xf numFmtId="0" fontId="86" fillId="0" borderId="29" xfId="12" applyFont="1" applyBorder="1" applyAlignment="1">
      <alignment horizontal="center"/>
    </xf>
    <xf numFmtId="0" fontId="86" fillId="0" borderId="29" xfId="12" applyFont="1" applyBorder="1" applyAlignment="1">
      <alignment horizontal="left"/>
    </xf>
    <xf numFmtId="2" fontId="129" fillId="0" borderId="29" xfId="12" applyNumberFormat="1" applyFont="1" applyBorder="1" applyAlignment="1">
      <alignment horizontal="right"/>
    </xf>
    <xf numFmtId="0" fontId="130" fillId="0" borderId="0" xfId="12" applyFont="1" applyAlignment="1">
      <alignment vertical="center"/>
    </xf>
    <xf numFmtId="0" fontId="128" fillId="0" borderId="0" xfId="12" applyFont="1" applyAlignment="1">
      <alignment horizontal="left"/>
    </xf>
    <xf numFmtId="2" fontId="46" fillId="0" borderId="0" xfId="12" applyNumberFormat="1" applyFont="1" applyAlignment="1">
      <alignment horizontal="right"/>
    </xf>
    <xf numFmtId="0" fontId="128" fillId="0" borderId="30" xfId="12" applyFont="1" applyBorder="1" applyAlignment="1">
      <alignment horizontal="left"/>
    </xf>
    <xf numFmtId="0" fontId="128" fillId="0" borderId="22" xfId="12" applyFont="1" applyBorder="1" applyAlignment="1">
      <alignment horizontal="left"/>
    </xf>
    <xf numFmtId="0" fontId="128" fillId="0" borderId="31" xfId="12" applyFont="1" applyBorder="1" applyAlignment="1">
      <alignment horizontal="left"/>
    </xf>
    <xf numFmtId="0" fontId="128" fillId="0" borderId="3" xfId="12" applyFont="1" applyBorder="1" applyAlignment="1">
      <alignment horizontal="left"/>
    </xf>
    <xf numFmtId="0" fontId="128" fillId="0" borderId="10" xfId="12" applyFont="1" applyBorder="1" applyAlignment="1">
      <alignment horizontal="left"/>
    </xf>
    <xf numFmtId="0" fontId="130" fillId="0" borderId="0" xfId="12" applyFont="1"/>
    <xf numFmtId="0" fontId="127" fillId="0" borderId="0" xfId="12" applyFont="1" applyAlignment="1">
      <alignment horizontal="left"/>
    </xf>
    <xf numFmtId="0" fontId="127" fillId="0" borderId="0" xfId="12" applyFont="1" applyAlignment="1">
      <alignment horizontal="right"/>
    </xf>
    <xf numFmtId="0" fontId="59" fillId="3" borderId="0" xfId="1" applyFont="1" applyFill="1" applyAlignment="1">
      <alignment vertical="center"/>
    </xf>
    <xf numFmtId="0" fontId="26" fillId="3" borderId="0" xfId="12" applyFont="1" applyFill="1"/>
    <xf numFmtId="0" fontId="26" fillId="3" borderId="0" xfId="12" applyFont="1" applyFill="1" applyAlignment="1">
      <alignment horizontal="left"/>
    </xf>
    <xf numFmtId="0" fontId="26" fillId="3" borderId="0" xfId="12" applyFont="1" applyFill="1" applyAlignment="1">
      <alignment horizontal="right"/>
    </xf>
    <xf numFmtId="0" fontId="131" fillId="0" borderId="0" xfId="12" applyFont="1"/>
    <xf numFmtId="0" fontId="25" fillId="0" borderId="0" xfId="12" applyFont="1"/>
    <xf numFmtId="0" fontId="30" fillId="0" borderId="0" xfId="12" applyFont="1"/>
    <xf numFmtId="0" fontId="31" fillId="0" borderId="0" xfId="12" applyFont="1" applyAlignment="1">
      <alignment vertical="center"/>
    </xf>
    <xf numFmtId="0" fontId="30" fillId="0" borderId="0" xfId="12" applyFont="1" applyAlignment="1">
      <alignment horizontal="left"/>
    </xf>
    <xf numFmtId="2" fontId="32" fillId="0" borderId="0" xfId="12" applyNumberFormat="1" applyFont="1" applyAlignment="1">
      <alignment horizontal="right"/>
    </xf>
    <xf numFmtId="0" fontId="30" fillId="0" borderId="30" xfId="12" applyFont="1" applyBorder="1" applyAlignment="1">
      <alignment horizontal="left"/>
    </xf>
    <xf numFmtId="0" fontId="30" fillId="0" borderId="22" xfId="12" applyFont="1" applyBorder="1" applyAlignment="1">
      <alignment horizontal="left"/>
    </xf>
    <xf numFmtId="0" fontId="30" fillId="0" borderId="31" xfId="12" applyFont="1" applyBorder="1" applyAlignment="1">
      <alignment horizontal="left"/>
    </xf>
    <xf numFmtId="0" fontId="25" fillId="0" borderId="0" xfId="12" applyFont="1" applyAlignment="1">
      <alignment horizontal="left"/>
    </xf>
    <xf numFmtId="0" fontId="25" fillId="0" borderId="0" xfId="12" applyFont="1" applyAlignment="1">
      <alignment horizontal="right"/>
    </xf>
    <xf numFmtId="0" fontId="27" fillId="0" borderId="22" xfId="0" applyFont="1" applyBorder="1"/>
    <xf numFmtId="3" fontId="72" fillId="0" borderId="11" xfId="0" applyNumberFormat="1" applyFont="1" applyBorder="1" applyAlignment="1">
      <alignment horizontal="center" vertical="center"/>
    </xf>
    <xf numFmtId="3" fontId="133" fillId="0" borderId="6" xfId="0" applyNumberFormat="1" applyFont="1" applyBorder="1" applyAlignment="1">
      <alignment horizontal="center" vertical="center"/>
    </xf>
    <xf numFmtId="0" fontId="39" fillId="0" borderId="10" xfId="0" applyFont="1" applyBorder="1" applyAlignment="1">
      <alignment horizontal="center" vertical="center" wrapText="1"/>
    </xf>
    <xf numFmtId="1" fontId="31" fillId="0" borderId="22" xfId="0" applyNumberFormat="1" applyFont="1" applyBorder="1" applyAlignment="1">
      <alignment vertical="center"/>
    </xf>
    <xf numFmtId="164" fontId="31" fillId="0" borderId="22" xfId="0" applyNumberFormat="1" applyFont="1" applyBorder="1" applyAlignment="1">
      <alignment vertical="center"/>
    </xf>
    <xf numFmtId="164" fontId="27" fillId="0" borderId="22" xfId="0" applyNumberFormat="1" applyFont="1" applyBorder="1"/>
    <xf numFmtId="0" fontId="32" fillId="0" borderId="10" xfId="0" applyFont="1" applyBorder="1" applyAlignment="1">
      <alignment horizontal="center" vertical="center" wrapText="1"/>
    </xf>
    <xf numFmtId="0" fontId="31" fillId="0" borderId="22" xfId="0" applyFont="1" applyBorder="1" applyAlignment="1">
      <alignment horizontal="left" vertical="center"/>
    </xf>
    <xf numFmtId="2" fontId="32" fillId="0" borderId="22" xfId="0" applyNumberFormat="1" applyFont="1" applyBorder="1" applyAlignment="1">
      <alignment horizontal="center" vertical="center"/>
    </xf>
    <xf numFmtId="164" fontId="39" fillId="0" borderId="22" xfId="0" applyNumberFormat="1" applyFont="1" applyBorder="1" applyAlignment="1">
      <alignment horizontal="center" vertical="center"/>
    </xf>
    <xf numFmtId="3" fontId="40" fillId="10" borderId="0" xfId="0" applyNumberFormat="1" applyFont="1" applyFill="1" applyAlignment="1">
      <alignment vertical="center"/>
    </xf>
    <xf numFmtId="3" fontId="0" fillId="10" borderId="0" xfId="0" applyNumberFormat="1" applyFill="1" applyAlignment="1">
      <alignment vertical="center"/>
    </xf>
    <xf numFmtId="0" fontId="30" fillId="10" borderId="0" xfId="0" applyFont="1" applyFill="1" applyAlignment="1">
      <alignment horizontal="center" vertical="center"/>
    </xf>
    <xf numFmtId="164" fontId="32" fillId="0" borderId="22" xfId="0" applyNumberFormat="1" applyFont="1" applyBorder="1" applyAlignment="1">
      <alignment horizontal="center" vertical="center"/>
    </xf>
    <xf numFmtId="0" fontId="40" fillId="0" borderId="22" xfId="0" applyFont="1" applyBorder="1"/>
    <xf numFmtId="0" fontId="67" fillId="4" borderId="22" xfId="0" applyFont="1" applyFill="1" applyBorder="1" applyAlignment="1">
      <alignment horizontal="center" vertical="center"/>
    </xf>
    <xf numFmtId="164" fontId="39" fillId="4" borderId="22" xfId="0" applyNumberFormat="1" applyFont="1" applyFill="1" applyBorder="1" applyAlignment="1">
      <alignment horizontal="center" vertical="center"/>
    </xf>
    <xf numFmtId="3" fontId="107" fillId="0" borderId="22" xfId="0" applyNumberFormat="1" applyFont="1" applyBorder="1" applyAlignment="1">
      <alignment horizontal="center" vertical="center"/>
    </xf>
    <xf numFmtId="0" fontId="39" fillId="4" borderId="22" xfId="0" applyFont="1" applyFill="1" applyBorder="1" applyAlignment="1">
      <alignment horizontal="center" vertical="center"/>
    </xf>
    <xf numFmtId="164" fontId="32" fillId="4" borderId="22" xfId="0" applyNumberFormat="1" applyFont="1" applyFill="1" applyBorder="1" applyAlignment="1">
      <alignment horizontal="center" vertical="center"/>
    </xf>
    <xf numFmtId="0" fontId="31" fillId="4" borderId="22" xfId="0" applyFont="1" applyFill="1" applyBorder="1" applyAlignment="1">
      <alignment horizontal="center" vertical="center"/>
    </xf>
    <xf numFmtId="1" fontId="39" fillId="4" borderId="22" xfId="0" applyNumberFormat="1" applyFont="1" applyFill="1" applyBorder="1" applyAlignment="1">
      <alignment horizontal="center" vertical="center"/>
    </xf>
    <xf numFmtId="1" fontId="32" fillId="0" borderId="22" xfId="0" applyNumberFormat="1" applyFont="1" applyBorder="1" applyAlignment="1">
      <alignment horizontal="center" vertical="center"/>
    </xf>
    <xf numFmtId="1" fontId="32" fillId="4" borderId="22" xfId="0" applyNumberFormat="1" applyFont="1" applyFill="1" applyBorder="1" applyAlignment="1">
      <alignment horizontal="center" vertical="center"/>
    </xf>
    <xf numFmtId="0" fontId="39" fillId="0" borderId="22" xfId="0" applyFont="1" applyBorder="1" applyAlignment="1">
      <alignment vertical="center"/>
    </xf>
    <xf numFmtId="3" fontId="39" fillId="0" borderId="22" xfId="0" applyNumberFormat="1" applyFont="1" applyBorder="1" applyAlignment="1">
      <alignment vertical="center"/>
    </xf>
    <xf numFmtId="0" fontId="31" fillId="0" borderId="22" xfId="0" applyFont="1" applyBorder="1" applyAlignment="1">
      <alignment vertical="center"/>
    </xf>
    <xf numFmtId="3" fontId="31" fillId="0" borderId="22" xfId="0" applyNumberFormat="1" applyFont="1" applyBorder="1" applyAlignment="1">
      <alignment vertical="center"/>
    </xf>
    <xf numFmtId="165" fontId="32" fillId="0" borderId="22" xfId="0" applyNumberFormat="1" applyFont="1" applyBorder="1" applyAlignment="1">
      <alignment horizontal="right"/>
    </xf>
    <xf numFmtId="165" fontId="31" fillId="0" borderId="22" xfId="0" applyNumberFormat="1" applyFont="1" applyBorder="1" applyAlignment="1">
      <alignment horizontal="right"/>
    </xf>
    <xf numFmtId="0" fontId="67" fillId="4" borderId="22" xfId="0" applyFont="1" applyFill="1" applyBorder="1" applyAlignment="1">
      <alignment vertical="center" wrapText="1"/>
    </xf>
    <xf numFmtId="164" fontId="37" fillId="4" borderId="7" xfId="0" applyNumberFormat="1" applyFont="1" applyFill="1" applyBorder="1" applyAlignment="1">
      <alignment horizontal="left" vertical="center"/>
    </xf>
    <xf numFmtId="0" fontId="39" fillId="0" borderId="0" xfId="0" applyFont="1" applyAlignment="1">
      <alignment horizontal="left" vertical="center" wrapText="1"/>
    </xf>
    <xf numFmtId="0" fontId="30" fillId="0" borderId="32" xfId="0" applyFont="1" applyBorder="1"/>
    <xf numFmtId="0" fontId="30" fillId="4" borderId="0" xfId="0" applyFont="1" applyFill="1" applyAlignment="1">
      <alignment horizontal="right"/>
    </xf>
    <xf numFmtId="0" fontId="31" fillId="4" borderId="1" xfId="0" applyFont="1" applyFill="1" applyBorder="1" applyAlignment="1">
      <alignment horizontal="left" vertical="center"/>
    </xf>
    <xf numFmtId="0" fontId="30" fillId="0" borderId="22" xfId="0" applyFont="1" applyBorder="1" applyAlignment="1">
      <alignment horizontal="left" vertical="center"/>
    </xf>
    <xf numFmtId="3" fontId="69" fillId="0" borderId="11" xfId="0" applyNumberFormat="1" applyFont="1" applyBorder="1" applyAlignment="1">
      <alignment horizontal="center"/>
    </xf>
    <xf numFmtId="3" fontId="69" fillId="0" borderId="11" xfId="0" applyNumberFormat="1" applyFont="1" applyBorder="1" applyAlignment="1">
      <alignment horizontal="center" vertical="center"/>
    </xf>
    <xf numFmtId="0" fontId="69" fillId="0" borderId="11" xfId="0" applyFont="1" applyBorder="1" applyAlignment="1">
      <alignment horizontal="center" vertical="center"/>
    </xf>
    <xf numFmtId="0" fontId="133" fillId="0" borderId="6" xfId="0" applyFont="1" applyBorder="1" applyAlignment="1">
      <alignment horizontal="center" vertical="center"/>
    </xf>
    <xf numFmtId="0" fontId="31" fillId="0" borderId="33" xfId="0" applyFont="1" applyBorder="1" applyAlignment="1">
      <alignment horizontal="center" vertical="center"/>
    </xf>
    <xf numFmtId="0" fontId="27" fillId="0" borderId="33" xfId="0" applyFont="1" applyBorder="1" applyAlignment="1">
      <alignment horizontal="center" vertical="center"/>
    </xf>
    <xf numFmtId="0" fontId="0" fillId="0" borderId="33" xfId="0" applyBorder="1" applyAlignment="1">
      <alignment vertical="center"/>
    </xf>
    <xf numFmtId="0" fontId="0" fillId="0" borderId="10" xfId="0" applyBorder="1" applyAlignment="1">
      <alignment vertical="center"/>
    </xf>
    <xf numFmtId="3" fontId="0" fillId="0" borderId="11" xfId="0" applyNumberFormat="1" applyBorder="1" applyAlignment="1">
      <alignment vertical="center"/>
    </xf>
    <xf numFmtId="3" fontId="0" fillId="0" borderId="5" xfId="0" applyNumberFormat="1" applyBorder="1" applyAlignment="1">
      <alignment vertical="center"/>
    </xf>
    <xf numFmtId="3" fontId="27" fillId="0" borderId="5" xfId="0" applyNumberFormat="1" applyFont="1" applyBorder="1" applyAlignment="1">
      <alignment vertical="center"/>
    </xf>
    <xf numFmtId="3" fontId="27" fillId="0" borderId="0" xfId="0" applyNumberFormat="1" applyFont="1" applyAlignment="1">
      <alignment vertical="center"/>
    </xf>
    <xf numFmtId="0" fontId="0" fillId="0" borderId="35" xfId="0" applyBorder="1" applyAlignment="1">
      <alignment vertical="center"/>
    </xf>
    <xf numFmtId="0" fontId="27" fillId="0" borderId="3" xfId="0" applyFont="1" applyBorder="1" applyAlignment="1">
      <alignment vertical="center"/>
    </xf>
    <xf numFmtId="3" fontId="27" fillId="0" borderId="6" xfId="0" applyNumberFormat="1" applyFont="1" applyBorder="1" applyAlignment="1">
      <alignment vertical="center"/>
    </xf>
    <xf numFmtId="0" fontId="0" fillId="0" borderId="5" xfId="0" applyBorder="1" applyAlignment="1">
      <alignment vertical="center"/>
    </xf>
    <xf numFmtId="0" fontId="27" fillId="0" borderId="5" xfId="0" applyFont="1" applyBorder="1" applyAlignment="1">
      <alignment vertical="center"/>
    </xf>
    <xf numFmtId="0" fontId="0" fillId="0" borderId="37" xfId="0" applyBorder="1" applyAlignment="1">
      <alignment vertical="center"/>
    </xf>
    <xf numFmtId="0" fontId="0" fillId="0" borderId="34" xfId="0" applyBorder="1" applyAlignment="1">
      <alignment vertical="center"/>
    </xf>
    <xf numFmtId="3" fontId="0" fillId="0" borderId="10" xfId="0" applyNumberFormat="1" applyBorder="1" applyAlignment="1">
      <alignment vertical="center"/>
    </xf>
    <xf numFmtId="0" fontId="27" fillId="12" borderId="0" xfId="0" applyFont="1" applyFill="1" applyAlignment="1">
      <alignment vertical="center"/>
    </xf>
    <xf numFmtId="0" fontId="0" fillId="12" borderId="0" xfId="0" applyFill="1" applyAlignment="1">
      <alignment vertical="center"/>
    </xf>
    <xf numFmtId="0" fontId="139" fillId="12" borderId="4" xfId="0" applyFont="1" applyFill="1" applyBorder="1" applyAlignment="1">
      <alignment vertical="center"/>
    </xf>
    <xf numFmtId="0" fontId="122" fillId="0" borderId="5" xfId="0" applyFont="1" applyBorder="1" applyAlignment="1">
      <alignment horizontal="left" vertical="center"/>
    </xf>
    <xf numFmtId="0" fontId="140" fillId="4" borderId="0" xfId="0" applyFont="1" applyFill="1" applyAlignment="1">
      <alignment horizontal="left" vertical="center"/>
    </xf>
    <xf numFmtId="0" fontId="98" fillId="4" borderId="0" xfId="0" applyFont="1" applyFill="1" applyAlignment="1">
      <alignment horizontal="left" vertical="center"/>
    </xf>
    <xf numFmtId="1" fontId="31" fillId="0" borderId="0" xfId="0" quotePrefix="1" applyNumberFormat="1" applyFont="1" applyAlignment="1">
      <alignment horizontal="center" vertical="center"/>
    </xf>
    <xf numFmtId="1" fontId="31" fillId="0" borderId="0" xfId="0" quotePrefix="1" applyNumberFormat="1" applyFont="1" applyAlignment="1">
      <alignment horizontal="left" vertical="center"/>
    </xf>
    <xf numFmtId="0" fontId="44" fillId="0" borderId="0" xfId="0" applyFont="1" applyAlignment="1">
      <alignment horizontal="left" vertical="center"/>
    </xf>
    <xf numFmtId="164" fontId="30" fillId="0" borderId="0" xfId="0" applyNumberFormat="1" applyFont="1" applyAlignment="1">
      <alignment horizontal="center" vertical="center"/>
    </xf>
    <xf numFmtId="17" fontId="72" fillId="0" borderId="0" xfId="0" applyNumberFormat="1" applyFont="1" applyAlignment="1">
      <alignment horizontal="center" vertical="center"/>
    </xf>
    <xf numFmtId="2" fontId="30" fillId="0" borderId="0" xfId="0" applyNumberFormat="1" applyFont="1" applyAlignment="1">
      <alignment horizontal="center" vertical="center"/>
    </xf>
    <xf numFmtId="164" fontId="39" fillId="0" borderId="21" xfId="0" applyNumberFormat="1" applyFont="1" applyBorder="1" applyAlignment="1">
      <alignment horizontal="right" vertical="center"/>
    </xf>
    <xf numFmtId="164" fontId="39" fillId="0" borderId="10" xfId="0" applyNumberFormat="1" applyFont="1" applyBorder="1" applyAlignment="1">
      <alignment horizontal="right" vertical="center"/>
    </xf>
    <xf numFmtId="2" fontId="39" fillId="0" borderId="22" xfId="0" applyNumberFormat="1" applyFont="1" applyBorder="1" applyAlignment="1">
      <alignment horizontal="center" vertical="center"/>
    </xf>
    <xf numFmtId="2" fontId="39" fillId="0" borderId="39" xfId="0" applyNumberFormat="1" applyFont="1" applyBorder="1" applyAlignment="1">
      <alignment horizontal="center" vertical="center"/>
    </xf>
    <xf numFmtId="17" fontId="27" fillId="4" borderId="0" xfId="0" quotePrefix="1" applyNumberFormat="1" applyFont="1" applyFill="1" applyAlignment="1">
      <alignment horizontal="center" vertical="center" wrapText="1"/>
    </xf>
    <xf numFmtId="3" fontId="40" fillId="4" borderId="0" xfId="0" applyNumberFormat="1" applyFont="1" applyFill="1" applyAlignment="1">
      <alignment vertical="center"/>
    </xf>
    <xf numFmtId="3" fontId="0" fillId="4" borderId="0" xfId="0" applyNumberFormat="1" applyFill="1" applyAlignment="1">
      <alignment vertical="center"/>
    </xf>
    <xf numFmtId="2" fontId="39" fillId="0" borderId="40" xfId="0" applyNumberFormat="1" applyFont="1" applyBorder="1" applyAlignment="1">
      <alignment horizontal="center" vertical="center"/>
    </xf>
    <xf numFmtId="0" fontId="31" fillId="0" borderId="24" xfId="0" applyFont="1" applyBorder="1" applyAlignment="1">
      <alignment horizontal="left" vertical="center"/>
    </xf>
    <xf numFmtId="2" fontId="32" fillId="0" borderId="24" xfId="0" applyNumberFormat="1" applyFont="1" applyBorder="1" applyAlignment="1">
      <alignment horizontal="center" vertical="center"/>
    </xf>
    <xf numFmtId="2" fontId="39" fillId="0" borderId="41" xfId="0" applyNumberFormat="1" applyFont="1" applyBorder="1" applyAlignment="1">
      <alignment horizontal="center" vertical="center"/>
    </xf>
    <xf numFmtId="2" fontId="39" fillId="0" borderId="42" xfId="0" applyNumberFormat="1" applyFont="1" applyBorder="1" applyAlignment="1">
      <alignment horizontal="center" vertical="center"/>
    </xf>
    <xf numFmtId="164" fontId="39" fillId="0" borderId="41" xfId="0" applyNumberFormat="1" applyFont="1" applyBorder="1" applyAlignment="1">
      <alignment horizontal="center" vertical="center"/>
    </xf>
    <xf numFmtId="164" fontId="39" fillId="0" borderId="24" xfId="0" applyNumberFormat="1" applyFont="1" applyBorder="1" applyAlignment="1">
      <alignment horizontal="center" vertical="center"/>
    </xf>
    <xf numFmtId="164" fontId="39" fillId="0" borderId="40" xfId="0" applyNumberFormat="1" applyFont="1" applyBorder="1" applyAlignment="1">
      <alignment horizontal="center" vertical="center"/>
    </xf>
    <xf numFmtId="0" fontId="31" fillId="0" borderId="25" xfId="0" applyFont="1" applyBorder="1" applyAlignment="1">
      <alignment horizontal="left" vertical="center"/>
    </xf>
    <xf numFmtId="2" fontId="32" fillId="0" borderId="25" xfId="0" applyNumberFormat="1" applyFont="1" applyBorder="1" applyAlignment="1">
      <alignment horizontal="center" vertical="center"/>
    </xf>
    <xf numFmtId="2" fontId="39" fillId="0" borderId="43" xfId="0" applyNumberFormat="1" applyFont="1" applyBorder="1" applyAlignment="1">
      <alignment horizontal="center" vertical="center"/>
    </xf>
    <xf numFmtId="2" fontId="39" fillId="0" borderId="44" xfId="0" applyNumberFormat="1" applyFont="1" applyBorder="1" applyAlignment="1">
      <alignment horizontal="center" vertical="center"/>
    </xf>
    <xf numFmtId="164" fontId="39" fillId="0" borderId="43" xfId="0" applyNumberFormat="1" applyFont="1" applyBorder="1" applyAlignment="1">
      <alignment horizontal="center" vertical="center"/>
    </xf>
    <xf numFmtId="164" fontId="39" fillId="0" borderId="25" xfId="0" applyNumberFormat="1" applyFont="1" applyBorder="1" applyAlignment="1">
      <alignment horizontal="center" vertical="center"/>
    </xf>
    <xf numFmtId="164" fontId="39" fillId="0" borderId="41" xfId="0" applyNumberFormat="1" applyFont="1" applyBorder="1" applyAlignment="1">
      <alignment horizontal="right" vertical="center"/>
    </xf>
    <xf numFmtId="164" fontId="39" fillId="0" borderId="24" xfId="0" applyNumberFormat="1" applyFont="1" applyBorder="1" applyAlignment="1">
      <alignment horizontal="right" vertical="center"/>
    </xf>
    <xf numFmtId="164" fontId="39" fillId="0" borderId="40" xfId="0" applyNumberFormat="1" applyFont="1" applyBorder="1" applyAlignment="1">
      <alignment horizontal="right" vertical="center"/>
    </xf>
    <xf numFmtId="164" fontId="39" fillId="0" borderId="43" xfId="0" applyNumberFormat="1" applyFont="1" applyBorder="1" applyAlignment="1">
      <alignment horizontal="right" vertical="center"/>
    </xf>
    <xf numFmtId="164" fontId="39" fillId="0" borderId="25" xfId="0" applyNumberFormat="1" applyFont="1" applyBorder="1" applyAlignment="1">
      <alignment horizontal="right" vertical="center"/>
    </xf>
    <xf numFmtId="164" fontId="32" fillId="0" borderId="24" xfId="0" applyNumberFormat="1" applyFont="1" applyBorder="1" applyAlignment="1">
      <alignment horizontal="center" vertical="center"/>
    </xf>
    <xf numFmtId="164" fontId="32" fillId="0" borderId="25" xfId="0" applyNumberFormat="1" applyFont="1" applyBorder="1" applyAlignment="1">
      <alignment horizontal="center" vertical="center"/>
    </xf>
    <xf numFmtId="2" fontId="39" fillId="0" borderId="45" xfId="0" applyNumberFormat="1" applyFont="1" applyBorder="1" applyAlignment="1">
      <alignment horizontal="center" vertical="center"/>
    </xf>
    <xf numFmtId="2" fontId="39" fillId="0" borderId="46" xfId="0" applyNumberFormat="1" applyFont="1" applyBorder="1" applyAlignment="1">
      <alignment horizontal="center" vertical="center"/>
    </xf>
    <xf numFmtId="164" fontId="39" fillId="0" borderId="45" xfId="0" applyNumberFormat="1" applyFont="1" applyBorder="1" applyAlignment="1">
      <alignment horizontal="center" vertical="center"/>
    </xf>
    <xf numFmtId="164" fontId="39" fillId="0" borderId="0" xfId="0" applyNumberFormat="1" applyFont="1" applyAlignment="1">
      <alignment horizontal="center" vertical="center"/>
    </xf>
    <xf numFmtId="164" fontId="39" fillId="0" borderId="45" xfId="0" applyNumberFormat="1" applyFont="1" applyBorder="1" applyAlignment="1">
      <alignment horizontal="right" vertical="center"/>
    </xf>
    <xf numFmtId="164" fontId="39" fillId="0" borderId="0" xfId="0" applyNumberFormat="1" applyFont="1" applyAlignment="1">
      <alignment horizontal="right" vertical="center"/>
    </xf>
    <xf numFmtId="0" fontId="31" fillId="0" borderId="23" xfId="0" applyFont="1" applyBorder="1" applyAlignment="1">
      <alignment horizontal="left" vertical="center"/>
    </xf>
    <xf numFmtId="2" fontId="39" fillId="0" borderId="47" xfId="0" applyNumberFormat="1" applyFont="1" applyBorder="1" applyAlignment="1">
      <alignment horizontal="center" vertical="center"/>
    </xf>
    <xf numFmtId="2" fontId="39" fillId="0" borderId="48" xfId="0" applyNumberFormat="1" applyFont="1" applyBorder="1" applyAlignment="1">
      <alignment horizontal="center" vertical="center"/>
    </xf>
    <xf numFmtId="164" fontId="39" fillId="0" borderId="47" xfId="0" applyNumberFormat="1" applyFont="1" applyBorder="1" applyAlignment="1">
      <alignment horizontal="center" vertical="center"/>
    </xf>
    <xf numFmtId="164" fontId="39" fillId="0" borderId="23" xfId="0" applyNumberFormat="1" applyFont="1" applyBorder="1" applyAlignment="1">
      <alignment horizontal="center" vertical="center"/>
    </xf>
    <xf numFmtId="2" fontId="31" fillId="0" borderId="23" xfId="0" applyNumberFormat="1" applyFont="1" applyBorder="1" applyAlignment="1">
      <alignment horizontal="center"/>
    </xf>
    <xf numFmtId="164" fontId="39" fillId="0" borderId="47" xfId="0" applyNumberFormat="1" applyFont="1" applyBorder="1" applyAlignment="1">
      <alignment horizontal="right" vertical="center"/>
    </xf>
    <xf numFmtId="164" fontId="39" fillId="0" borderId="23" xfId="0" applyNumberFormat="1" applyFont="1" applyBorder="1" applyAlignment="1">
      <alignment horizontal="right" vertical="center"/>
    </xf>
    <xf numFmtId="164" fontId="32" fillId="0" borderId="23" xfId="0" applyNumberFormat="1" applyFont="1" applyBorder="1" applyAlignment="1">
      <alignment horizontal="center" vertical="center"/>
    </xf>
    <xf numFmtId="1" fontId="30" fillId="0" borderId="0" xfId="0" applyNumberFormat="1" applyFont="1" applyAlignment="1">
      <alignment horizontal="right" vertical="center"/>
    </xf>
    <xf numFmtId="0" fontId="0" fillId="2" borderId="0" xfId="0" applyFill="1" applyAlignment="1">
      <alignment horizontal="center" vertical="center"/>
    </xf>
    <xf numFmtId="0" fontId="120" fillId="0" borderId="0" xfId="0" applyFont="1" applyAlignment="1">
      <alignment horizontal="left" vertical="center"/>
    </xf>
    <xf numFmtId="0" fontId="31" fillId="4" borderId="0" xfId="0" applyFont="1" applyFill="1" applyAlignment="1">
      <alignment horizontal="left" vertical="center"/>
    </xf>
    <xf numFmtId="0" fontId="141" fillId="5" borderId="0" xfId="1" applyFont="1" applyFill="1" applyAlignment="1">
      <alignment vertical="center"/>
    </xf>
    <xf numFmtId="0" fontId="134" fillId="2" borderId="0" xfId="0" applyFont="1" applyFill="1" applyAlignment="1">
      <alignment vertical="center"/>
    </xf>
    <xf numFmtId="0" fontId="59" fillId="4" borderId="0" xfId="0" applyFont="1" applyFill="1" applyAlignment="1">
      <alignment vertical="center"/>
    </xf>
    <xf numFmtId="0" fontId="134" fillId="4" borderId="0" xfId="0" applyFont="1" applyFill="1" applyAlignment="1">
      <alignment vertical="center"/>
    </xf>
    <xf numFmtId="0" fontId="30" fillId="0" borderId="10" xfId="0" applyFont="1" applyBorder="1" applyAlignment="1">
      <alignment vertical="center"/>
    </xf>
    <xf numFmtId="164" fontId="31" fillId="0" borderId="0" xfId="0" applyNumberFormat="1" applyFont="1"/>
    <xf numFmtId="3" fontId="27" fillId="0" borderId="12" xfId="0" applyNumberFormat="1" applyFont="1" applyBorder="1" applyAlignment="1">
      <alignment vertical="center"/>
    </xf>
    <xf numFmtId="3" fontId="0" fillId="0" borderId="0" xfId="0" applyNumberFormat="1" applyAlignment="1">
      <alignment vertical="center"/>
    </xf>
    <xf numFmtId="0" fontId="27" fillId="0" borderId="38" xfId="0" applyFont="1" applyBorder="1" applyAlignment="1">
      <alignment vertical="center"/>
    </xf>
    <xf numFmtId="2" fontId="27" fillId="0" borderId="11" xfId="0" applyNumberFormat="1" applyFont="1" applyBorder="1" applyAlignment="1">
      <alignment vertical="center"/>
    </xf>
    <xf numFmtId="1" fontId="31" fillId="0" borderId="22" xfId="0" applyNumberFormat="1" applyFont="1" applyBorder="1" applyAlignment="1">
      <alignment horizontal="right"/>
    </xf>
    <xf numFmtId="164" fontId="31" fillId="0" borderId="22" xfId="0" applyNumberFormat="1" applyFont="1" applyBorder="1" applyAlignment="1">
      <alignment horizontal="right"/>
    </xf>
    <xf numFmtId="3" fontId="31" fillId="0" borderId="22" xfId="0" applyNumberFormat="1" applyFont="1" applyBorder="1" applyAlignment="1">
      <alignment horizontal="right"/>
    </xf>
    <xf numFmtId="0" fontId="70" fillId="0" borderId="0" xfId="0" applyFont="1" applyAlignment="1">
      <alignment horizontal="right" vertical="center"/>
    </xf>
    <xf numFmtId="3" fontId="67" fillId="0" borderId="0" xfId="0" applyNumberFormat="1" applyFont="1" applyAlignment="1">
      <alignment horizontal="right" vertical="center"/>
    </xf>
    <xf numFmtId="165" fontId="69" fillId="0" borderId="22" xfId="0" applyNumberFormat="1" applyFont="1" applyBorder="1" applyAlignment="1">
      <alignment vertical="center"/>
    </xf>
    <xf numFmtId="165" fontId="32" fillId="0" borderId="10" xfId="0" applyNumberFormat="1" applyFont="1" applyBorder="1" applyAlignment="1">
      <alignment vertical="center"/>
    </xf>
    <xf numFmtId="165" fontId="32" fillId="0" borderId="6" xfId="0" applyNumberFormat="1" applyFont="1" applyBorder="1" applyAlignment="1">
      <alignment vertical="center"/>
    </xf>
    <xf numFmtId="0" fontId="29" fillId="4" borderId="0" xfId="0" applyFont="1" applyFill="1" applyAlignment="1">
      <alignment vertical="center"/>
    </xf>
    <xf numFmtId="0" fontId="49" fillId="4" borderId="0" xfId="0" applyFont="1" applyFill="1" applyAlignment="1">
      <alignment vertical="center"/>
    </xf>
    <xf numFmtId="1" fontId="31" fillId="0" borderId="22" xfId="0" applyNumberFormat="1" applyFont="1" applyBorder="1" applyAlignment="1">
      <alignment horizontal="right" vertical="center"/>
    </xf>
    <xf numFmtId="164" fontId="31" fillId="0" borderId="22" xfId="0" applyNumberFormat="1" applyFont="1" applyBorder="1" applyAlignment="1">
      <alignment horizontal="right" vertical="center"/>
    </xf>
    <xf numFmtId="2" fontId="30" fillId="0" borderId="22" xfId="0" applyNumberFormat="1" applyFont="1" applyBorder="1" applyAlignment="1">
      <alignment vertical="center"/>
    </xf>
    <xf numFmtId="4" fontId="30" fillId="4" borderId="0" xfId="0" applyNumberFormat="1" applyFont="1" applyFill="1" applyAlignment="1">
      <alignment vertical="center"/>
    </xf>
    <xf numFmtId="4" fontId="30" fillId="0" borderId="0" xfId="0" applyNumberFormat="1" applyFont="1" applyAlignment="1">
      <alignment vertical="center"/>
    </xf>
    <xf numFmtId="168" fontId="30" fillId="0" borderId="0" xfId="0" applyNumberFormat="1" applyFont="1"/>
    <xf numFmtId="3" fontId="1" fillId="0" borderId="0" xfId="13" applyNumberFormat="1"/>
    <xf numFmtId="169" fontId="142" fillId="0" borderId="0" xfId="2" applyNumberFormat="1" applyFont="1" applyBorder="1"/>
    <xf numFmtId="0" fontId="30" fillId="0" borderId="10" xfId="12" applyFont="1" applyBorder="1" applyAlignment="1">
      <alignment horizontal="left"/>
    </xf>
    <xf numFmtId="1" fontId="31" fillId="0" borderId="22" xfId="0" applyNumberFormat="1" applyFont="1" applyBorder="1" applyAlignment="1">
      <alignment horizontal="center" vertical="center"/>
    </xf>
    <xf numFmtId="0" fontId="31" fillId="0" borderId="22" xfId="0" applyFont="1" applyBorder="1" applyAlignment="1">
      <alignment horizontal="right"/>
    </xf>
    <xf numFmtId="1" fontId="32" fillId="0" borderId="22" xfId="0" applyNumberFormat="1" applyFont="1" applyBorder="1" applyAlignment="1">
      <alignment horizontal="right"/>
    </xf>
    <xf numFmtId="164" fontId="39" fillId="0" borderId="22" xfId="0" applyNumberFormat="1" applyFont="1" applyBorder="1" applyAlignment="1">
      <alignment horizontal="right"/>
    </xf>
    <xf numFmtId="170" fontId="46" fillId="0" borderId="30" xfId="12" applyNumberFormat="1" applyFont="1" applyBorder="1" applyAlignment="1">
      <alignment horizontal="right"/>
    </xf>
    <xf numFmtId="170" fontId="46" fillId="0" borderId="22" xfId="12" applyNumberFormat="1" applyFont="1" applyBorder="1" applyAlignment="1">
      <alignment horizontal="right"/>
    </xf>
    <xf numFmtId="170" fontId="46" fillId="0" borderId="31" xfId="12" applyNumberFormat="1" applyFont="1" applyBorder="1" applyAlignment="1">
      <alignment horizontal="right"/>
    </xf>
    <xf numFmtId="170" fontId="46" fillId="0" borderId="3" xfId="12" applyNumberFormat="1" applyFont="1" applyBorder="1" applyAlignment="1">
      <alignment horizontal="right"/>
    </xf>
    <xf numFmtId="170" fontId="46" fillId="0" borderId="10" xfId="12" applyNumberFormat="1" applyFont="1" applyBorder="1" applyAlignment="1">
      <alignment horizontal="right"/>
    </xf>
    <xf numFmtId="170" fontId="46" fillId="4" borderId="22" xfId="12" applyNumberFormat="1" applyFont="1" applyFill="1" applyBorder="1" applyAlignment="1">
      <alignment horizontal="right"/>
    </xf>
    <xf numFmtId="170" fontId="32" fillId="0" borderId="30" xfId="12" applyNumberFormat="1" applyFont="1" applyBorder="1" applyAlignment="1">
      <alignment horizontal="right"/>
    </xf>
    <xf numFmtId="170" fontId="32" fillId="0" borderId="22" xfId="12" applyNumberFormat="1" applyFont="1" applyBorder="1" applyAlignment="1">
      <alignment horizontal="right"/>
    </xf>
    <xf numFmtId="170" fontId="32" fillId="0" borderId="31" xfId="12" applyNumberFormat="1" applyFont="1" applyBorder="1" applyAlignment="1">
      <alignment horizontal="right"/>
    </xf>
    <xf numFmtId="170" fontId="32" fillId="0" borderId="10" xfId="12" applyNumberFormat="1" applyFont="1" applyBorder="1" applyAlignment="1">
      <alignment horizontal="right"/>
    </xf>
    <xf numFmtId="165" fontId="32" fillId="4" borderId="22" xfId="0" applyNumberFormat="1" applyFont="1" applyFill="1" applyBorder="1" applyAlignment="1">
      <alignment horizontal="center" vertical="center"/>
    </xf>
    <xf numFmtId="165" fontId="107" fillId="0" borderId="22" xfId="0" applyNumberFormat="1" applyFont="1" applyBorder="1" applyAlignment="1">
      <alignment horizontal="center" vertical="center"/>
    </xf>
    <xf numFmtId="164" fontId="40" fillId="0" borderId="22" xfId="0" applyNumberFormat="1" applyFont="1" applyBorder="1" applyAlignment="1">
      <alignment horizontal="center"/>
    </xf>
    <xf numFmtId="165" fontId="39" fillId="4" borderId="22" xfId="0" applyNumberFormat="1" applyFont="1" applyFill="1" applyBorder="1" applyAlignment="1">
      <alignment horizontal="center" vertical="center"/>
    </xf>
    <xf numFmtId="165" fontId="37" fillId="0" borderId="0" xfId="0" applyNumberFormat="1" applyFont="1" applyAlignment="1">
      <alignment vertical="center"/>
    </xf>
    <xf numFmtId="165" fontId="37" fillId="0" borderId="0" xfId="0" applyNumberFormat="1" applyFont="1" applyAlignment="1">
      <alignment horizontal="center" vertical="center"/>
    </xf>
    <xf numFmtId="165" fontId="32" fillId="0" borderId="22" xfId="0" applyNumberFormat="1" applyFont="1" applyBorder="1" applyAlignment="1">
      <alignment horizontal="center" vertical="center"/>
    </xf>
    <xf numFmtId="164" fontId="32" fillId="0" borderId="10" xfId="0" applyNumberFormat="1" applyFont="1" applyBorder="1" applyAlignment="1">
      <alignment horizontal="center" vertical="center"/>
    </xf>
    <xf numFmtId="165" fontId="39" fillId="0" borderId="22" xfId="0" applyNumberFormat="1" applyFont="1" applyBorder="1" applyAlignment="1">
      <alignment horizontal="center" vertical="center"/>
    </xf>
    <xf numFmtId="3" fontId="67" fillId="8" borderId="0" xfId="0" applyNumberFormat="1" applyFont="1" applyFill="1" applyAlignment="1">
      <alignment horizontal="right" vertical="center"/>
    </xf>
    <xf numFmtId="165" fontId="68" fillId="0" borderId="0" xfId="0" applyNumberFormat="1" applyFont="1" applyAlignment="1">
      <alignment vertical="center"/>
    </xf>
    <xf numFmtId="165" fontId="68" fillId="8" borderId="0" xfId="0" applyNumberFormat="1" applyFont="1" applyFill="1" applyAlignment="1">
      <alignment vertical="center"/>
    </xf>
    <xf numFmtId="0" fontId="67" fillId="4" borderId="0" xfId="0" applyFont="1" applyFill="1"/>
    <xf numFmtId="0" fontId="39" fillId="4" borderId="0" xfId="0" applyFont="1" applyFill="1" applyAlignment="1">
      <alignment horizontal="center" vertical="center" wrapText="1"/>
    </xf>
    <xf numFmtId="1" fontId="39" fillId="4" borderId="0" xfId="0" applyNumberFormat="1" applyFont="1" applyFill="1" applyAlignment="1">
      <alignment horizontal="center"/>
    </xf>
    <xf numFmtId="3" fontId="39" fillId="4" borderId="0" xfId="0" applyNumberFormat="1" applyFont="1" applyFill="1" applyAlignment="1">
      <alignment horizontal="center"/>
    </xf>
    <xf numFmtId="0" fontId="57" fillId="4" borderId="0" xfId="0" applyFont="1" applyFill="1" applyAlignment="1">
      <alignment horizontal="left"/>
    </xf>
    <xf numFmtId="164" fontId="30" fillId="4" borderId="0" xfId="0" applyNumberFormat="1" applyFont="1" applyFill="1" applyAlignment="1">
      <alignment horizontal="center"/>
    </xf>
    <xf numFmtId="2" fontId="30" fillId="4" borderId="0" xfId="0" applyNumberFormat="1" applyFont="1" applyFill="1" applyAlignment="1">
      <alignment horizontal="center"/>
    </xf>
    <xf numFmtId="0" fontId="31" fillId="0" borderId="10" xfId="0" applyFont="1" applyBorder="1" applyAlignment="1">
      <alignment horizontal="right" vertical="center"/>
    </xf>
    <xf numFmtId="0" fontId="31" fillId="0" borderId="3" xfId="0" applyFont="1" applyBorder="1" applyAlignment="1">
      <alignment horizontal="right" vertical="center"/>
    </xf>
    <xf numFmtId="0" fontId="31" fillId="0" borderId="54" xfId="0" applyFont="1" applyBorder="1" applyAlignment="1">
      <alignment horizontal="left" vertical="center"/>
    </xf>
    <xf numFmtId="0" fontId="30" fillId="0" borderId="0" xfId="0" applyFont="1" applyAlignment="1">
      <alignment horizontal="right" vertical="center"/>
    </xf>
    <xf numFmtId="0" fontId="30" fillId="4" borderId="0" xfId="0" applyFont="1" applyFill="1" applyAlignment="1">
      <alignment horizontal="right" vertical="center"/>
    </xf>
    <xf numFmtId="0" fontId="31" fillId="4" borderId="3" xfId="0" applyFont="1" applyFill="1" applyBorder="1" applyAlignment="1">
      <alignment horizontal="right" vertical="center"/>
    </xf>
    <xf numFmtId="0" fontId="31" fillId="4" borderId="10" xfId="0" applyFont="1" applyFill="1" applyBorder="1" applyAlignment="1">
      <alignment horizontal="right" vertical="center"/>
    </xf>
    <xf numFmtId="3" fontId="38" fillId="0" borderId="22" xfId="0" applyNumberFormat="1" applyFont="1" applyBorder="1" applyAlignment="1">
      <alignment horizontal="right" vertical="center"/>
    </xf>
    <xf numFmtId="170" fontId="143" fillId="13" borderId="22" xfId="0" applyNumberFormat="1" applyFont="1" applyFill="1" applyBorder="1" applyAlignment="1" applyProtection="1">
      <alignment vertical="center" wrapText="1"/>
      <protection locked="0"/>
    </xf>
    <xf numFmtId="170" fontId="46" fillId="13" borderId="22" xfId="0" applyNumberFormat="1" applyFont="1" applyFill="1" applyBorder="1" applyAlignment="1" applyProtection="1">
      <alignment vertical="center" wrapText="1"/>
      <protection locked="0"/>
    </xf>
    <xf numFmtId="0" fontId="54" fillId="0" borderId="0" xfId="0" applyFont="1" applyAlignment="1">
      <alignment horizontal="left" vertical="center"/>
    </xf>
    <xf numFmtId="0" fontId="56" fillId="0" borderId="56" xfId="0" applyFont="1" applyBorder="1" applyAlignment="1">
      <alignment horizontal="left" vertical="center"/>
    </xf>
    <xf numFmtId="2" fontId="31" fillId="4" borderId="22" xfId="0" applyNumberFormat="1" applyFont="1" applyFill="1" applyBorder="1" applyAlignment="1">
      <alignment horizontal="center" vertical="center"/>
    </xf>
    <xf numFmtId="0" fontId="30" fillId="0" borderId="36" xfId="0" applyFont="1" applyBorder="1" applyAlignment="1">
      <alignment vertical="center"/>
    </xf>
    <xf numFmtId="0" fontId="30" fillId="0" borderId="37" xfId="0" applyFont="1"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2" fontId="0" fillId="0" borderId="4" xfId="0" applyNumberFormat="1" applyBorder="1" applyAlignment="1">
      <alignment vertical="center"/>
    </xf>
    <xf numFmtId="2" fontId="27" fillId="0" borderId="10" xfId="0" applyNumberFormat="1" applyFont="1" applyBorder="1" applyAlignment="1">
      <alignment vertical="center"/>
    </xf>
    <xf numFmtId="17" fontId="31" fillId="4" borderId="22" xfId="0" applyNumberFormat="1" applyFont="1" applyFill="1" applyBorder="1" applyAlignment="1">
      <alignment horizontal="left" vertical="center"/>
    </xf>
    <xf numFmtId="164" fontId="32" fillId="4" borderId="22" xfId="0" applyNumberFormat="1" applyFont="1" applyFill="1" applyBorder="1"/>
    <xf numFmtId="164" fontId="31" fillId="4" borderId="22" xfId="0" applyNumberFormat="1" applyFont="1" applyFill="1" applyBorder="1" applyAlignment="1">
      <alignment horizontal="center" vertical="center"/>
    </xf>
    <xf numFmtId="0" fontId="72" fillId="0" borderId="51" xfId="0" applyFont="1" applyBorder="1" applyAlignment="1">
      <alignment horizontal="left" vertical="center"/>
    </xf>
    <xf numFmtId="0" fontId="28" fillId="2" borderId="0" xfId="0" applyFont="1" applyFill="1" applyAlignment="1">
      <alignment vertical="center"/>
    </xf>
    <xf numFmtId="0" fontId="144" fillId="3" borderId="0" xfId="1" applyFont="1" applyFill="1" applyAlignment="1">
      <alignment vertical="center"/>
    </xf>
    <xf numFmtId="0" fontId="27" fillId="0" borderId="33" xfId="0" applyFont="1" applyBorder="1" applyAlignment="1">
      <alignment vertical="center"/>
    </xf>
    <xf numFmtId="0" fontId="62" fillId="0" borderId="2" xfId="0" applyFont="1" applyBorder="1" applyAlignment="1">
      <alignment vertical="center"/>
    </xf>
    <xf numFmtId="0" fontId="62" fillId="0" borderId="3" xfId="0" applyFont="1" applyBorder="1" applyAlignment="1">
      <alignment vertical="center"/>
    </xf>
    <xf numFmtId="0" fontId="32" fillId="0" borderId="0" xfId="0" applyFont="1" applyAlignment="1">
      <alignment horizontal="left" vertical="center" readingOrder="1"/>
    </xf>
    <xf numFmtId="3" fontId="122" fillId="0" borderId="6" xfId="0" applyNumberFormat="1" applyFont="1" applyBorder="1" applyAlignment="1">
      <alignment horizontal="center"/>
    </xf>
    <xf numFmtId="164" fontId="32" fillId="0" borderId="22" xfId="0" applyNumberFormat="1" applyFont="1" applyBorder="1" applyAlignment="1">
      <alignment horizontal="center"/>
    </xf>
    <xf numFmtId="0" fontId="30" fillId="0" borderId="12" xfId="0" applyFont="1" applyBorder="1"/>
    <xf numFmtId="164" fontId="32" fillId="0" borderId="12" xfId="0" applyNumberFormat="1" applyFont="1" applyBorder="1" applyAlignment="1">
      <alignment horizontal="center"/>
    </xf>
    <xf numFmtId="0" fontId="31" fillId="0" borderId="19" xfId="0" applyFont="1" applyBorder="1" applyAlignment="1">
      <alignment vertical="center"/>
    </xf>
    <xf numFmtId="0" fontId="120" fillId="4" borderId="0" xfId="0" applyFont="1" applyFill="1" applyAlignment="1">
      <alignment horizontal="left" vertical="center"/>
    </xf>
    <xf numFmtId="0" fontId="128" fillId="0" borderId="60" xfId="12" applyFont="1" applyBorder="1"/>
    <xf numFmtId="0" fontId="128" fillId="0" borderId="61" xfId="12" applyFont="1" applyBorder="1"/>
    <xf numFmtId="0" fontId="128" fillId="0" borderId="62" xfId="12" applyFont="1" applyBorder="1"/>
    <xf numFmtId="0" fontId="127" fillId="0" borderId="61" xfId="12" applyFont="1" applyBorder="1"/>
    <xf numFmtId="0" fontId="127" fillId="0" borderId="62" xfId="12" applyFont="1" applyBorder="1"/>
    <xf numFmtId="0" fontId="127" fillId="0" borderId="59" xfId="12" applyFont="1" applyBorder="1"/>
    <xf numFmtId="0" fontId="127" fillId="0" borderId="70" xfId="12" applyFont="1" applyBorder="1"/>
    <xf numFmtId="0" fontId="30" fillId="0" borderId="60" xfId="12" applyFont="1" applyBorder="1"/>
    <xf numFmtId="0" fontId="30" fillId="0" borderId="61" xfId="12" applyFont="1" applyBorder="1"/>
    <xf numFmtId="0" fontId="30" fillId="0" borderId="62" xfId="12" applyFont="1" applyBorder="1"/>
    <xf numFmtId="0" fontId="25" fillId="0" borderId="61" xfId="12" applyFont="1" applyBorder="1"/>
    <xf numFmtId="0" fontId="25" fillId="0" borderId="71" xfId="12" applyFont="1" applyBorder="1"/>
    <xf numFmtId="170" fontId="46" fillId="13" borderId="10" xfId="0" applyNumberFormat="1" applyFont="1" applyFill="1" applyBorder="1" applyAlignment="1" applyProtection="1">
      <alignment vertical="center" wrapText="1"/>
      <protection locked="0"/>
    </xf>
    <xf numFmtId="0" fontId="30" fillId="0" borderId="63" xfId="0" applyFont="1" applyBorder="1" applyAlignment="1">
      <alignment horizontal="left" vertical="center"/>
    </xf>
    <xf numFmtId="170" fontId="46" fillId="4" borderId="30" xfId="12" applyNumberFormat="1" applyFont="1" applyFill="1" applyBorder="1" applyAlignment="1">
      <alignment horizontal="right"/>
    </xf>
    <xf numFmtId="0" fontId="30" fillId="0" borderId="30" xfId="0" applyFont="1" applyBorder="1" applyAlignment="1">
      <alignment horizontal="left" vertical="center"/>
    </xf>
    <xf numFmtId="170" fontId="143" fillId="13" borderId="31" xfId="0" applyNumberFormat="1" applyFont="1" applyFill="1" applyBorder="1" applyAlignment="1" applyProtection="1">
      <alignment vertical="center" wrapText="1"/>
      <protection locked="0"/>
    </xf>
    <xf numFmtId="0" fontId="123" fillId="3" borderId="0" xfId="1" applyFont="1" applyFill="1"/>
    <xf numFmtId="0" fontId="39" fillId="4" borderId="72" xfId="0" applyFont="1" applyFill="1" applyBorder="1" applyAlignment="1">
      <alignment vertical="center"/>
    </xf>
    <xf numFmtId="4" fontId="32" fillId="4" borderId="72" xfId="0" applyNumberFormat="1" applyFont="1" applyFill="1" applyBorder="1" applyAlignment="1">
      <alignment vertical="center"/>
    </xf>
    <xf numFmtId="0" fontId="53" fillId="0" borderId="18" xfId="0" applyFont="1" applyBorder="1" applyAlignment="1">
      <alignment vertical="center" wrapText="1"/>
    </xf>
    <xf numFmtId="0" fontId="39" fillId="0" borderId="5" xfId="0" applyFont="1" applyBorder="1" applyAlignment="1">
      <alignment vertical="center"/>
    </xf>
    <xf numFmtId="4" fontId="32" fillId="4" borderId="5" xfId="0" applyNumberFormat="1" applyFont="1" applyFill="1" applyBorder="1" applyAlignment="1">
      <alignment vertical="center"/>
    </xf>
    <xf numFmtId="0" fontId="30" fillId="0" borderId="5" xfId="0" applyFont="1" applyBorder="1" applyAlignment="1">
      <alignment vertical="center"/>
    </xf>
    <xf numFmtId="3" fontId="32" fillId="0" borderId="5" xfId="0" applyNumberFormat="1" applyFont="1" applyBorder="1" applyAlignment="1">
      <alignment vertical="center"/>
    </xf>
    <xf numFmtId="0" fontId="30" fillId="0" borderId="3" xfId="0" applyFont="1" applyBorder="1" applyAlignment="1">
      <alignment vertical="center"/>
    </xf>
    <xf numFmtId="3" fontId="32" fillId="0" borderId="3" xfId="0" applyNumberFormat="1" applyFont="1" applyBorder="1" applyAlignment="1">
      <alignment vertical="center"/>
    </xf>
    <xf numFmtId="3" fontId="32" fillId="0" borderId="3" xfId="0" applyNumberFormat="1" applyFont="1" applyBorder="1" applyAlignment="1">
      <alignment horizontal="right"/>
    </xf>
    <xf numFmtId="0" fontId="31" fillId="0" borderId="4" xfId="0" applyFont="1" applyBorder="1"/>
    <xf numFmtId="2" fontId="32" fillId="0" borderId="4" xfId="0" applyNumberFormat="1" applyFont="1" applyBorder="1" applyAlignment="1">
      <alignment horizontal="center" vertical="center"/>
    </xf>
    <xf numFmtId="164" fontId="31" fillId="0" borderId="4" xfId="0" applyNumberFormat="1" applyFont="1" applyBorder="1" applyAlignment="1">
      <alignment horizontal="center"/>
    </xf>
    <xf numFmtId="165" fontId="32" fillId="0" borderId="5" xfId="0" applyNumberFormat="1" applyFont="1" applyBorder="1" applyAlignment="1">
      <alignment vertical="center"/>
    </xf>
    <xf numFmtId="165" fontId="32" fillId="8" borderId="5" xfId="0" applyNumberFormat="1" applyFont="1" applyFill="1" applyBorder="1" applyAlignment="1">
      <alignment vertical="center"/>
    </xf>
    <xf numFmtId="0" fontId="31" fillId="0" borderId="73" xfId="0" applyFont="1" applyBorder="1" applyAlignment="1">
      <alignment horizontal="left" vertical="center"/>
    </xf>
    <xf numFmtId="0" fontId="56" fillId="0" borderId="55" xfId="0" applyFont="1" applyBorder="1" applyAlignment="1">
      <alignment vertical="center"/>
    </xf>
    <xf numFmtId="164" fontId="56" fillId="0" borderId="25" xfId="0" applyNumberFormat="1" applyFont="1" applyBorder="1" applyAlignment="1">
      <alignment horizontal="right" vertical="center"/>
    </xf>
    <xf numFmtId="164" fontId="56" fillId="0" borderId="57" xfId="0" applyNumberFormat="1" applyFont="1" applyBorder="1" applyAlignment="1">
      <alignment horizontal="right" vertical="center"/>
    </xf>
    <xf numFmtId="1" fontId="32" fillId="0" borderId="3" xfId="0" applyNumberFormat="1" applyFont="1" applyBorder="1" applyAlignment="1">
      <alignment horizontal="center" vertical="center"/>
    </xf>
    <xf numFmtId="165" fontId="32" fillId="0" borderId="3" xfId="0" applyNumberFormat="1" applyFont="1" applyBorder="1" applyAlignment="1">
      <alignment horizontal="center" vertical="center"/>
    </xf>
    <xf numFmtId="2" fontId="27" fillId="0" borderId="0" xfId="0" applyNumberFormat="1" applyFont="1" applyAlignment="1">
      <alignment vertical="center"/>
    </xf>
    <xf numFmtId="2" fontId="27" fillId="0" borderId="3" xfId="0" applyNumberFormat="1" applyFont="1" applyBorder="1" applyAlignment="1">
      <alignment vertical="center"/>
    </xf>
    <xf numFmtId="2" fontId="27" fillId="0" borderId="5" xfId="0" applyNumberFormat="1" applyFont="1" applyBorder="1" applyAlignment="1">
      <alignment vertical="center"/>
    </xf>
    <xf numFmtId="0" fontId="27" fillId="0" borderId="35" xfId="0" applyFont="1" applyBorder="1" applyAlignment="1">
      <alignment vertical="center"/>
    </xf>
    <xf numFmtId="165" fontId="48" fillId="4" borderId="1" xfId="0" applyNumberFormat="1" applyFont="1" applyFill="1" applyBorder="1" applyAlignment="1">
      <alignment horizontal="center"/>
    </xf>
    <xf numFmtId="3" fontId="39" fillId="0" borderId="24" xfId="0" applyNumberFormat="1" applyFont="1" applyBorder="1" applyAlignment="1">
      <alignment horizontal="center"/>
    </xf>
    <xf numFmtId="3" fontId="39" fillId="0" borderId="22" xfId="0" applyNumberFormat="1" applyFont="1" applyBorder="1" applyAlignment="1">
      <alignment horizontal="center"/>
    </xf>
    <xf numFmtId="3" fontId="39" fillId="0" borderId="25" xfId="0" applyNumberFormat="1" applyFont="1" applyBorder="1" applyAlignment="1">
      <alignment horizontal="center"/>
    </xf>
    <xf numFmtId="3" fontId="117" fillId="0" borderId="26" xfId="0" applyNumberFormat="1" applyFont="1" applyBorder="1" applyAlignment="1">
      <alignment horizontal="right" vertical="center"/>
    </xf>
    <xf numFmtId="0" fontId="50" fillId="0" borderId="51" xfId="0" applyFont="1" applyBorder="1" applyAlignment="1">
      <alignment horizontal="left" vertical="center"/>
    </xf>
    <xf numFmtId="164" fontId="50" fillId="0" borderId="24" xfId="0" applyNumberFormat="1" applyFont="1" applyBorder="1" applyAlignment="1">
      <alignment horizontal="right" vertical="center"/>
    </xf>
    <xf numFmtId="164" fontId="50" fillId="0" borderId="52" xfId="0" applyNumberFormat="1" applyFont="1" applyBorder="1" applyAlignment="1">
      <alignment horizontal="right" vertical="center"/>
    </xf>
    <xf numFmtId="0" fontId="50" fillId="0" borderId="56" xfId="0" applyFont="1" applyBorder="1" applyAlignment="1">
      <alignment horizontal="left" vertical="center"/>
    </xf>
    <xf numFmtId="164" fontId="50" fillId="0" borderId="25" xfId="0" applyNumberFormat="1" applyFont="1" applyBorder="1" applyAlignment="1">
      <alignment horizontal="right" vertical="center"/>
    </xf>
    <xf numFmtId="164" fontId="50" fillId="0" borderId="57" xfId="0" applyNumberFormat="1" applyFont="1" applyBorder="1" applyAlignment="1">
      <alignment horizontal="right" vertical="center"/>
    </xf>
    <xf numFmtId="0" fontId="0" fillId="0" borderId="50" xfId="0" applyBorder="1" applyAlignment="1">
      <alignment horizontal="center" vertical="center"/>
    </xf>
    <xf numFmtId="0" fontId="31" fillId="0" borderId="53" xfId="0" applyFont="1" applyBorder="1" applyAlignment="1">
      <alignment horizontal="center" vertical="center"/>
    </xf>
    <xf numFmtId="0" fontId="40" fillId="0" borderId="53" xfId="0" applyFont="1" applyBorder="1" applyAlignment="1">
      <alignment horizontal="center" vertical="center"/>
    </xf>
    <xf numFmtId="0" fontId="28" fillId="2" borderId="0" xfId="0" applyFont="1" applyFill="1" applyAlignment="1">
      <alignment horizontal="left" vertical="center"/>
    </xf>
    <xf numFmtId="0" fontId="97" fillId="2" borderId="0" xfId="0" applyFont="1" applyFill="1" applyAlignment="1">
      <alignment vertical="center"/>
    </xf>
    <xf numFmtId="0" fontId="97" fillId="0" borderId="0" xfId="0" applyFont="1" applyAlignment="1">
      <alignment vertical="center"/>
    </xf>
    <xf numFmtId="1" fontId="31" fillId="0" borderId="0" xfId="0" applyNumberFormat="1" applyFont="1" applyAlignment="1">
      <alignment horizontal="right" vertical="center" wrapText="1"/>
    </xf>
    <xf numFmtId="0" fontId="0" fillId="0" borderId="49" xfId="0" applyBorder="1" applyAlignment="1">
      <alignment horizontal="center" vertical="center"/>
    </xf>
    <xf numFmtId="0" fontId="0" fillId="0" borderId="49" xfId="0" applyBorder="1" applyAlignment="1">
      <alignment vertical="center"/>
    </xf>
    <xf numFmtId="4" fontId="135" fillId="4" borderId="49" xfId="0" applyNumberFormat="1" applyFont="1" applyFill="1" applyBorder="1" applyAlignment="1">
      <alignment horizontal="right" vertical="center"/>
    </xf>
    <xf numFmtId="4" fontId="131" fillId="0" borderId="49" xfId="0" applyNumberFormat="1" applyFont="1" applyBorder="1" applyAlignment="1">
      <alignment vertical="center"/>
    </xf>
    <xf numFmtId="0" fontId="0" fillId="0" borderId="22" xfId="0" applyBorder="1" applyAlignment="1">
      <alignment horizontal="center" vertical="center"/>
    </xf>
    <xf numFmtId="0" fontId="0" fillId="0" borderId="22" xfId="0" applyBorder="1" applyAlignment="1">
      <alignment vertical="center"/>
    </xf>
    <xf numFmtId="4" fontId="135" fillId="4" borderId="22" xfId="0" applyNumberFormat="1" applyFont="1" applyFill="1" applyBorder="1" applyAlignment="1">
      <alignment horizontal="right" vertical="center"/>
    </xf>
    <xf numFmtId="4" fontId="131" fillId="0" borderId="22" xfId="0" applyNumberFormat="1" applyFont="1" applyBorder="1" applyAlignment="1">
      <alignment vertical="center"/>
    </xf>
    <xf numFmtId="4" fontId="131" fillId="0" borderId="14" xfId="0" applyNumberFormat="1" applyFont="1" applyBorder="1" applyAlignment="1">
      <alignment vertical="center"/>
    </xf>
    <xf numFmtId="4" fontId="131" fillId="0" borderId="10" xfId="0" applyNumberFormat="1" applyFont="1" applyBorder="1" applyAlignment="1">
      <alignment vertical="center"/>
    </xf>
    <xf numFmtId="0" fontId="132" fillId="0" borderId="0" xfId="0" applyFont="1" applyAlignment="1">
      <alignment vertical="center"/>
    </xf>
    <xf numFmtId="4" fontId="0" fillId="0" borderId="0" xfId="0" applyNumberFormat="1" applyAlignment="1">
      <alignment vertical="center"/>
    </xf>
    <xf numFmtId="0" fontId="145" fillId="0" borderId="12" xfId="0" applyFont="1" applyBorder="1" applyAlignment="1">
      <alignment vertical="center"/>
    </xf>
    <xf numFmtId="164" fontId="107" fillId="0" borderId="1" xfId="0" applyNumberFormat="1" applyFont="1" applyBorder="1" applyAlignment="1">
      <alignment horizontal="center" vertical="center"/>
    </xf>
    <xf numFmtId="0" fontId="145" fillId="0" borderId="0" xfId="0" applyFont="1" applyAlignment="1">
      <alignment horizontal="center" vertical="center"/>
    </xf>
    <xf numFmtId="4" fontId="107" fillId="4" borderId="1" xfId="0" applyNumberFormat="1" applyFont="1" applyFill="1" applyBorder="1" applyAlignment="1">
      <alignment horizontal="center"/>
    </xf>
    <xf numFmtId="0" fontId="74" fillId="0" borderId="0" xfId="0" applyFont="1"/>
    <xf numFmtId="0" fontId="74" fillId="0" borderId="0" xfId="0" applyFont="1" applyAlignment="1">
      <alignment horizontal="center" vertical="center"/>
    </xf>
    <xf numFmtId="0" fontId="30" fillId="0" borderId="10" xfId="0" applyFont="1" applyBorder="1" applyAlignment="1">
      <alignment horizontal="left" vertical="center"/>
    </xf>
    <xf numFmtId="170" fontId="46" fillId="4" borderId="10" xfId="12" applyNumberFormat="1" applyFont="1" applyFill="1" applyBorder="1" applyAlignment="1">
      <alignment horizontal="right"/>
    </xf>
    <xf numFmtId="170" fontId="143" fillId="13" borderId="3" xfId="0" applyNumberFormat="1" applyFont="1" applyFill="1" applyBorder="1" applyAlignment="1" applyProtection="1">
      <alignment vertical="center" wrapText="1"/>
      <protection locked="0"/>
    </xf>
    <xf numFmtId="0" fontId="30" fillId="0" borderId="75" xfId="0" applyFont="1" applyBorder="1" applyAlignment="1">
      <alignment horizontal="left" vertical="center"/>
    </xf>
    <xf numFmtId="0" fontId="30" fillId="0" borderId="67" xfId="0" applyFont="1" applyBorder="1" applyAlignment="1">
      <alignment horizontal="left" vertical="center"/>
    </xf>
    <xf numFmtId="0" fontId="131" fillId="3" borderId="0" xfId="12" applyFont="1" applyFill="1"/>
    <xf numFmtId="165" fontId="117" fillId="4" borderId="10" xfId="0" applyNumberFormat="1" applyFont="1" applyFill="1" applyBorder="1" applyAlignment="1">
      <alignment vertical="center"/>
    </xf>
    <xf numFmtId="3" fontId="27" fillId="0" borderId="3" xfId="0" applyNumberFormat="1" applyFont="1" applyBorder="1" applyAlignment="1">
      <alignment vertical="center"/>
    </xf>
    <xf numFmtId="2" fontId="27" fillId="0" borderId="6" xfId="0" applyNumberFormat="1" applyFont="1" applyBorder="1" applyAlignment="1">
      <alignment vertical="center"/>
    </xf>
    <xf numFmtId="0" fontId="29" fillId="3" borderId="0" xfId="0" applyFont="1" applyFill="1" applyAlignment="1">
      <alignment vertical="center"/>
    </xf>
    <xf numFmtId="17" fontId="31" fillId="0" borderId="0" xfId="0" applyNumberFormat="1" applyFont="1" applyAlignment="1">
      <alignment vertical="center"/>
    </xf>
    <xf numFmtId="17" fontId="32" fillId="0" borderId="11" xfId="0" applyNumberFormat="1" applyFont="1" applyBorder="1" applyAlignment="1">
      <alignment horizontal="center" vertical="center"/>
    </xf>
    <xf numFmtId="49" fontId="32" fillId="0" borderId="0" xfId="0" applyNumberFormat="1" applyFont="1" applyAlignment="1">
      <alignment horizontal="center" vertical="center"/>
    </xf>
    <xf numFmtId="0" fontId="38" fillId="0" borderId="0" xfId="0" applyFont="1" applyAlignment="1">
      <alignment vertical="center"/>
    </xf>
    <xf numFmtId="49" fontId="48" fillId="0" borderId="0" xfId="0" applyNumberFormat="1" applyFont="1" applyAlignment="1">
      <alignment horizontal="center" vertical="center"/>
    </xf>
    <xf numFmtId="0" fontId="32" fillId="0" borderId="0" xfId="0" applyFont="1" applyAlignment="1">
      <alignment vertical="center"/>
    </xf>
    <xf numFmtId="0" fontId="48" fillId="0" borderId="0" xfId="0" applyFont="1" applyAlignment="1">
      <alignment horizontal="center" vertical="center"/>
    </xf>
    <xf numFmtId="17" fontId="31" fillId="0" borderId="0" xfId="0" applyNumberFormat="1" applyFont="1" applyAlignment="1">
      <alignment horizontal="center" vertical="center"/>
    </xf>
    <xf numFmtId="164" fontId="32" fillId="0" borderId="0" xfId="0" applyNumberFormat="1" applyFont="1" applyAlignment="1">
      <alignment vertical="center"/>
    </xf>
    <xf numFmtId="164" fontId="31" fillId="0" borderId="1" xfId="0" applyNumberFormat="1" applyFont="1" applyBorder="1" applyAlignment="1">
      <alignment vertical="center"/>
    </xf>
    <xf numFmtId="165" fontId="40" fillId="0" borderId="3" xfId="1" applyNumberFormat="1" applyFont="1" applyBorder="1" applyAlignment="1">
      <alignment horizontal="center" vertical="top"/>
    </xf>
    <xf numFmtId="0" fontId="74" fillId="4" borderId="0" xfId="0" applyFont="1" applyFill="1" applyAlignment="1">
      <alignment vertical="center"/>
    </xf>
    <xf numFmtId="4" fontId="72" fillId="0" borderId="22" xfId="0" applyNumberFormat="1" applyFont="1" applyBorder="1" applyAlignment="1">
      <alignment horizontal="center" vertical="center"/>
    </xf>
    <xf numFmtId="0" fontId="147" fillId="3" borderId="0" xfId="1" applyFont="1" applyFill="1" applyAlignment="1">
      <alignment vertical="center"/>
    </xf>
    <xf numFmtId="3" fontId="72" fillId="0" borderId="0" xfId="0" applyNumberFormat="1" applyFont="1" applyAlignment="1">
      <alignment horizontal="center" vertical="center"/>
    </xf>
    <xf numFmtId="3" fontId="133" fillId="0" borderId="0" xfId="0" applyNumberFormat="1" applyFont="1" applyAlignment="1">
      <alignment horizontal="center" vertical="center"/>
    </xf>
    <xf numFmtId="4" fontId="32" fillId="0" borderId="0" xfId="0" applyNumberFormat="1" applyFont="1" applyAlignment="1">
      <alignment horizontal="center" vertical="center"/>
    </xf>
    <xf numFmtId="165" fontId="122" fillId="4" borderId="0" xfId="0" applyNumberFormat="1" applyFont="1" applyFill="1" applyAlignment="1">
      <alignment horizontal="center" vertical="center"/>
    </xf>
    <xf numFmtId="0" fontId="148" fillId="0" borderId="0" xfId="0" applyFont="1" applyAlignment="1">
      <alignment horizontal="left" vertical="center"/>
    </xf>
    <xf numFmtId="164" fontId="32" fillId="8" borderId="15" xfId="0" applyNumberFormat="1" applyFont="1" applyFill="1" applyBorder="1" applyAlignment="1">
      <alignment horizontal="center"/>
    </xf>
    <xf numFmtId="166" fontId="31" fillId="8" borderId="15" xfId="0" applyNumberFormat="1" applyFont="1" applyFill="1" applyBorder="1" applyAlignment="1">
      <alignment horizontal="center"/>
    </xf>
    <xf numFmtId="0" fontId="31" fillId="0" borderId="22" xfId="0" applyFont="1" applyBorder="1" applyAlignment="1">
      <alignment horizontal="left"/>
    </xf>
    <xf numFmtId="165" fontId="32" fillId="0" borderId="22" xfId="0" applyNumberFormat="1" applyFont="1" applyBorder="1" applyAlignment="1">
      <alignment horizontal="center"/>
    </xf>
    <xf numFmtId="17" fontId="31" fillId="8" borderId="22" xfId="0" applyNumberFormat="1" applyFont="1" applyFill="1" applyBorder="1" applyAlignment="1">
      <alignment horizontal="center" vertical="center"/>
    </xf>
    <xf numFmtId="164" fontId="32" fillId="8" borderId="22" xfId="0" applyNumberFormat="1" applyFont="1" applyFill="1" applyBorder="1" applyAlignment="1">
      <alignment horizontal="center" vertical="center"/>
    </xf>
    <xf numFmtId="0" fontId="149" fillId="0" borderId="0" xfId="0" applyFont="1" applyAlignment="1">
      <alignment vertical="center"/>
    </xf>
    <xf numFmtId="3" fontId="31" fillId="0" borderId="22" xfId="0" quotePrefix="1" applyNumberFormat="1" applyFont="1" applyBorder="1" applyAlignment="1">
      <alignment vertical="center"/>
    </xf>
    <xf numFmtId="0" fontId="120" fillId="0" borderId="0" xfId="0" applyFont="1"/>
    <xf numFmtId="0" fontId="151" fillId="0" borderId="0" xfId="0" applyFont="1" applyAlignment="1">
      <alignment vertical="center"/>
    </xf>
    <xf numFmtId="166" fontId="31" fillId="4" borderId="22" xfId="0" applyNumberFormat="1" applyFont="1" applyFill="1" applyBorder="1" applyAlignment="1">
      <alignment horizontal="center" vertical="center"/>
    </xf>
    <xf numFmtId="17" fontId="31" fillId="4" borderId="22" xfId="0" applyNumberFormat="1" applyFont="1" applyFill="1" applyBorder="1" applyAlignment="1">
      <alignment horizontal="center" vertical="center"/>
    </xf>
    <xf numFmtId="0" fontId="128" fillId="0" borderId="76" xfId="12" applyFont="1" applyBorder="1" applyAlignment="1">
      <alignment horizontal="left"/>
    </xf>
    <xf numFmtId="170" fontId="143" fillId="13" borderId="14" xfId="0" applyNumberFormat="1" applyFont="1" applyFill="1" applyBorder="1" applyAlignment="1" applyProtection="1">
      <alignment vertical="center" wrapText="1"/>
      <protection locked="0"/>
    </xf>
    <xf numFmtId="165" fontId="32" fillId="8" borderId="22" xfId="0" applyNumberFormat="1" applyFont="1" applyFill="1" applyBorder="1" applyAlignment="1">
      <alignment horizontal="center"/>
    </xf>
    <xf numFmtId="165" fontId="32" fillId="0" borderId="0" xfId="0" applyNumberFormat="1" applyFont="1" applyAlignment="1">
      <alignment horizontal="center"/>
    </xf>
    <xf numFmtId="3" fontId="32" fillId="0" borderId="0" xfId="0" applyNumberFormat="1" applyFont="1" applyAlignment="1">
      <alignment horizontal="center"/>
    </xf>
    <xf numFmtId="3" fontId="32" fillId="0" borderId="22" xfId="0" applyNumberFormat="1" applyFont="1" applyBorder="1" applyAlignment="1">
      <alignment horizontal="center"/>
    </xf>
    <xf numFmtId="3" fontId="32" fillId="8" borderId="22" xfId="0" applyNumberFormat="1" applyFont="1" applyFill="1" applyBorder="1" applyAlignment="1">
      <alignment horizontal="center"/>
    </xf>
    <xf numFmtId="0" fontId="71" fillId="6" borderId="0" xfId="0" applyFont="1" applyFill="1" applyAlignment="1">
      <alignment vertical="center"/>
    </xf>
    <xf numFmtId="172" fontId="30" fillId="0" borderId="0" xfId="0" applyNumberFormat="1" applyFont="1" applyAlignment="1">
      <alignment vertical="center"/>
    </xf>
    <xf numFmtId="171" fontId="30" fillId="0" borderId="0" xfId="0" applyNumberFormat="1" applyFont="1"/>
    <xf numFmtId="173" fontId="30" fillId="0" borderId="0" xfId="0" applyNumberFormat="1" applyFont="1" applyAlignment="1">
      <alignment vertical="center"/>
    </xf>
    <xf numFmtId="174" fontId="30" fillId="0" borderId="0" xfId="0" applyNumberFormat="1" applyFont="1"/>
    <xf numFmtId="171" fontId="30" fillId="0" borderId="0" xfId="0" applyNumberFormat="1" applyFont="1" applyAlignment="1">
      <alignment vertical="center"/>
    </xf>
    <xf numFmtId="49" fontId="31" fillId="0" borderId="77" xfId="0" applyNumberFormat="1" applyFont="1" applyBorder="1"/>
    <xf numFmtId="2" fontId="32" fillId="0" borderId="77" xfId="0" applyNumberFormat="1" applyFont="1" applyBorder="1" applyAlignment="1">
      <alignment horizontal="center" vertical="center"/>
    </xf>
    <xf numFmtId="164" fontId="0" fillId="0" borderId="77" xfId="0" applyNumberFormat="1" applyBorder="1"/>
    <xf numFmtId="164" fontId="31" fillId="0" borderId="77" xfId="0" applyNumberFormat="1" applyFont="1" applyBorder="1" applyAlignment="1">
      <alignment horizontal="center"/>
    </xf>
    <xf numFmtId="49" fontId="39" fillId="0" borderId="78" xfId="0" applyNumberFormat="1" applyFont="1" applyBorder="1"/>
    <xf numFmtId="2" fontId="32" fillId="0" borderId="78" xfId="0" applyNumberFormat="1" applyFont="1" applyBorder="1" applyAlignment="1">
      <alignment horizontal="center" vertical="center"/>
    </xf>
    <xf numFmtId="0" fontId="30" fillId="0" borderId="78" xfId="0" applyFont="1" applyBorder="1"/>
    <xf numFmtId="164" fontId="31" fillId="0" borderId="78" xfId="0" applyNumberFormat="1" applyFont="1" applyBorder="1" applyAlignment="1">
      <alignment horizontal="center"/>
    </xf>
    <xf numFmtId="49" fontId="39" fillId="0" borderId="79" xfId="0" applyNumberFormat="1" applyFont="1" applyBorder="1"/>
    <xf numFmtId="2" fontId="32" fillId="0" borderId="79" xfId="0" applyNumberFormat="1" applyFont="1" applyBorder="1" applyAlignment="1">
      <alignment horizontal="center" vertical="center"/>
    </xf>
    <xf numFmtId="0" fontId="0" fillId="0" borderId="79" xfId="0" applyBorder="1"/>
    <xf numFmtId="164" fontId="31" fillId="0" borderId="79" xfId="0" applyNumberFormat="1" applyFont="1" applyBorder="1" applyAlignment="1">
      <alignment horizontal="center"/>
    </xf>
    <xf numFmtId="0" fontId="0" fillId="8" borderId="0" xfId="0" applyFill="1" applyAlignment="1">
      <alignment vertical="center"/>
    </xf>
    <xf numFmtId="164" fontId="32" fillId="0" borderId="22" xfId="5" applyNumberFormat="1" applyFont="1" applyBorder="1" applyAlignment="1">
      <alignment vertical="center"/>
    </xf>
    <xf numFmtId="49" fontId="138" fillId="14" borderId="0" xfId="0" applyNumberFormat="1" applyFont="1" applyFill="1" applyAlignment="1">
      <alignment horizontal="left" vertical="center"/>
    </xf>
    <xf numFmtId="49" fontId="152" fillId="14" borderId="0" xfId="0" applyNumberFormat="1" applyFont="1" applyFill="1" applyAlignment="1">
      <alignment horizontal="left" vertical="center"/>
    </xf>
    <xf numFmtId="49" fontId="152" fillId="0" borderId="0" xfId="0" applyNumberFormat="1" applyFont="1" applyAlignment="1">
      <alignment horizontal="left" vertical="center"/>
    </xf>
    <xf numFmtId="0" fontId="72" fillId="0" borderId="22" xfId="0" applyFont="1" applyBorder="1" applyAlignment="1">
      <alignment horizontal="center" vertical="center"/>
    </xf>
    <xf numFmtId="0" fontId="72" fillId="0" borderId="22" xfId="0" applyFont="1" applyBorder="1" applyAlignment="1">
      <alignment vertical="center"/>
    </xf>
    <xf numFmtId="0" fontId="72" fillId="0" borderId="22" xfId="0" applyFont="1" applyBorder="1" applyAlignment="1">
      <alignment horizontal="right" vertical="center"/>
    </xf>
    <xf numFmtId="0" fontId="119" fillId="4" borderId="23" xfId="0" applyFont="1" applyFill="1" applyBorder="1" applyAlignment="1">
      <alignment vertical="center"/>
    </xf>
    <xf numFmtId="2" fontId="40" fillId="0" borderId="23" xfId="0" applyNumberFormat="1" applyFont="1" applyBorder="1" applyAlignment="1">
      <alignment vertical="center"/>
    </xf>
    <xf numFmtId="164" fontId="119" fillId="0" borderId="23" xfId="0" applyNumberFormat="1" applyFont="1" applyBorder="1" applyAlignment="1">
      <alignment vertical="center"/>
    </xf>
    <xf numFmtId="164" fontId="40" fillId="0" borderId="23" xfId="0" applyNumberFormat="1" applyFont="1" applyBorder="1" applyAlignment="1">
      <alignment vertical="center"/>
    </xf>
    <xf numFmtId="0" fontId="155" fillId="4" borderId="0" xfId="0" applyFont="1" applyFill="1" applyAlignment="1">
      <alignment vertical="center"/>
    </xf>
    <xf numFmtId="2" fontId="32" fillId="0" borderId="0" xfId="0" applyNumberFormat="1" applyFont="1" applyAlignment="1">
      <alignment vertical="center"/>
    </xf>
    <xf numFmtId="2" fontId="39" fillId="0" borderId="0" xfId="0" applyNumberFormat="1" applyFont="1" applyAlignment="1">
      <alignment vertical="center"/>
    </xf>
    <xf numFmtId="164" fontId="39" fillId="0" borderId="26" xfId="0" applyNumberFormat="1" applyFont="1" applyBorder="1" applyAlignment="1">
      <alignment vertical="center"/>
    </xf>
    <xf numFmtId="164" fontId="31" fillId="0" borderId="0" xfId="0" applyNumberFormat="1" applyFont="1" applyAlignment="1">
      <alignment vertical="center"/>
    </xf>
    <xf numFmtId="0" fontId="155" fillId="4" borderId="80" xfId="0" applyFont="1" applyFill="1" applyBorder="1" applyAlignment="1">
      <alignment vertical="center"/>
    </xf>
    <xf numFmtId="2" fontId="32" fillId="0" borderId="80" xfId="0" applyNumberFormat="1" applyFont="1" applyBorder="1" applyAlignment="1">
      <alignment vertical="center"/>
    </xf>
    <xf numFmtId="2" fontId="39" fillId="0" borderId="81" xfId="0" applyNumberFormat="1" applyFont="1" applyBorder="1" applyAlignment="1">
      <alignment vertical="center"/>
    </xf>
    <xf numFmtId="164" fontId="39" fillId="0" borderId="81" xfId="0" applyNumberFormat="1" applyFont="1" applyBorder="1" applyAlignment="1">
      <alignment vertical="center"/>
    </xf>
    <xf numFmtId="164" fontId="31" fillId="0" borderId="81" xfId="0" applyNumberFormat="1" applyFont="1" applyBorder="1" applyAlignment="1">
      <alignment vertical="center"/>
    </xf>
    <xf numFmtId="0" fontId="155" fillId="4" borderId="82" xfId="0" applyFont="1" applyFill="1" applyBorder="1" applyAlignment="1">
      <alignment vertical="center"/>
    </xf>
    <xf numFmtId="2" fontId="32" fillId="0" borderId="82" xfId="0" applyNumberFormat="1" applyFont="1" applyBorder="1" applyAlignment="1">
      <alignment vertical="center"/>
    </xf>
    <xf numFmtId="2" fontId="39" fillId="0" borderId="82" xfId="0" applyNumberFormat="1" applyFont="1" applyBorder="1" applyAlignment="1">
      <alignment vertical="center"/>
    </xf>
    <xf numFmtId="164" fontId="39" fillId="0" borderId="82" xfId="0" applyNumberFormat="1" applyFont="1" applyBorder="1" applyAlignment="1">
      <alignment vertical="center"/>
    </xf>
    <xf numFmtId="0" fontId="119" fillId="0" borderId="23" xfId="0" applyFont="1" applyBorder="1" applyAlignment="1">
      <alignment vertical="center"/>
    </xf>
    <xf numFmtId="0" fontId="155" fillId="4" borderId="0" xfId="0" applyFont="1" applyFill="1" applyAlignment="1">
      <alignment vertical="center" wrapText="1"/>
    </xf>
    <xf numFmtId="0" fontId="155" fillId="4" borderId="83" xfId="0" applyFont="1" applyFill="1" applyBorder="1" applyAlignment="1">
      <alignment vertical="center" wrapText="1"/>
    </xf>
    <xf numFmtId="2" fontId="32" fillId="0" borderId="83" xfId="0" applyNumberFormat="1" applyFont="1" applyBorder="1" applyAlignment="1">
      <alignment vertical="center"/>
    </xf>
    <xf numFmtId="2" fontId="39" fillId="0" borderId="5" xfId="0" applyNumberFormat="1" applyFont="1" applyBorder="1" applyAlignment="1">
      <alignment vertical="center"/>
    </xf>
    <xf numFmtId="164" fontId="39" fillId="0" borderId="5" xfId="0" applyNumberFormat="1" applyFont="1" applyBorder="1" applyAlignment="1">
      <alignment vertical="center"/>
    </xf>
    <xf numFmtId="0" fontId="155" fillId="4" borderId="80" xfId="0" applyFont="1" applyFill="1" applyBorder="1" applyAlignment="1">
      <alignment vertical="center" wrapText="1"/>
    </xf>
    <xf numFmtId="0" fontId="155" fillId="4" borderId="82" xfId="0" applyFont="1" applyFill="1" applyBorder="1" applyAlignment="1">
      <alignment vertical="center" wrapText="1"/>
    </xf>
    <xf numFmtId="2" fontId="40" fillId="4" borderId="23" xfId="0" applyNumberFormat="1" applyFont="1" applyFill="1" applyBorder="1" applyAlignment="1">
      <alignment vertical="center"/>
    </xf>
    <xf numFmtId="2" fontId="32" fillId="0" borderId="26" xfId="0" applyNumberFormat="1" applyFont="1" applyBorder="1" applyAlignment="1">
      <alignment vertical="center"/>
    </xf>
    <xf numFmtId="0" fontId="31" fillId="0" borderId="81" xfId="0" applyFont="1" applyBorder="1" applyAlignment="1">
      <alignment vertical="center"/>
    </xf>
    <xf numFmtId="2" fontId="32" fillId="0" borderId="81" xfId="0" applyNumberFormat="1" applyFont="1" applyBorder="1" applyAlignment="1">
      <alignment vertical="center"/>
    </xf>
    <xf numFmtId="0" fontId="72" fillId="8" borderId="16" xfId="0" applyFont="1" applyFill="1" applyBorder="1" applyAlignment="1">
      <alignment vertical="center"/>
    </xf>
    <xf numFmtId="2" fontId="72" fillId="8" borderId="16" xfId="0" applyNumberFormat="1" applyFont="1" applyFill="1" applyBorder="1" applyAlignment="1">
      <alignment vertical="center"/>
    </xf>
    <xf numFmtId="164" fontId="69" fillId="8" borderId="16" xfId="0" applyNumberFormat="1" applyFont="1" applyFill="1" applyBorder="1" applyAlignment="1">
      <alignment vertical="center"/>
    </xf>
    <xf numFmtId="164" fontId="69" fillId="4" borderId="0" xfId="0" applyNumberFormat="1" applyFont="1" applyFill="1" applyAlignment="1">
      <alignment vertical="center"/>
    </xf>
    <xf numFmtId="0" fontId="120" fillId="0" borderId="0" xfId="0" applyFont="1" applyAlignment="1">
      <alignment vertical="center"/>
    </xf>
    <xf numFmtId="2" fontId="0" fillId="0" borderId="0" xfId="0" applyNumberFormat="1" applyAlignment="1">
      <alignment vertical="center"/>
    </xf>
    <xf numFmtId="0" fontId="31" fillId="0" borderId="23" xfId="0" applyFont="1" applyBorder="1" applyAlignment="1">
      <alignment vertical="center"/>
    </xf>
    <xf numFmtId="2" fontId="32" fillId="0" borderId="23" xfId="0" applyNumberFormat="1" applyFont="1" applyBorder="1" applyAlignment="1">
      <alignment vertical="center"/>
    </xf>
    <xf numFmtId="2" fontId="39" fillId="0" borderId="23" xfId="0" applyNumberFormat="1" applyFont="1" applyBorder="1" applyAlignment="1">
      <alignment vertical="center"/>
    </xf>
    <xf numFmtId="0" fontId="131" fillId="4" borderId="0" xfId="0" applyFont="1" applyFill="1" applyAlignment="1">
      <alignment vertical="center"/>
    </xf>
    <xf numFmtId="164" fontId="69" fillId="0" borderId="23" xfId="0" applyNumberFormat="1" applyFont="1" applyBorder="1" applyAlignment="1">
      <alignment vertical="center"/>
    </xf>
    <xf numFmtId="164" fontId="39" fillId="0" borderId="23" xfId="0" applyNumberFormat="1" applyFont="1" applyBorder="1" applyAlignment="1">
      <alignment vertical="center"/>
    </xf>
    <xf numFmtId="164" fontId="31" fillId="0" borderId="23" xfId="0" applyNumberFormat="1" applyFont="1" applyBorder="1" applyAlignment="1">
      <alignment vertical="center"/>
    </xf>
    <xf numFmtId="0" fontId="156" fillId="0" borderId="0" xfId="0" applyFont="1" applyAlignment="1">
      <alignment vertical="center"/>
    </xf>
    <xf numFmtId="0" fontId="31" fillId="0" borderId="23" xfId="0" applyFont="1" applyBorder="1"/>
    <xf numFmtId="2" fontId="69" fillId="8" borderId="16" xfId="0" applyNumberFormat="1" applyFont="1" applyFill="1" applyBorder="1" applyAlignment="1">
      <alignment vertical="center"/>
    </xf>
    <xf numFmtId="0" fontId="145" fillId="4" borderId="0" xfId="0" applyFont="1" applyFill="1" applyAlignment="1">
      <alignment vertical="center"/>
    </xf>
    <xf numFmtId="164" fontId="72" fillId="8" borderId="16" xfId="0" applyNumberFormat="1" applyFont="1" applyFill="1" applyBorder="1" applyAlignment="1">
      <alignment vertical="center"/>
    </xf>
    <xf numFmtId="0" fontId="154" fillId="14" borderId="0" xfId="0" applyFont="1" applyFill="1" applyAlignment="1">
      <alignment vertical="center"/>
    </xf>
    <xf numFmtId="0" fontId="28" fillId="14" borderId="0" xfId="0" applyFont="1" applyFill="1" applyAlignment="1">
      <alignment vertical="center"/>
    </xf>
    <xf numFmtId="0" fontId="29" fillId="14" borderId="0" xfId="0" applyFont="1" applyFill="1" applyAlignment="1">
      <alignment vertical="center"/>
    </xf>
    <xf numFmtId="49" fontId="28" fillId="14" borderId="0" xfId="1" applyNumberFormat="1" applyFont="1" applyFill="1" applyAlignment="1">
      <alignment vertical="center"/>
    </xf>
    <xf numFmtId="0" fontId="128" fillId="0" borderId="84" xfId="12" applyFont="1" applyBorder="1"/>
    <xf numFmtId="0" fontId="128" fillId="0" borderId="85" xfId="12" applyFont="1" applyBorder="1"/>
    <xf numFmtId="0" fontId="127" fillId="0" borderId="85" xfId="12" applyFont="1" applyBorder="1"/>
    <xf numFmtId="0" fontId="127" fillId="0" borderId="87" xfId="12" applyFont="1" applyBorder="1"/>
    <xf numFmtId="0" fontId="128" fillId="0" borderId="89" xfId="12" applyFont="1" applyBorder="1" applyAlignment="1">
      <alignment horizontal="left"/>
    </xf>
    <xf numFmtId="0" fontId="128" fillId="0" borderId="90" xfId="12" applyFont="1" applyBorder="1" applyAlignment="1">
      <alignment horizontal="left"/>
    </xf>
    <xf numFmtId="0" fontId="128" fillId="0" borderId="75" xfId="12" applyFont="1" applyBorder="1" applyAlignment="1">
      <alignment horizontal="left"/>
    </xf>
    <xf numFmtId="2" fontId="32" fillId="0" borderId="1" xfId="0" applyNumberFormat="1" applyFont="1" applyBorder="1" applyAlignment="1">
      <alignment horizontal="center"/>
    </xf>
    <xf numFmtId="0" fontId="157" fillId="0" borderId="0" xfId="0" applyFont="1" applyAlignment="1">
      <alignment horizontal="left" vertical="center" readingOrder="1"/>
    </xf>
    <xf numFmtId="0" fontId="158" fillId="0" borderId="0" xfId="0" applyFont="1" applyAlignment="1">
      <alignment horizontal="left" vertical="center" readingOrder="1"/>
    </xf>
    <xf numFmtId="0" fontId="126" fillId="3" borderId="0" xfId="12" applyFont="1" applyFill="1"/>
    <xf numFmtId="0" fontId="150" fillId="0" borderId="0" xfId="0" applyFont="1"/>
    <xf numFmtId="170" fontId="143" fillId="13" borderId="10" xfId="0" applyNumberFormat="1" applyFont="1" applyFill="1" applyBorder="1" applyAlignment="1" applyProtection="1">
      <alignment vertical="center" wrapText="1"/>
      <protection locked="0"/>
    </xf>
    <xf numFmtId="0" fontId="128" fillId="0" borderId="91" xfId="12" applyFont="1" applyBorder="1" applyAlignment="1">
      <alignment horizontal="left"/>
    </xf>
    <xf numFmtId="0" fontId="25" fillId="0" borderId="85" xfId="12" applyFont="1" applyBorder="1"/>
    <xf numFmtId="0" fontId="128" fillId="0" borderId="67" xfId="12" applyFont="1" applyBorder="1" applyAlignment="1">
      <alignment horizontal="left"/>
    </xf>
    <xf numFmtId="0" fontId="128" fillId="0" borderId="28" xfId="12" applyFont="1" applyBorder="1" applyAlignment="1">
      <alignment horizontal="left"/>
    </xf>
    <xf numFmtId="0" fontId="128" fillId="0" borderId="92" xfId="12" applyFont="1" applyBorder="1" applyAlignment="1">
      <alignment horizontal="left"/>
    </xf>
    <xf numFmtId="0" fontId="128" fillId="0" borderId="93" xfId="12" applyFont="1" applyBorder="1" applyAlignment="1">
      <alignment horizontal="left"/>
    </xf>
    <xf numFmtId="0" fontId="150" fillId="0" borderId="0" xfId="0" applyFont="1" applyAlignment="1">
      <alignment horizontal="left" vertical="center" readingOrder="1"/>
    </xf>
    <xf numFmtId="175" fontId="30" fillId="0" borderId="0" xfId="0" applyNumberFormat="1" applyFont="1" applyAlignment="1">
      <alignment vertical="center"/>
    </xf>
    <xf numFmtId="165" fontId="32" fillId="4" borderId="22" xfId="0" applyNumberFormat="1" applyFont="1" applyFill="1" applyBorder="1" applyAlignment="1">
      <alignment vertical="center"/>
    </xf>
    <xf numFmtId="176" fontId="30" fillId="0" borderId="0" xfId="0" applyNumberFormat="1" applyFont="1" applyAlignment="1">
      <alignment vertical="center"/>
    </xf>
    <xf numFmtId="0" fontId="30" fillId="0" borderId="0" xfId="0" applyFont="1" applyAlignment="1">
      <alignment horizontal="left" wrapText="1"/>
    </xf>
    <xf numFmtId="0" fontId="31" fillId="0" borderId="0" xfId="0" applyFont="1" applyAlignment="1">
      <alignment horizontal="center" wrapText="1"/>
    </xf>
    <xf numFmtId="164" fontId="32" fillId="4" borderId="22" xfId="0" applyNumberFormat="1" applyFont="1" applyFill="1" applyBorder="1" applyAlignment="1">
      <alignment vertical="center"/>
    </xf>
    <xf numFmtId="17" fontId="31" fillId="8" borderId="22" xfId="0" applyNumberFormat="1" applyFont="1" applyFill="1" applyBorder="1" applyAlignment="1">
      <alignment horizontal="left" vertical="center"/>
    </xf>
    <xf numFmtId="164" fontId="32" fillId="8" borderId="22" xfId="0" applyNumberFormat="1" applyFont="1" applyFill="1" applyBorder="1" applyAlignment="1">
      <alignment vertical="center"/>
    </xf>
    <xf numFmtId="17" fontId="31" fillId="0" borderId="22" xfId="0" applyNumberFormat="1" applyFont="1" applyBorder="1" applyAlignment="1">
      <alignment horizontal="left" vertical="center"/>
    </xf>
    <xf numFmtId="164" fontId="32" fillId="0" borderId="22" xfId="0" applyNumberFormat="1" applyFont="1" applyBorder="1" applyAlignment="1">
      <alignment vertical="center"/>
    </xf>
    <xf numFmtId="0" fontId="32" fillId="0" borderId="0" xfId="0" applyFont="1" applyAlignment="1">
      <alignment horizontal="right" vertical="center" wrapText="1"/>
    </xf>
    <xf numFmtId="0" fontId="35" fillId="0" borderId="0" xfId="0" applyFont="1" applyAlignment="1">
      <alignment vertical="center"/>
    </xf>
    <xf numFmtId="2" fontId="32" fillId="0" borderId="22" xfId="0" applyNumberFormat="1" applyFont="1" applyBorder="1" applyAlignment="1">
      <alignment vertical="center"/>
    </xf>
    <xf numFmtId="0" fontId="111" fillId="0" borderId="0" xfId="0" applyFont="1" applyAlignment="1">
      <alignment vertical="center"/>
    </xf>
    <xf numFmtId="0" fontId="160" fillId="0" borderId="0" xfId="0" applyFont="1" applyAlignment="1">
      <alignment vertical="center"/>
    </xf>
    <xf numFmtId="0" fontId="40" fillId="0" borderId="0" xfId="0" applyFont="1" applyAlignment="1">
      <alignment horizontal="left" vertical="top" wrapText="1"/>
    </xf>
    <xf numFmtId="0" fontId="39" fillId="0" borderId="22" xfId="0" applyFont="1" applyBorder="1" applyAlignment="1">
      <alignment horizontal="center" vertical="center" wrapText="1"/>
    </xf>
    <xf numFmtId="0" fontId="31" fillId="0" borderId="40" xfId="0" quotePrefix="1" applyFont="1" applyBorder="1" applyAlignment="1">
      <alignment horizontal="center" vertical="center" wrapText="1"/>
    </xf>
    <xf numFmtId="0" fontId="32" fillId="0" borderId="22" xfId="0" applyFont="1" applyBorder="1" applyAlignment="1">
      <alignment horizontal="center" vertical="center" wrapText="1"/>
    </xf>
    <xf numFmtId="2" fontId="31" fillId="0" borderId="22" xfId="0" applyNumberFormat="1" applyFont="1" applyBorder="1" applyAlignment="1">
      <alignment horizontal="center" vertical="center"/>
    </xf>
    <xf numFmtId="0" fontId="111" fillId="0" borderId="0" xfId="0" applyFont="1" applyAlignment="1">
      <alignment horizontal="left" vertical="center"/>
    </xf>
    <xf numFmtId="164" fontId="39" fillId="0" borderId="22" xfId="0" applyNumberFormat="1" applyFont="1" applyBorder="1" applyAlignment="1">
      <alignment horizontal="right" vertical="center"/>
    </xf>
    <xf numFmtId="0" fontId="111" fillId="0" borderId="0" xfId="0" applyFont="1"/>
    <xf numFmtId="0" fontId="160" fillId="0" borderId="0" xfId="0" applyFont="1"/>
    <xf numFmtId="0" fontId="40" fillId="0" borderId="0" xfId="0" applyFont="1" applyAlignment="1">
      <alignment horizontal="left" wrapText="1"/>
    </xf>
    <xf numFmtId="0" fontId="111" fillId="0" borderId="0" xfId="0" applyFont="1" applyAlignment="1">
      <alignment horizontal="left"/>
    </xf>
    <xf numFmtId="0" fontId="30" fillId="0" borderId="0" xfId="0" applyFont="1" applyAlignment="1">
      <alignment horizontal="left" vertical="center" wrapText="1"/>
    </xf>
    <xf numFmtId="0" fontId="31" fillId="4" borderId="0" xfId="0" applyFont="1" applyFill="1" applyAlignment="1">
      <alignment horizontal="center" vertical="center" wrapText="1"/>
    </xf>
    <xf numFmtId="0" fontId="35" fillId="4" borderId="0" xfId="0" applyFont="1" applyFill="1" applyAlignment="1">
      <alignment vertical="center"/>
    </xf>
    <xf numFmtId="0" fontId="39" fillId="4" borderId="22" xfId="0" applyFont="1" applyFill="1" applyBorder="1" applyAlignment="1">
      <alignment vertical="center"/>
    </xf>
    <xf numFmtId="0" fontId="30" fillId="4" borderId="22" xfId="0" applyFont="1" applyFill="1" applyBorder="1" applyAlignment="1">
      <alignment vertical="center"/>
    </xf>
    <xf numFmtId="0" fontId="30" fillId="4" borderId="22" xfId="0" applyFont="1" applyFill="1" applyBorder="1" applyAlignment="1">
      <alignment horizontal="center" vertical="center"/>
    </xf>
    <xf numFmtId="1" fontId="39" fillId="0" borderId="0" xfId="0" quotePrefix="1" applyNumberFormat="1" applyFont="1" applyAlignment="1">
      <alignment horizontal="center" vertical="center" wrapText="1"/>
    </xf>
    <xf numFmtId="0" fontId="67" fillId="0" borderId="0" xfId="0" applyFont="1" applyAlignment="1">
      <alignment wrapText="1"/>
    </xf>
    <xf numFmtId="0" fontId="146" fillId="0" borderId="0" xfId="0" applyFont="1" applyAlignment="1">
      <alignment vertical="center" wrapText="1"/>
    </xf>
    <xf numFmtId="4" fontId="32" fillId="0" borderId="22" xfId="0" applyNumberFormat="1" applyFont="1" applyBorder="1" applyAlignment="1">
      <alignment horizontal="center"/>
    </xf>
    <xf numFmtId="0" fontId="31" fillId="0" borderId="22" xfId="0" applyFont="1" applyBorder="1" applyAlignment="1">
      <alignment vertical="center" wrapText="1"/>
    </xf>
    <xf numFmtId="165" fontId="32" fillId="0" borderId="22" xfId="0" applyNumberFormat="1" applyFont="1" applyBorder="1" applyAlignment="1">
      <alignment horizontal="right" vertical="center"/>
    </xf>
    <xf numFmtId="3" fontId="39" fillId="0" borderId="22" xfId="0" applyNumberFormat="1" applyFont="1" applyBorder="1" applyAlignment="1">
      <alignment horizontal="right" vertical="center"/>
    </xf>
    <xf numFmtId="0" fontId="162" fillId="0" borderId="0" xfId="0" applyFont="1" applyAlignment="1">
      <alignment horizontal="center" wrapText="1"/>
    </xf>
    <xf numFmtId="1" fontId="31" fillId="0" borderId="0" xfId="0" quotePrefix="1" applyNumberFormat="1" applyFont="1" applyAlignment="1">
      <alignment horizontal="center" wrapText="1"/>
    </xf>
    <xf numFmtId="164" fontId="32" fillId="4" borderId="22" xfId="0" applyNumberFormat="1" applyFont="1" applyFill="1" applyBorder="1" applyAlignment="1">
      <alignment horizontal="center"/>
    </xf>
    <xf numFmtId="0" fontId="47" fillId="4" borderId="0" xfId="0" applyFont="1" applyFill="1" applyAlignment="1">
      <alignment horizontal="center" vertical="center" wrapText="1"/>
    </xf>
    <xf numFmtId="0" fontId="164" fillId="0" borderId="0" xfId="0" applyFont="1" applyAlignment="1">
      <alignment vertical="center"/>
    </xf>
    <xf numFmtId="0" fontId="60" fillId="0" borderId="0" xfId="0" applyFont="1" applyAlignment="1">
      <alignment vertical="center"/>
    </xf>
    <xf numFmtId="0" fontId="56" fillId="0" borderId="0" xfId="0" applyFont="1" applyAlignment="1">
      <alignment vertical="center"/>
    </xf>
    <xf numFmtId="4" fontId="135" fillId="4" borderId="49" xfId="0" applyNumberFormat="1" applyFont="1" applyFill="1" applyBorder="1" applyAlignment="1">
      <alignment vertical="center"/>
    </xf>
    <xf numFmtId="4" fontId="135" fillId="4" borderId="22" xfId="0" applyNumberFormat="1" applyFont="1" applyFill="1" applyBorder="1" applyAlignment="1">
      <alignment vertical="center"/>
    </xf>
    <xf numFmtId="165" fontId="135" fillId="4" borderId="22" xfId="0" applyNumberFormat="1" applyFont="1" applyFill="1" applyBorder="1" applyAlignment="1">
      <alignment vertical="center"/>
    </xf>
    <xf numFmtId="4" fontId="135" fillId="4" borderId="14" xfId="0" applyNumberFormat="1" applyFont="1" applyFill="1" applyBorder="1" applyAlignment="1">
      <alignment vertical="center"/>
    </xf>
    <xf numFmtId="0" fontId="119" fillId="0" borderId="0" xfId="0" applyFont="1" applyAlignment="1">
      <alignment vertical="center"/>
    </xf>
    <xf numFmtId="165" fontId="119" fillId="0" borderId="0" xfId="0" applyNumberFormat="1" applyFont="1" applyAlignment="1">
      <alignment horizontal="right" vertical="center"/>
    </xf>
    <xf numFmtId="166" fontId="31" fillId="0" borderId="15" xfId="0" applyNumberFormat="1" applyFont="1" applyBorder="1" applyAlignment="1">
      <alignment horizontal="center"/>
    </xf>
    <xf numFmtId="164" fontId="32" fillId="0" borderId="15" xfId="0" applyNumberFormat="1" applyFont="1" applyBorder="1" applyAlignment="1">
      <alignment horizontal="center"/>
    </xf>
    <xf numFmtId="164" fontId="32" fillId="0" borderId="14" xfId="0" applyNumberFormat="1" applyFont="1" applyBorder="1" applyAlignment="1">
      <alignment horizontal="center"/>
    </xf>
    <xf numFmtId="164" fontId="32" fillId="0" borderId="15" xfId="0" applyNumberFormat="1" applyFont="1" applyBorder="1" applyAlignment="1">
      <alignment horizontal="center" vertical="center"/>
    </xf>
    <xf numFmtId="165" fontId="32" fillId="4" borderId="22" xfId="0" applyNumberFormat="1" applyFont="1" applyFill="1" applyBorder="1" applyAlignment="1">
      <alignment horizontal="center"/>
    </xf>
    <xf numFmtId="17" fontId="31" fillId="0" borderId="22" xfId="0" applyNumberFormat="1" applyFont="1" applyBorder="1" applyAlignment="1">
      <alignment horizontal="center" vertical="center"/>
    </xf>
    <xf numFmtId="166" fontId="31" fillId="0" borderId="15" xfId="0" applyNumberFormat="1" applyFont="1" applyBorder="1" applyAlignment="1">
      <alignment horizontal="center" vertical="center"/>
    </xf>
    <xf numFmtId="166" fontId="31" fillId="0" borderId="14" xfId="0" applyNumberFormat="1" applyFont="1" applyBorder="1" applyAlignment="1">
      <alignment horizontal="center" vertical="center"/>
    </xf>
    <xf numFmtId="164" fontId="32" fillId="0" borderId="14" xfId="0" applyNumberFormat="1" applyFont="1" applyBorder="1" applyAlignment="1">
      <alignment horizontal="center" vertical="center"/>
    </xf>
    <xf numFmtId="166" fontId="31" fillId="0" borderId="14" xfId="0" applyNumberFormat="1" applyFont="1" applyBorder="1" applyAlignment="1">
      <alignment horizontal="center"/>
    </xf>
    <xf numFmtId="166" fontId="31" fillId="0" borderId="22" xfId="0" applyNumberFormat="1" applyFont="1" applyBorder="1" applyAlignment="1">
      <alignment horizontal="center" vertical="center"/>
    </xf>
    <xf numFmtId="164" fontId="40" fillId="0" borderId="0" xfId="0" applyNumberFormat="1" applyFont="1" applyAlignment="1">
      <alignment horizontal="center" vertical="center"/>
    </xf>
    <xf numFmtId="166" fontId="31" fillId="0" borderId="0" xfId="0" applyNumberFormat="1" applyFont="1" applyAlignment="1">
      <alignment horizontal="center" vertical="center" wrapText="1"/>
    </xf>
    <xf numFmtId="1" fontId="32" fillId="0" borderId="15" xfId="0" applyNumberFormat="1" applyFont="1" applyBorder="1" applyAlignment="1">
      <alignment horizontal="center" vertical="center"/>
    </xf>
    <xf numFmtId="1" fontId="32" fillId="0" borderId="15" xfId="0" applyNumberFormat="1" applyFont="1" applyBorder="1" applyAlignment="1">
      <alignment horizontal="center"/>
    </xf>
    <xf numFmtId="1" fontId="32" fillId="0" borderId="14" xfId="0" applyNumberFormat="1" applyFont="1" applyBorder="1" applyAlignment="1">
      <alignment horizontal="center"/>
    </xf>
    <xf numFmtId="166" fontId="39" fillId="0" borderId="0" xfId="0" applyNumberFormat="1" applyFont="1" applyAlignment="1">
      <alignment horizontal="center" vertical="center" wrapText="1"/>
    </xf>
    <xf numFmtId="3" fontId="32" fillId="8" borderId="15" xfId="0" applyNumberFormat="1" applyFont="1" applyFill="1" applyBorder="1" applyAlignment="1">
      <alignment horizontal="center"/>
    </xf>
    <xf numFmtId="0" fontId="150" fillId="0" borderId="0" xfId="0" applyFont="1" applyAlignment="1">
      <alignment horizontal="left" vertical="center"/>
    </xf>
    <xf numFmtId="3" fontId="32" fillId="0" borderId="22" xfId="14" applyNumberFormat="1" applyFont="1" applyFill="1" applyBorder="1" applyAlignment="1">
      <alignment horizontal="center" vertical="center"/>
    </xf>
    <xf numFmtId="3" fontId="32" fillId="0" borderId="15" xfId="14" applyNumberFormat="1" applyFont="1" applyFill="1" applyBorder="1" applyAlignment="1">
      <alignment horizontal="center" vertical="center"/>
    </xf>
    <xf numFmtId="3" fontId="32" fillId="0" borderId="15" xfId="14" applyNumberFormat="1" applyFont="1" applyFill="1" applyBorder="1" applyAlignment="1">
      <alignment horizontal="center"/>
    </xf>
    <xf numFmtId="3" fontId="32" fillId="0" borderId="14" xfId="14" applyNumberFormat="1" applyFont="1" applyFill="1" applyBorder="1" applyAlignment="1">
      <alignment horizontal="center"/>
    </xf>
    <xf numFmtId="0" fontId="35" fillId="0" borderId="33" xfId="0" applyFont="1" applyBorder="1" applyAlignment="1">
      <alignment horizontal="center" vertical="center"/>
    </xf>
    <xf numFmtId="3" fontId="27" fillId="0" borderId="4" xfId="0" applyNumberFormat="1" applyFont="1" applyBorder="1" applyAlignment="1">
      <alignment vertical="center"/>
    </xf>
    <xf numFmtId="2" fontId="27" fillId="0" borderId="4" xfId="0" applyNumberFormat="1" applyFont="1" applyBorder="1" applyAlignment="1">
      <alignment vertical="center"/>
    </xf>
    <xf numFmtId="2" fontId="27" fillId="0" borderId="12" xfId="0" applyNumberFormat="1" applyFont="1" applyBorder="1" applyAlignment="1">
      <alignment vertical="center"/>
    </xf>
    <xf numFmtId="2" fontId="32" fillId="0" borderId="94" xfId="0" applyNumberFormat="1" applyFont="1" applyBorder="1" applyAlignment="1">
      <alignment horizontal="center" vertical="center"/>
    </xf>
    <xf numFmtId="2" fontId="32" fillId="0" borderId="95" xfId="0" applyNumberFormat="1" applyFont="1" applyBorder="1" applyAlignment="1">
      <alignment horizontal="center" vertical="center"/>
    </xf>
    <xf numFmtId="2" fontId="32" fillId="0" borderId="15" xfId="0" applyNumberFormat="1" applyFont="1" applyBorder="1" applyAlignment="1">
      <alignment horizontal="center" vertical="center"/>
    </xf>
    <xf numFmtId="2" fontId="32" fillId="0" borderId="96" xfId="0" applyNumberFormat="1" applyFont="1" applyBorder="1" applyAlignment="1">
      <alignment horizontal="center" vertical="center"/>
    </xf>
    <xf numFmtId="2" fontId="32" fillId="0" borderId="27" xfId="0" applyNumberFormat="1" applyFont="1" applyBorder="1" applyAlignment="1">
      <alignment horizontal="center" vertical="center"/>
    </xf>
    <xf numFmtId="2" fontId="32" fillId="0" borderId="97" xfId="0" applyNumberFormat="1" applyFont="1" applyBorder="1" applyAlignment="1">
      <alignment horizontal="center" vertical="center"/>
    </xf>
    <xf numFmtId="164" fontId="32" fillId="0" borderId="94" xfId="0" applyNumberFormat="1" applyFont="1" applyBorder="1" applyAlignment="1">
      <alignment horizontal="center" vertical="center"/>
    </xf>
    <xf numFmtId="164" fontId="32" fillId="0" borderId="95" xfId="0" applyNumberFormat="1" applyFont="1" applyBorder="1" applyAlignment="1">
      <alignment horizontal="center" vertical="center"/>
    </xf>
    <xf numFmtId="164" fontId="32" fillId="0" borderId="96" xfId="0" applyNumberFormat="1" applyFont="1" applyBorder="1" applyAlignment="1">
      <alignment horizontal="center" vertical="center"/>
    </xf>
    <xf numFmtId="164" fontId="32" fillId="0" borderId="27" xfId="0" applyNumberFormat="1" applyFont="1" applyBorder="1" applyAlignment="1">
      <alignment horizontal="center" vertical="center"/>
    </xf>
    <xf numFmtId="164" fontId="32" fillId="0" borderId="97" xfId="0" applyNumberFormat="1" applyFont="1" applyBorder="1" applyAlignment="1">
      <alignment horizontal="center" vertical="center"/>
    </xf>
    <xf numFmtId="164" fontId="32" fillId="0" borderId="48" xfId="0" applyNumberFormat="1" applyFont="1" applyBorder="1" applyAlignment="1">
      <alignment horizontal="center" vertical="center"/>
    </xf>
    <xf numFmtId="164" fontId="32" fillId="0" borderId="42" xfId="0" applyNumberFormat="1" applyFont="1" applyBorder="1" applyAlignment="1">
      <alignment horizontal="center" vertical="center"/>
    </xf>
    <xf numFmtId="164" fontId="32" fillId="0" borderId="39" xfId="0" applyNumberFormat="1" applyFont="1" applyBorder="1" applyAlignment="1">
      <alignment horizontal="center" vertical="center"/>
    </xf>
    <xf numFmtId="164" fontId="32" fillId="0" borderId="44" xfId="0" applyNumberFormat="1" applyFont="1" applyBorder="1" applyAlignment="1">
      <alignment horizontal="center" vertical="center"/>
    </xf>
    <xf numFmtId="2" fontId="32" fillId="0" borderId="42" xfId="0" applyNumberFormat="1" applyFont="1" applyBorder="1" applyAlignment="1">
      <alignment horizontal="center" vertical="center"/>
    </xf>
    <xf numFmtId="2" fontId="32" fillId="0" borderId="39" xfId="0" applyNumberFormat="1" applyFont="1" applyBorder="1" applyAlignment="1">
      <alignment horizontal="center" vertical="center"/>
    </xf>
    <xf numFmtId="2" fontId="32" fillId="0" borderId="44" xfId="0" applyNumberFormat="1" applyFont="1" applyBorder="1" applyAlignment="1">
      <alignment horizontal="center" vertical="center"/>
    </xf>
    <xf numFmtId="3" fontId="30" fillId="0" borderId="0" xfId="0" applyNumberFormat="1" applyFont="1"/>
    <xf numFmtId="0" fontId="136" fillId="11" borderId="0" xfId="0" applyFont="1" applyFill="1" applyAlignment="1">
      <alignment horizontal="center" vertical="center"/>
    </xf>
    <xf numFmtId="49" fontId="138" fillId="11" borderId="0" xfId="0" applyNumberFormat="1" applyFont="1" applyFill="1" applyAlignment="1">
      <alignment horizontal="center" vertical="center"/>
    </xf>
    <xf numFmtId="0" fontId="72" fillId="0" borderId="22" xfId="0" applyFont="1" applyBorder="1" applyAlignment="1">
      <alignment horizontal="center" vertical="center"/>
    </xf>
    <xf numFmtId="0" fontId="119" fillId="0" borderId="23" xfId="0" applyFont="1" applyBorder="1" applyAlignment="1">
      <alignment horizontal="left" vertical="center"/>
    </xf>
    <xf numFmtId="0" fontId="119" fillId="0" borderId="26" xfId="0" applyFont="1" applyBorder="1" applyAlignment="1">
      <alignment horizontal="left" vertical="center"/>
    </xf>
    <xf numFmtId="0" fontId="119" fillId="0" borderId="0" xfId="0" applyFont="1" applyAlignment="1">
      <alignment horizontal="left" vertical="center"/>
    </xf>
    <xf numFmtId="0" fontId="0" fillId="0" borderId="82" xfId="0" applyBorder="1" applyAlignment="1">
      <alignment horizontal="left" vertical="center"/>
    </xf>
    <xf numFmtId="0" fontId="85" fillId="0" borderId="10" xfId="0" applyFont="1" applyBorder="1" applyAlignment="1">
      <alignment horizontal="center" vertical="center" wrapText="1"/>
    </xf>
    <xf numFmtId="0" fontId="85" fillId="0" borderId="3" xfId="0" applyFont="1" applyBorder="1" applyAlignment="1">
      <alignment horizontal="center" vertical="center"/>
    </xf>
    <xf numFmtId="0" fontId="130" fillId="0" borderId="64" xfId="12" applyFont="1" applyBorder="1" applyAlignment="1">
      <alignment horizontal="center" vertical="center"/>
    </xf>
    <xf numFmtId="0" fontId="130" fillId="0" borderId="65" xfId="12" applyFont="1" applyBorder="1" applyAlignment="1">
      <alignment horizontal="center" vertical="center"/>
    </xf>
    <xf numFmtId="0" fontId="130" fillId="0" borderId="66" xfId="12" applyFont="1" applyBorder="1" applyAlignment="1">
      <alignment horizontal="center" vertical="center"/>
    </xf>
    <xf numFmtId="0" fontId="130" fillId="0" borderId="63" xfId="12" applyFont="1" applyBorder="1" applyAlignment="1">
      <alignment horizontal="center" vertical="center"/>
    </xf>
    <xf numFmtId="0" fontId="130" fillId="0" borderId="67" xfId="12" applyFont="1" applyBorder="1" applyAlignment="1">
      <alignment horizontal="center" vertical="center"/>
    </xf>
    <xf numFmtId="0" fontId="130" fillId="0" borderId="68" xfId="12" applyFont="1" applyBorder="1" applyAlignment="1">
      <alignment horizontal="center" vertical="center"/>
    </xf>
    <xf numFmtId="0" fontId="130" fillId="0" borderId="69" xfId="12" applyFont="1" applyBorder="1" applyAlignment="1">
      <alignment horizontal="center" vertical="center"/>
    </xf>
    <xf numFmtId="0" fontId="130" fillId="0" borderId="60" xfId="12" applyFont="1" applyBorder="1" applyAlignment="1">
      <alignment horizontal="center" vertical="center"/>
    </xf>
    <xf numFmtId="0" fontId="130" fillId="0" borderId="61" xfId="12"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130" fillId="0" borderId="84" xfId="12" applyFont="1" applyBorder="1" applyAlignment="1">
      <alignment horizontal="center" vertical="center"/>
    </xf>
    <xf numFmtId="0" fontId="130" fillId="0" borderId="85" xfId="12" applyFont="1" applyBorder="1" applyAlignment="1">
      <alignment horizontal="center" vertical="center"/>
    </xf>
    <xf numFmtId="0" fontId="130" fillId="0" borderId="86" xfId="12" applyFont="1" applyBorder="1" applyAlignment="1">
      <alignment horizontal="center" vertical="center"/>
    </xf>
    <xf numFmtId="0" fontId="130" fillId="0" borderId="62" xfId="12" applyFont="1" applyBorder="1" applyAlignment="1">
      <alignment horizontal="center" vertical="center"/>
    </xf>
    <xf numFmtId="0" fontId="0" fillId="0" borderId="59"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0" xfId="0" applyAlignment="1">
      <alignment horizontal="center" vertical="center"/>
    </xf>
    <xf numFmtId="0" fontId="31" fillId="0" borderId="11" xfId="0" applyFont="1" applyBorder="1" applyAlignment="1">
      <alignment horizontal="center"/>
    </xf>
    <xf numFmtId="0" fontId="31" fillId="0" borderId="6" xfId="0" applyFont="1" applyBorder="1" applyAlignment="1">
      <alignment horizontal="center"/>
    </xf>
    <xf numFmtId="0" fontId="85" fillId="0" borderId="3" xfId="0" applyFont="1" applyBorder="1" applyAlignment="1">
      <alignment horizontal="center" vertical="center" wrapText="1"/>
    </xf>
    <xf numFmtId="0" fontId="31" fillId="0" borderId="60" xfId="12" applyFont="1" applyBorder="1" applyAlignment="1">
      <alignment horizontal="center" vertical="center"/>
    </xf>
    <xf numFmtId="0" fontId="31" fillId="0" borderId="61" xfId="12" applyFont="1" applyBorder="1" applyAlignment="1">
      <alignment horizontal="center" vertical="center"/>
    </xf>
    <xf numFmtId="0" fontId="31" fillId="0" borderId="62" xfId="12" applyFont="1" applyBorder="1" applyAlignment="1">
      <alignment horizontal="center" vertical="center"/>
    </xf>
    <xf numFmtId="0" fontId="0" fillId="0" borderId="2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31" fillId="0" borderId="40" xfId="0" applyFont="1" applyBorder="1" applyAlignment="1">
      <alignment horizontal="center" vertical="center"/>
    </xf>
    <xf numFmtId="0" fontId="31" fillId="0" borderId="22" xfId="0" applyFont="1" applyBorder="1" applyAlignment="1">
      <alignment horizontal="center" vertical="center"/>
    </xf>
    <xf numFmtId="0" fontId="31" fillId="0" borderId="39" xfId="0" applyFont="1" applyBorder="1" applyAlignment="1">
      <alignment horizontal="center" vertical="center"/>
    </xf>
    <xf numFmtId="0" fontId="31" fillId="0" borderId="40" xfId="0" applyFont="1" applyBorder="1" applyAlignment="1">
      <alignment horizontal="center"/>
    </xf>
    <xf numFmtId="0" fontId="31" fillId="0" borderId="22" xfId="0" applyFont="1" applyBorder="1" applyAlignment="1">
      <alignment horizontal="center"/>
    </xf>
    <xf numFmtId="164" fontId="31" fillId="0" borderId="0" xfId="0" applyNumberFormat="1" applyFont="1" applyAlignment="1">
      <alignment horizontal="center" vertical="center" wrapText="1"/>
    </xf>
    <xf numFmtId="0" fontId="31" fillId="0" borderId="0" xfId="0" applyFont="1" applyAlignment="1">
      <alignment horizontal="center"/>
    </xf>
    <xf numFmtId="0" fontId="31" fillId="4" borderId="0" xfId="0" applyFont="1" applyFill="1" applyAlignment="1">
      <alignment horizontal="center"/>
    </xf>
    <xf numFmtId="0" fontId="50" fillId="0" borderId="74" xfId="0" applyFont="1" applyBorder="1" applyAlignment="1">
      <alignment horizontal="center" vertical="center"/>
    </xf>
    <xf numFmtId="0" fontId="50" fillId="0" borderId="58" xfId="0" applyFont="1" applyBorder="1" applyAlignment="1">
      <alignment horizontal="center" vertical="center"/>
    </xf>
    <xf numFmtId="0" fontId="163" fillId="0" borderId="0" xfId="0" applyFont="1" applyAlignment="1">
      <alignment horizontal="center" vertical="top" wrapText="1"/>
    </xf>
    <xf numFmtId="0" fontId="40" fillId="0" borderId="22" xfId="0" applyFont="1" applyBorder="1" applyAlignment="1">
      <alignment horizontal="center" vertical="center"/>
    </xf>
    <xf numFmtId="0" fontId="165" fillId="0" borderId="22" xfId="0" applyFont="1" applyBorder="1" applyAlignment="1">
      <alignment horizontal="center" vertical="center"/>
    </xf>
    <xf numFmtId="0" fontId="31" fillId="0" borderId="3"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33" xfId="0" applyFont="1" applyBorder="1" applyAlignment="1">
      <alignment horizontal="center" vertical="center"/>
    </xf>
    <xf numFmtId="0" fontId="44" fillId="0" borderId="35" xfId="0" applyFont="1" applyBorder="1" applyAlignment="1">
      <alignment horizontal="center" vertical="center"/>
    </xf>
    <xf numFmtId="0" fontId="44" fillId="0" borderId="33" xfId="0" applyFont="1" applyBorder="1" applyAlignment="1">
      <alignment horizontal="center" vertical="center" wrapText="1"/>
    </xf>
    <xf numFmtId="0" fontId="44" fillId="0" borderId="35"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3" xfId="0" applyFont="1" applyBorder="1" applyAlignment="1">
      <alignment horizontal="center" vertical="center"/>
    </xf>
    <xf numFmtId="0" fontId="27" fillId="0" borderId="35" xfId="0" applyFont="1" applyBorder="1" applyAlignment="1">
      <alignment horizontal="center" vertical="center"/>
    </xf>
    <xf numFmtId="0" fontId="27" fillId="0" borderId="33" xfId="0" applyFont="1" applyBorder="1" applyAlignment="1">
      <alignment horizontal="center" vertical="center" wrapText="1"/>
    </xf>
    <xf numFmtId="0" fontId="27" fillId="0" borderId="35"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xf>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63" fillId="0" borderId="0" xfId="5" applyFont="1" applyAlignment="1">
      <alignment horizontal="center" vertical="center"/>
    </xf>
    <xf numFmtId="0" fontId="64" fillId="0" borderId="0" xfId="0" applyFont="1" applyAlignment="1">
      <alignment horizontal="left" vertical="center" wrapText="1" readingOrder="1"/>
    </xf>
    <xf numFmtId="0" fontId="65" fillId="0" borderId="0" xfId="0" applyFont="1" applyAlignment="1">
      <alignment horizontal="left" vertical="center" wrapText="1" readingOrder="1"/>
    </xf>
    <xf numFmtId="0" fontId="12" fillId="0" borderId="0" xfId="0" applyFont="1" applyAlignment="1">
      <alignment horizontal="left" vertical="center" wrapText="1" readingOrder="1"/>
    </xf>
    <xf numFmtId="0" fontId="66" fillId="0" borderId="0" xfId="0" applyFont="1" applyAlignment="1">
      <alignment horizontal="left" vertical="center" wrapText="1" readingOrder="1"/>
    </xf>
    <xf numFmtId="0" fontId="31" fillId="0" borderId="1" xfId="0" applyFont="1" applyBorder="1" applyAlignment="1">
      <alignment horizontal="center" vertical="center"/>
    </xf>
    <xf numFmtId="0" fontId="86"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xf numFmtId="174" fontId="30" fillId="0" borderId="0" xfId="0" applyNumberFormat="1" applyFont="1" applyAlignment="1">
      <alignment vertical="center"/>
    </xf>
  </cellXfs>
  <cellStyles count="15">
    <cellStyle name="%" xfId="1" xr:uid="{00000000-0005-0000-0000-000000000000}"/>
    <cellStyle name="Migliaia" xfId="14" builtinId="3"/>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2 2" xfId="13" xr:uid="{8E30A193-52A9-4A5B-86F4-66CABC1F8B9F}"/>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Normale 7" xfId="12" xr:uid="{E34058D1-9357-4677-9EC5-BD1E274E98D9}"/>
    <cellStyle name="Percentuale 2" xfId="11" xr:uid="{00000000-0005-0000-0000-00000B000000}"/>
  </cellStyles>
  <dxfs count="0"/>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3.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externalLink" Target="externalLinks/externalLink6.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0</xdr:rowOff>
    </xdr:from>
    <xdr:to>
      <xdr:col>11</xdr:col>
      <xdr:colOff>147977</xdr:colOff>
      <xdr:row>37</xdr:row>
      <xdr:rowOff>188799</xdr:rowOff>
    </xdr:to>
    <xdr:sp macro="" textlink="">
      <xdr:nvSpPr>
        <xdr:cNvPr id="2" name="object 33">
          <a:extLst>
            <a:ext uri="{FF2B5EF4-FFF2-40B4-BE49-F238E27FC236}">
              <a16:creationId xmlns:a16="http://schemas.microsoft.com/office/drawing/2014/main" id="{8849048A-6F1B-423A-9839-60002FA46998}"/>
            </a:ext>
          </a:extLst>
        </xdr:cNvPr>
        <xdr:cNvSpPr txBox="1"/>
      </xdr:nvSpPr>
      <xdr:spPr>
        <a:xfrm>
          <a:off x="0" y="8273143"/>
          <a:ext cx="9251156" cy="392906"/>
        </a:xfrm>
        <a:prstGeom prst="rect">
          <a:avLst/>
        </a:prstGeom>
      </xdr:spPr>
      <xdr:txBody>
        <a:bodyPr vert="horz" wrap="square" lIns="0" tIns="12700" rIns="0" bIns="0"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lang="it-IT" sz="1000" b="1">
              <a:solidFill>
                <a:srgbClr val="231F20"/>
              </a:solidFill>
              <a:latin typeface="Century Gothic" panose="020B0502020202020204" pitchFamily="34" charset="0"/>
              <a:cs typeface="Segoe UI Semilight" panose="020B0402040204020203" pitchFamily="34" charset="0"/>
            </a:rPr>
            <a:t>n.b. - I dati illustrati nella sezione "Comunicazioni</a:t>
          </a:r>
          <a:r>
            <a:rPr lang="it-IT" sz="1000" b="1" baseline="0">
              <a:solidFill>
                <a:srgbClr val="231F20"/>
              </a:solidFill>
              <a:latin typeface="Century Gothic" panose="020B0502020202020204" pitchFamily="34" charset="0"/>
              <a:cs typeface="Segoe UI Semilight" panose="020B0402040204020203" pitchFamily="34" charset="0"/>
            </a:rPr>
            <a:t> Elettroniche" </a:t>
          </a:r>
          <a:r>
            <a:rPr lang="it-IT" sz="1000" b="1">
              <a:solidFill>
                <a:srgbClr val="231F20"/>
              </a:solidFill>
              <a:latin typeface="Century Gothic" panose="020B0502020202020204" pitchFamily="34" charset="0"/>
              <a:cs typeface="Segoe UI Semilight" panose="020B0402040204020203" pitchFamily="34" charset="0"/>
            </a:rPr>
            <a:t>includono anche una stima della "altre imprese" presenti sul mercato, </a:t>
          </a:r>
          <a:endParaRPr lang="it-IT" sz="1000">
            <a:latin typeface="Century Gothic" panose="020B0502020202020204" pitchFamily="34" charset="0"/>
            <a:cs typeface="Segoe UI Semilight" panose="020B04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246440</xdr:colOff>
      <xdr:row>277</xdr:row>
      <xdr:rowOff>93086</xdr:rowOff>
    </xdr:from>
    <xdr:to>
      <xdr:col>21</xdr:col>
      <xdr:colOff>180778</xdr:colOff>
      <xdr:row>281</xdr:row>
      <xdr:rowOff>2919</xdr:rowOff>
    </xdr:to>
    <xdr:sp macro="" textlink="">
      <xdr:nvSpPr>
        <xdr:cNvPr id="6" name="CasellaDiTesto 22">
          <a:extLst>
            <a:ext uri="{FF2B5EF4-FFF2-40B4-BE49-F238E27FC236}">
              <a16:creationId xmlns:a16="http://schemas.microsoft.com/office/drawing/2014/main" id="{00000000-0008-0000-0800-000006000000}"/>
            </a:ext>
          </a:extLst>
        </xdr:cNvPr>
        <xdr:cNvSpPr txBox="1"/>
      </xdr:nvSpPr>
      <xdr:spPr>
        <a:xfrm>
          <a:off x="3621011" y="54127050"/>
          <a:ext cx="11037767" cy="72626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broadband di ciascun operatore alla fine dell’anno precedente. Ad esempio, il dato relativo alla settimana 53 dell’anno 2020 indica un incremento del 60,6% dell’intensità del traffico rispetto alla settimana di benchmark, la numero 7 del 2020.</a:t>
          </a:r>
        </a:p>
      </xdr:txBody>
    </xdr:sp>
    <xdr:clientData/>
  </xdr:twoCellAnchor>
  <xdr:twoCellAnchor>
    <xdr:from>
      <xdr:col>5</xdr:col>
      <xdr:colOff>242053</xdr:colOff>
      <xdr:row>281</xdr:row>
      <xdr:rowOff>4385</xdr:rowOff>
    </xdr:from>
    <xdr:to>
      <xdr:col>20</xdr:col>
      <xdr:colOff>527804</xdr:colOff>
      <xdr:row>284</xdr:row>
      <xdr:rowOff>201085</xdr:rowOff>
    </xdr:to>
    <xdr:sp macro="" textlink="">
      <xdr:nvSpPr>
        <xdr:cNvPr id="8" name="CasellaDiTesto 22">
          <a:extLst>
            <a:ext uri="{FF2B5EF4-FFF2-40B4-BE49-F238E27FC236}">
              <a16:creationId xmlns:a16="http://schemas.microsoft.com/office/drawing/2014/main" id="{00000000-0008-0000-0800-000008000000}"/>
            </a:ext>
          </a:extLst>
        </xdr:cNvPr>
        <xdr:cNvSpPr txBox="1"/>
      </xdr:nvSpPr>
      <xdr:spPr>
        <a:xfrm>
          <a:off x="3616624" y="54854778"/>
          <a:ext cx="10736037" cy="809021"/>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effectLst/>
              <a:uLnTx/>
              <a:uFillTx/>
              <a:latin typeface="+mn-lt"/>
              <a:ea typeface="+mn-ea"/>
              <a:cs typeface="Segoe UI Semilight" panose="020B0402040204020203" pitchFamily="34" charset="0"/>
            </a:rPr>
            <a:t>Definition: </a:t>
          </a:r>
          <a:r>
            <a:rPr kumimoji="0" lang="it-IT" sz="1000" b="0" i="0" u="none" strike="noStrike" kern="1200" cap="none" spc="0" normalizeH="0" baseline="0">
              <a:ln>
                <a:noFill/>
              </a:ln>
              <a:effectLst/>
              <a:uLnTx/>
              <a:uFillTx/>
              <a:latin typeface="+mn-lt"/>
              <a:ea typeface="+mn-ea"/>
              <a:cs typeface="Segoe UI Semilight" panose="020B0402040204020203" pitchFamily="34" charset="0"/>
            </a:rPr>
            <a:t>data traffic intensity (Gbps)</a:t>
          </a:r>
          <a:r>
            <a:rPr lang="it-IT" sz="1000">
              <a:latin typeface="+mn-lt"/>
            </a:rPr>
            <a:t> represents the peak inbound traffic volume registered in a timespan of 5 to 60 minutes.</a:t>
          </a:r>
          <a:endParaRPr kumimoji="0" lang="it-IT" sz="1000" b="1" i="0" u="none" strike="noStrike" kern="1200" cap="none" spc="0" normalizeH="0" baseline="0">
            <a:ln>
              <a:noFill/>
            </a:ln>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percentual broadband market share of each operator at the end of the previous year. For example, the figure for week 53 of the year 2020 shows a 60.6 per cent increase in traffic intensity compared to benchmark week, week 7 of 2020.</a:t>
          </a:r>
          <a:endParaRPr kumimoji="0" lang="it-IT" sz="1000" b="0" i="0" u="none" strike="noStrike" kern="1200" cap="none" spc="0" normalizeH="0" baseline="0">
            <a:ln>
              <a:noFill/>
            </a:ln>
            <a:effectLst/>
            <a:uLnTx/>
            <a:uFillTx/>
            <a:latin typeface="+mn-lt"/>
            <a:ea typeface="+mn-ea"/>
            <a:cs typeface="Segoe UI Semilight" panose="020B04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196401</xdr:colOff>
      <xdr:row>140</xdr:row>
      <xdr:rowOff>37944</xdr:rowOff>
    </xdr:from>
    <xdr:to>
      <xdr:col>21</xdr:col>
      <xdr:colOff>72576</xdr:colOff>
      <xdr:row>140</xdr:row>
      <xdr:rowOff>37944</xdr:rowOff>
    </xdr:to>
    <xdr:cxnSp macro="">
      <xdr:nvCxnSpPr>
        <xdr:cNvPr id="2" name="Connettore diritto 1">
          <a:extLst>
            <a:ext uri="{FF2B5EF4-FFF2-40B4-BE49-F238E27FC236}">
              <a16:creationId xmlns:a16="http://schemas.microsoft.com/office/drawing/2014/main" id="{00000000-0008-0000-1000-000002000000}"/>
            </a:ext>
          </a:extLst>
        </xdr:cNvPr>
        <xdr:cNvCxnSpPr/>
      </xdr:nvCxnSpPr>
      <xdr:spPr>
        <a:xfrm>
          <a:off x="6006651" y="28832019"/>
          <a:ext cx="11049000" cy="0"/>
        </a:xfrm>
        <a:prstGeom prst="line">
          <a:avLst/>
        </a:prstGeom>
        <a:ln w="9525">
          <a:solidFill>
            <a:srgbClr val="C00000">
              <a:alpha val="28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158751</xdr:colOff>
      <xdr:row>282</xdr:row>
      <xdr:rowOff>161924</xdr:rowOff>
    </xdr:from>
    <xdr:to>
      <xdr:col>20</xdr:col>
      <xdr:colOff>296335</xdr:colOff>
      <xdr:row>286</xdr:row>
      <xdr:rowOff>54827</xdr:rowOff>
    </xdr:to>
    <xdr:sp macro="" textlink="">
      <xdr:nvSpPr>
        <xdr:cNvPr id="3" name="CasellaDiTesto 22">
          <a:extLst>
            <a:ext uri="{FF2B5EF4-FFF2-40B4-BE49-F238E27FC236}">
              <a16:creationId xmlns:a16="http://schemas.microsoft.com/office/drawing/2014/main" id="{00000000-0008-0000-1000-000003000000}"/>
            </a:ext>
          </a:extLst>
        </xdr:cNvPr>
        <xdr:cNvSpPr txBox="1"/>
      </xdr:nvSpPr>
      <xdr:spPr>
        <a:xfrm>
          <a:off x="3598334" y="54920091"/>
          <a:ext cx="9980084" cy="707819"/>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solidFill>
                <a:prstClr val="black"/>
              </a:solidFill>
              <a:effectLst/>
              <a:uLnTx/>
              <a:uFillTx/>
              <a:latin typeface="+mn-lt"/>
              <a:ea typeface="+mn-ea"/>
              <a:cs typeface="Segoe UI Semilight" panose="020B0402040204020203" pitchFamily="34" charset="0"/>
            </a:rPr>
            <a:t>Definition</a:t>
          </a:r>
          <a:r>
            <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data traffic intensity (Gbps)</a:t>
          </a:r>
          <a:r>
            <a:rPr lang="it-IT" sz="1000">
              <a:solidFill>
                <a:schemeClr val="tx1"/>
              </a:solidFill>
              <a:latin typeface="+mn-lt"/>
            </a:rPr>
            <a:t> represents the peak inbound traffic volume registered in a timespan of 5 to 60 minutes.</a:t>
          </a:r>
          <a:endPar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a:t>
          </a:r>
          <a:r>
            <a:rPr lang="en-US" sz="1000">
              <a:solidFill>
                <a:schemeClr val="tx1"/>
              </a:solidFill>
              <a:latin typeface="+mn-lt"/>
            </a:rPr>
            <a:t>percentual market share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of each operator at the end of the previous year. </a:t>
          </a:r>
          <a:r>
            <a:rPr kumimoji="0" lang="en-US"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rPr>
            <a:t>For example, the figure for week 51 of the year 2020 shows a 54.6 per cent increase in traffic intensity compared to benchmark week, week 7 of 2020.</a:t>
          </a:r>
          <a:endParaRPr kumimoji="0" lang="it-IT"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endParaRPr>
        </a:p>
      </xdr:txBody>
    </xdr:sp>
    <xdr:clientData/>
  </xdr:twoCellAnchor>
  <xdr:twoCellAnchor>
    <xdr:from>
      <xdr:col>5</xdr:col>
      <xdr:colOff>162277</xdr:colOff>
      <xdr:row>279</xdr:row>
      <xdr:rowOff>49036</xdr:rowOff>
    </xdr:from>
    <xdr:to>
      <xdr:col>20</xdr:col>
      <xdr:colOff>369712</xdr:colOff>
      <xdr:row>282</xdr:row>
      <xdr:rowOff>164187</xdr:rowOff>
    </xdr:to>
    <xdr:sp macro="" textlink="">
      <xdr:nvSpPr>
        <xdr:cNvPr id="4" name="CasellaDiTesto 22">
          <a:extLst>
            <a:ext uri="{FF2B5EF4-FFF2-40B4-BE49-F238E27FC236}">
              <a16:creationId xmlns:a16="http://schemas.microsoft.com/office/drawing/2014/main" id="{00000000-0008-0000-1000-000004000000}"/>
            </a:ext>
          </a:extLst>
        </xdr:cNvPr>
        <xdr:cNvSpPr txBox="1"/>
      </xdr:nvSpPr>
      <xdr:spPr>
        <a:xfrm>
          <a:off x="3601860" y="54203953"/>
          <a:ext cx="10049935" cy="71840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di ciascun operatore alla fine dell’anno precedente. Ad esempio, il dato relativo alla settimana 51 dell’anno 2020 indica un incremento del 54,6% dell’intensità del traffico rispetto alla settimana di benchmark, la numero 7 del 2020.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245268</xdr:colOff>
      <xdr:row>2</xdr:row>
      <xdr:rowOff>153461</xdr:rowOff>
    </xdr:from>
    <xdr:to>
      <xdr:col>16</xdr:col>
      <xdr:colOff>169333</xdr:colOff>
      <xdr:row>15</xdr:row>
      <xdr:rowOff>166688</xdr:rowOff>
    </xdr:to>
    <xdr:sp macro="" textlink="">
      <xdr:nvSpPr>
        <xdr:cNvPr id="2" name="CasellaDiTesto 1">
          <a:extLst>
            <a:ext uri="{FF2B5EF4-FFF2-40B4-BE49-F238E27FC236}">
              <a16:creationId xmlns:a16="http://schemas.microsoft.com/office/drawing/2014/main" id="{429DFFC3-A61F-4284-8612-2E6D4F4D33B7}"/>
            </a:ext>
          </a:extLst>
        </xdr:cNvPr>
        <xdr:cNvSpPr txBox="1"/>
      </xdr:nvSpPr>
      <xdr:spPr>
        <a:xfrm>
          <a:off x="8417718" y="623361"/>
          <a:ext cx="4559565" cy="4362977"/>
        </a:xfrm>
        <a:prstGeom prst="rect">
          <a:avLst/>
        </a:prstGeom>
        <a:no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mn-lt"/>
              <a:ea typeface="+mn-ea"/>
              <a:cs typeface="+mn-cs"/>
            </a:rPr>
            <a:t>Nazionali generaliste/</a:t>
          </a:r>
          <a:r>
            <a:rPr kumimoji="0" lang="it-IT" sz="1100" b="1" i="1" u="none" strike="noStrike" kern="0" cap="none" spc="0" normalizeH="0" baseline="0" noProof="0">
              <a:ln>
                <a:noFill/>
              </a:ln>
              <a:solidFill>
                <a:srgbClr val="FF0000"/>
              </a:solidFill>
              <a:effectLst/>
              <a:uLnTx/>
              <a:uFillTx/>
              <a:latin typeface="+mn-lt"/>
              <a:ea typeface="+mn-ea"/>
              <a:cs typeface="+mn-cs"/>
            </a:rPr>
            <a:t>National general press newspapers - </a:t>
          </a:r>
          <a:r>
            <a:rPr kumimoji="0" lang="it-IT" sz="1100" b="1" i="0" u="none" strike="noStrike" kern="0" cap="none" spc="0" normalizeH="0" baseline="0" noProof="0">
              <a:ln>
                <a:noFill/>
              </a:ln>
              <a:solidFill>
                <a:srgbClr val="FF0000"/>
              </a:solidFill>
              <a:effectLst/>
              <a:uLnTx/>
              <a:uFillTx/>
              <a:latin typeface="+mn-lt"/>
              <a:ea typeface="+mn-ea"/>
              <a:cs typeface="+mn-cs"/>
            </a:rPr>
            <a:t>Top 5</a:t>
          </a:r>
          <a:r>
            <a:rPr kumimoji="0" lang="it-IT" sz="1100" b="1" i="1" u="none" strike="noStrike" kern="0" cap="none" spc="0" normalizeH="0" baseline="0" noProof="0">
              <a:ln>
                <a:noFill/>
              </a:ln>
              <a:solidFill>
                <a:srgbClr val="FF0000"/>
              </a:solidFill>
              <a:effectLst/>
              <a:uLnTx/>
              <a:uFillTx/>
              <a:latin typeface="+mn-lt"/>
              <a:ea typeface="+mn-ea"/>
              <a:cs typeface="+mn-cs"/>
            </a:rPr>
            <a:t> </a:t>
          </a:r>
          <a:r>
            <a:rPr kumimoji="0" lang="it-IT" sz="1100" b="1" i="0" u="none" strike="noStrike" kern="0" cap="none" spc="0" normalizeH="0" baseline="0" noProof="0">
              <a:ln>
                <a:noFill/>
              </a:ln>
              <a:solidFill>
                <a:srgbClr val="FF0000"/>
              </a:solidFill>
              <a:effectLst/>
              <a:uLnTx/>
              <a:uFillTx/>
              <a:latin typeface="+mn-lt"/>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mn-lt"/>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mn-lt"/>
              <a:ea typeface="+mn-ea"/>
              <a:cs typeface="+mn-cs"/>
            </a:rPr>
            <a:t>Altre nazionali generaliste/</a:t>
          </a:r>
          <a:r>
            <a:rPr kumimoji="0" lang="it-IT" sz="1100" b="1" i="1" u="none" strike="noStrike" kern="0" cap="none" spc="0" normalizeH="0" baseline="0" noProof="0">
              <a:ln>
                <a:noFill/>
              </a:ln>
              <a:solidFill>
                <a:srgbClr val="FF0000"/>
              </a:solidFill>
              <a:effectLst/>
              <a:uLnTx/>
              <a:uFillTx/>
              <a:latin typeface="+mn-lt"/>
              <a:ea typeface="+mn-ea"/>
              <a:cs typeface="+mn-cs"/>
            </a:rPr>
            <a:t>Other national general press </a:t>
          </a:r>
          <a:r>
            <a:rPr kumimoji="0" lang="it-IT" sz="1100" b="1" i="1"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mn-lt"/>
              <a:ea typeface="+mn-ea"/>
              <a:cs typeface="+mn-cs"/>
            </a:rPr>
            <a:t>Nazionali economia/</a:t>
          </a:r>
          <a:r>
            <a:rPr kumimoji="0" lang="it-IT" sz="1100" b="1" i="1" u="none" strike="noStrike" kern="0" cap="none" spc="0" normalizeH="0" baseline="0" noProof="0">
              <a:ln>
                <a:noFill/>
              </a:ln>
              <a:solidFill>
                <a:srgbClr val="FF0000"/>
              </a:solidFill>
              <a:effectLst/>
              <a:uLnTx/>
              <a:uFillTx/>
              <a:latin typeface="+mn-lt"/>
              <a:ea typeface="+mn-ea"/>
              <a:cs typeface="+mn-cs"/>
            </a:rPr>
            <a:t>National business newspapers   </a:t>
          </a:r>
          <a:r>
            <a:rPr kumimoji="0" lang="it-IT" sz="1100" b="1" i="0" u="none" strike="noStrike" kern="0" cap="none" spc="0" normalizeH="0" baseline="0" noProof="0">
              <a:ln>
                <a:noFill/>
              </a:ln>
              <a:solidFill>
                <a:srgbClr val="FF0000"/>
              </a:solidFill>
              <a:effectLst/>
              <a:uLnTx/>
              <a:uFillTx/>
              <a:latin typeface="+mn-lt"/>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a:t>
          </a:r>
          <a:r>
            <a:rPr lang="it-IT" sz="1100" b="1" i="1" baseline="0">
              <a:solidFill>
                <a:srgbClr val="FF0000"/>
              </a:solidFill>
              <a:effectLst/>
              <a:latin typeface="+mn-lt"/>
              <a:ea typeface="+mn-ea"/>
              <a:cs typeface="+mn-cs"/>
            </a:rPr>
            <a:t>National sports newspapers </a:t>
          </a:r>
          <a:r>
            <a:rPr lang="it-IT" sz="1100" b="1" i="0" baseline="0">
              <a:solidFill>
                <a:srgbClr val="FF0000"/>
              </a:solidFill>
              <a:effectLst/>
              <a:latin typeface="+mn-lt"/>
              <a:ea typeface="+mn-ea"/>
              <a:cs typeface="+mn-cs"/>
            </a:rPr>
            <a: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mn-lt"/>
              <a:ea typeface="+mn-ea"/>
              <a:cs typeface="+mn-cs"/>
            </a:rPr>
            <a:t>Locali/</a:t>
          </a:r>
          <a:r>
            <a:rPr kumimoji="0" lang="it-IT" sz="1100" b="1" i="1" u="none" strike="noStrike" kern="0" cap="none" spc="0" normalizeH="0" baseline="0" noProof="0">
              <a:ln>
                <a:noFill/>
              </a:ln>
              <a:solidFill>
                <a:srgbClr val="FF0000"/>
              </a:solidFill>
              <a:effectLst/>
              <a:uLnTx/>
              <a:uFillTx/>
              <a:latin typeface="+mn-lt"/>
              <a:ea typeface="+mn-ea"/>
              <a:cs typeface="+mn-cs"/>
            </a:rPr>
            <a:t>Local newspapers </a:t>
          </a: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Dolomiten, L'Eco di Bergamo, La Gazzetta di Parma, Il Gazzettino, Il Giornale di Brescia, Il Mattino, Il Messaggero Veneto, La Nazione,  Il Resto del Carlino, L'Unione Sarda</a:t>
          </a:r>
          <a:endParaRPr kumimoji="0" lang="it-IT" sz="1100" b="1" i="0" u="none" strike="sng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1" i="1" u="none" strike="noStrike" kern="0" cap="none" spc="0" normalizeH="0" baseline="0" noProof="0">
              <a:ln>
                <a:noFill/>
              </a:ln>
              <a:solidFill>
                <a:srgbClr val="FF0000"/>
              </a:solidFill>
              <a:effectLst/>
              <a:uLnTx/>
              <a:uFillTx/>
              <a:latin typeface="Calibri" panose="020F0502020204030204"/>
              <a:ea typeface="+mn-ea"/>
              <a:cs typeface="+mn-cs"/>
            </a:rPr>
            <a:t>Other local newspaper</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mn-lt"/>
              <a:ea typeface="+mn-ea"/>
              <a:cs typeface="+mn-cs"/>
            </a:rPr>
            <a:t>prime 10 testate locali/macroregionale in termini di vendite complessive nel 2025/</a:t>
          </a: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ysClr val="windowText" lastClr="000000"/>
              </a:solidFill>
              <a:effectLst/>
              <a:uLnTx/>
              <a:uFillTx/>
              <a:latin typeface="+mn-lt"/>
              <a:ea typeface="+mn-ea"/>
              <a:cs typeface="+mn-cs"/>
            </a:rPr>
            <a:t>terms of total sales in 2025</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rviziagcom.sharepoint.com/sites/SAT/UBD/Osservatorio%20Comunicazioni/2025/OT%202_2025/MEDIA%20E%20PIATTAFORME/2025%2003%20-%20Auditel%20-%20Canali%20TV.xlsx" TargetMode="External"/><Relationship Id="rId1" Type="http://schemas.openxmlformats.org/officeDocument/2006/relationships/externalLinkPath" Target="https://serviziagcom-my.sharepoint.com/personal/o_ardovino_agcom_it/Documents/Desktop/AGCOM/AA_OSSERVATORIO/AA_LAVORO/42_Giugno_2025/2025%2003%20-%20Auditel%20-%20Canali%20TV.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erviziagcom-my.sharepoint.com/personal/o_ardovino_agcom_it/Documents/Desktop/AGCOM/AA_OSSERVATORIO/AA_LAVORO/42_Giugno_2025/OPEN%20DATA/OPEN%20DATA%202025%2003_media%20e%20piattaforme.xlsx" TargetMode="External"/><Relationship Id="rId1" Type="http://schemas.openxmlformats.org/officeDocument/2006/relationships/externalLinkPath" Target="https://serviziagcom-my.sharepoint.com/personal/o_ardovino_agcom_it/Documents/Desktop/AGCOM/AA_OSSERVATORIO/AA_LAVORO/42_Giugno_2025/OPEN%20DATA%202025%2003_media%20e%20piattaform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4/OT%202024%2009/2024%2009%20-%20SERIE%20STORICHE%20-%20MEDIA/2024%2009%20-%20Auditel%20-%20Canali%20TV.xlsx" TargetMode="External"/><Relationship Id="rId1" Type="http://schemas.openxmlformats.org/officeDocument/2006/relationships/externalLinkPath" Target="https://serviziagcom-my.sharepoint.com/personal/o_ardovino_agcom_it/Documents/Desktop/AGCOM/AA_OSSERVATORIO/AA_LAVORO/40_Dicembre_2024/2024%2009%20-%20SERIE%20STORICHE%20-%20MEDIA/2024%2009%20-%20Auditel%20-%20Canali%20TV.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mucci\OneDrive%20-%20Agcom\Documenti\00_SSAT\000_Osservatorio%20trimestrale%20delle%20Comunicazioni\OT_2025_1\danicla\2025%2012%20-%20Auditel%20-%20Canali%20TV.xlsx" TargetMode="External"/><Relationship Id="rId1" Type="http://schemas.openxmlformats.org/officeDocument/2006/relationships/externalLinkPath" Target="https://serviziagcom-my.sharepoint.com/personal/o_ardovino_agcom_it/Documents/Desktop/AGCOM/AA_OSSERVATORIO/AA_LAVORO/41_Marzo_2025/danicla/2025%2012%20-%20Auditel%20-%20Canali%20TV.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DS%20-%20Quotidiani.xlsx" TargetMode="External"/><Relationship Id="rId1" Type="http://schemas.openxmlformats.org/officeDocument/2006/relationships/externalLinkPath" Target="https://serviziagcom-my.sharepoint.com/personal/n_capodaglio_agcom_it/Documents/Documenti/Documenti%20Excel/OSSERVATORIO%20TRIMESTRALE/IF%202023/OT%202023%2009/2023%2009%20-%20SERIE%20STORICHE%20-%20MEDIA/2023%2009%20-%20ADS%20-%20Quotidiani.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n.capodaglio\AppData\Local\Microsoft\Windows\INetCache\Content.Outlook\CEQ95LJA\OPEN%20DATA%202024%2009%20-%20bozza%20POSTALI.xlsx" TargetMode="External"/><Relationship Id="rId1" Type="http://schemas.openxmlformats.org/officeDocument/2006/relationships/externalLinkPath" Target="/Users/n.capodaglio/AppData/Local/Microsoft/Windows/INetCache/Content.Outlook/CEQ95LJA/OPEN%20DATA%202024%2009%20-%20bozza%20POSTA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1 - totale"/>
      <sheetName val="FIG 2.1 TOTALE spettatori TV"/>
      <sheetName val="Fig. 2.2 - 2.3 gruppi -3M"/>
      <sheetName val="Fig. 2.4 - canali 3M"/>
      <sheetName val="Fig 2.6 - all news 3M"/>
      <sheetName val="ALL NEWS Dataset_ANNO SOLARE+Q"/>
      <sheetName val="Dataset Q"/>
      <sheetName val="2025_Q_New"/>
      <sheetName val="2024_Q_New"/>
      <sheetName val="2023_Q_New"/>
      <sheetName val="2022_Q_new"/>
      <sheetName val="2021_Q_new"/>
      <sheetName val="2025_Q"/>
      <sheetName val="2024_Q"/>
      <sheetName val="2023_Q"/>
      <sheetName val="2022_Q"/>
      <sheetName val="2021_Q"/>
      <sheetName val="2020_q"/>
      <sheetName val="2024_Q_cum"/>
      <sheetName val="2023_Q_cum"/>
      <sheetName val="2022_Q_cum"/>
      <sheetName val="2021_Q_cum"/>
      <sheetName val="2020_Q_cum"/>
      <sheetName val="Dataset anno solare"/>
      <sheetName val="Dataset mese"/>
      <sheetName val="Nuova serie"/>
      <sheetName val="03 25"/>
      <sheetName val="02 25"/>
      <sheetName val="01 25"/>
      <sheetName val="01 24"/>
      <sheetName val="02 24"/>
      <sheetName val="03 24"/>
      <sheetName val="04 24"/>
      <sheetName val="05 24"/>
      <sheetName val="06 24"/>
      <sheetName val="07 24"/>
      <sheetName val="08 24"/>
      <sheetName val="09 24"/>
      <sheetName val="10 24"/>
      <sheetName val="11 24"/>
      <sheetName val="12 24"/>
      <sheetName val="01 23"/>
      <sheetName val="02 23"/>
      <sheetName val="03 23"/>
      <sheetName val="04 23"/>
      <sheetName val="05 23"/>
      <sheetName val="06 23"/>
      <sheetName val="07 23"/>
      <sheetName val="08 23"/>
      <sheetName val="09 23"/>
      <sheetName val="10 23"/>
      <sheetName val="11 23"/>
      <sheetName val="12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 val="Sanremo"/>
      <sheetName val="Canali - Ascolti"/>
      <sheetName val="Penetrazione E%"/>
      <sheetName val="Gruppi - Share "/>
      <sheetName val="Gruppi - ascolti"/>
      <sheetName val="Canali - Share"/>
      <sheetName val="Dataset anno Auditel"/>
      <sheetName val="Fig. 2.2 - gruppi "/>
      <sheetName val="Fig. 2.3 - canali"/>
      <sheetName val="Auditel 2024"/>
      <sheetName val="Auditel 2023"/>
      <sheetName val="Auditel 2022"/>
      <sheetName val="Auditel 2021"/>
      <sheetName val="Auditel 2020"/>
      <sheetName val="Auditel 2019"/>
      <sheetName val="Fig.... Q3-gruppi"/>
      <sheetName val="Fig.... Q3-canali"/>
      <sheetName val="Fig.... Gruppi -  ultimo mese"/>
      <sheetName val="Fig.... Canali -  ultimo mese"/>
    </sheetNames>
    <sheetDataSet>
      <sheetData sheetId="0"/>
      <sheetData sheetId="1">
        <row r="17">
          <cell r="CE17">
            <v>27.434328000000001</v>
          </cell>
          <cell r="CF17">
            <v>24.615264</v>
          </cell>
          <cell r="CG17">
            <v>21.008313000000001</v>
          </cell>
          <cell r="CH17">
            <v>20.959439</v>
          </cell>
          <cell r="CI17">
            <v>20.649006</v>
          </cell>
        </row>
        <row r="20">
          <cell r="CE20">
            <v>11.715876</v>
          </cell>
          <cell r="CF20">
            <v>10.673659000000001</v>
          </cell>
          <cell r="CG20">
            <v>9.0391139999999996</v>
          </cell>
          <cell r="CH20">
            <v>9.0468480000000007</v>
          </cell>
          <cell r="CI20">
            <v>8.8739679999999996</v>
          </cell>
        </row>
      </sheetData>
      <sheetData sheetId="2"/>
      <sheetData sheetId="3"/>
      <sheetData sheetId="4"/>
      <sheetData sheetId="5">
        <row r="26">
          <cell r="J26">
            <v>28.274999999999999</v>
          </cell>
          <cell r="K26">
            <v>49.521000000000001</v>
          </cell>
          <cell r="L26">
            <v>49.207000000000001</v>
          </cell>
        </row>
        <row r="27">
          <cell r="J27">
            <v>28.946000000000002</v>
          </cell>
          <cell r="K27">
            <v>56.268000000000001</v>
          </cell>
          <cell r="L27">
            <v>47.948999999999998</v>
          </cell>
        </row>
        <row r="28">
          <cell r="J28">
            <v>29.530999999999999</v>
          </cell>
          <cell r="K28">
            <v>53.420999999999999</v>
          </cell>
          <cell r="L28">
            <v>44.808999999999997</v>
          </cell>
        </row>
        <row r="29">
          <cell r="J29">
            <v>46.664000000000001</v>
          </cell>
          <cell r="K29">
            <v>64.83</v>
          </cell>
          <cell r="L29">
            <v>76.989000000000004</v>
          </cell>
        </row>
        <row r="30">
          <cell r="J30">
            <v>48.826000000000001</v>
          </cell>
          <cell r="K30">
            <v>56.899000000000001</v>
          </cell>
          <cell r="L30">
            <v>77.521000000000001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C12">
            <v>1683.7349999999999</v>
          </cell>
          <cell r="I12">
            <v>4967.5959999999995</v>
          </cell>
        </row>
        <row r="13">
          <cell r="C13">
            <v>435.35599999999999</v>
          </cell>
          <cell r="I13">
            <v>906.149</v>
          </cell>
        </row>
        <row r="14">
          <cell r="C14">
            <v>558.85599999999999</v>
          </cell>
          <cell r="I14">
            <v>1091.0309999999999</v>
          </cell>
        </row>
        <row r="17">
          <cell r="C17">
            <v>3167.2260000000001</v>
          </cell>
          <cell r="I17">
            <v>7885.8249999999998</v>
          </cell>
        </row>
        <row r="18">
          <cell r="C18">
            <v>1470.1279999999999</v>
          </cell>
        </row>
        <row r="19">
          <cell r="C19">
            <v>445.755</v>
          </cell>
        </row>
        <row r="20">
          <cell r="C20">
            <v>411.35599999999999</v>
          </cell>
        </row>
        <row r="22">
          <cell r="C22">
            <v>3223.4960000000001</v>
          </cell>
        </row>
        <row r="23">
          <cell r="C23">
            <v>378.303</v>
          </cell>
          <cell r="I23">
            <v>1245.4939999999999</v>
          </cell>
        </row>
        <row r="24">
          <cell r="C24">
            <v>416.71100000000001</v>
          </cell>
          <cell r="I24">
            <v>1320.424</v>
          </cell>
        </row>
        <row r="26">
          <cell r="C26">
            <v>199.26599999999999</v>
          </cell>
          <cell r="I26">
            <v>452.57900000000001</v>
          </cell>
        </row>
        <row r="27">
          <cell r="C27">
            <v>416.71100000000001</v>
          </cell>
          <cell r="I27">
            <v>1320.424</v>
          </cell>
        </row>
        <row r="28">
          <cell r="C28">
            <v>209.77</v>
          </cell>
          <cell r="I28">
            <v>722.71199999999999</v>
          </cell>
        </row>
        <row r="29">
          <cell r="C29">
            <v>620.93399999999997</v>
          </cell>
          <cell r="I29">
            <v>1667.403</v>
          </cell>
        </row>
        <row r="30">
          <cell r="C30">
            <v>8600.9779999999992</v>
          </cell>
          <cell r="I30">
            <v>20177.791000000001</v>
          </cell>
        </row>
      </sheetData>
      <sheetData sheetId="28">
        <row r="12">
          <cell r="C12">
            <v>2164.3069999999998</v>
          </cell>
          <cell r="I12">
            <v>6649.1109999999999</v>
          </cell>
        </row>
        <row r="13">
          <cell r="C13">
            <v>431.45800000000003</v>
          </cell>
          <cell r="I13">
            <v>821.25900000000001</v>
          </cell>
        </row>
        <row r="14">
          <cell r="C14">
            <v>579.048</v>
          </cell>
          <cell r="I14">
            <v>1094.0309999999999</v>
          </cell>
        </row>
        <row r="17">
          <cell r="C17">
            <v>3662.2289999999998</v>
          </cell>
          <cell r="I17">
            <v>9418.2720000000008</v>
          </cell>
        </row>
        <row r="18">
          <cell r="C18">
            <v>1463.9670000000001</v>
          </cell>
        </row>
        <row r="19">
          <cell r="C19">
            <v>433.94400000000002</v>
          </cell>
        </row>
        <row r="20">
          <cell r="C20">
            <v>410.72800000000001</v>
          </cell>
        </row>
        <row r="22">
          <cell r="C22">
            <v>3206.6669999999999</v>
          </cell>
        </row>
        <row r="23">
          <cell r="C23">
            <v>364.33499999999998</v>
          </cell>
          <cell r="I23">
            <v>1140.3599999999999</v>
          </cell>
        </row>
        <row r="24">
          <cell r="C24">
            <v>399.82400000000001</v>
          </cell>
          <cell r="I24">
            <v>1210.8399999999999</v>
          </cell>
        </row>
        <row r="26">
          <cell r="C26">
            <v>186.119</v>
          </cell>
          <cell r="I26">
            <v>421.25900000000001</v>
          </cell>
        </row>
        <row r="27">
          <cell r="C27">
            <v>600.44100000000003</v>
          </cell>
          <cell r="I27">
            <v>1352.2149999999999</v>
          </cell>
        </row>
        <row r="28">
          <cell r="C28">
            <v>200.45500000000001</v>
          </cell>
          <cell r="I28">
            <v>691.63800000000003</v>
          </cell>
        </row>
        <row r="29">
          <cell r="C29">
            <v>596.84100000000001</v>
          </cell>
          <cell r="I29">
            <v>1510.002</v>
          </cell>
        </row>
        <row r="30">
          <cell r="C30">
            <v>9052.0229999999992</v>
          </cell>
          <cell r="I30">
            <v>21261.764999999999</v>
          </cell>
        </row>
      </sheetData>
      <sheetData sheetId="29">
        <row r="12">
          <cell r="C12">
            <v>1746.066</v>
          </cell>
          <cell r="I12">
            <v>5076.2979999999998</v>
          </cell>
        </row>
        <row r="13">
          <cell r="C13">
            <v>416.66199999999998</v>
          </cell>
          <cell r="I13">
            <v>802.11699999999996</v>
          </cell>
        </row>
        <row r="14">
          <cell r="C14">
            <v>598.86699999999996</v>
          </cell>
          <cell r="I14">
            <v>1132.1110000000001</v>
          </cell>
        </row>
        <row r="17">
          <cell r="C17">
            <v>3279.2750000000001</v>
          </cell>
          <cell r="I17">
            <v>7955.8419999999996</v>
          </cell>
        </row>
        <row r="18">
          <cell r="C18">
            <v>1528.9179999999999</v>
          </cell>
        </row>
        <row r="19">
          <cell r="C19">
            <v>455.012</v>
          </cell>
        </row>
        <row r="20">
          <cell r="C20">
            <v>424.41</v>
          </cell>
        </row>
        <row r="22">
          <cell r="C22">
            <v>3373.7080000000001</v>
          </cell>
        </row>
        <row r="23">
          <cell r="C23">
            <v>375.608</v>
          </cell>
          <cell r="I23">
            <v>1187.9110000000001</v>
          </cell>
        </row>
        <row r="24">
          <cell r="C24">
            <v>412.40600000000001</v>
          </cell>
          <cell r="I24">
            <v>1264.0730000000001</v>
          </cell>
        </row>
        <row r="26">
          <cell r="C26">
            <v>233.63200000000001</v>
          </cell>
          <cell r="I26">
            <v>505.22399999999999</v>
          </cell>
        </row>
        <row r="27">
          <cell r="C27">
            <v>675.04100000000005</v>
          </cell>
          <cell r="I27">
            <v>1538.4349999999999</v>
          </cell>
        </row>
        <row r="28">
          <cell r="C28">
            <v>202.75</v>
          </cell>
          <cell r="I28">
            <v>586.13400000000001</v>
          </cell>
        </row>
        <row r="29">
          <cell r="C29">
            <v>634.02</v>
          </cell>
          <cell r="I29">
            <v>1417.585</v>
          </cell>
        </row>
        <row r="30">
          <cell r="C30">
            <v>8986.1329999999998</v>
          </cell>
          <cell r="I30">
            <v>20566.761999999999</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Index"/>
      <sheetName val="1.1"/>
      <sheetName val="1.2"/>
      <sheetName val="1.3"/>
      <sheetName val="1.4"/>
      <sheetName val="1.5"/>
      <sheetName val="1.6"/>
      <sheetName val="1.7"/>
      <sheetName val="1.8"/>
      <sheetName val="1.9"/>
      <sheetName val="1.10"/>
      <sheetName val="1.11"/>
      <sheetName val="1.12"/>
      <sheetName val="1.13"/>
      <sheetName val="1.14"/>
      <sheetName val="1.15"/>
      <sheetName val="1.16"/>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Principali  serie  storiche"/>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61">
          <cell r="I61" t="str">
            <v>1T21
1Q21</v>
          </cell>
          <cell r="J61" t="str">
            <v>1T22
1Q22</v>
          </cell>
          <cell r="K61" t="str">
            <v>1T23
1Q23</v>
          </cell>
          <cell r="L61" t="str">
            <v>1T24
1Q24</v>
          </cell>
          <cell r="M61" t="str">
            <v>1T25
1Q25</v>
          </cell>
        </row>
      </sheetData>
      <sheetData sheetId="19">
        <row r="4">
          <cell r="A4" t="str">
            <v>Average daily audience since the beginning of the year</v>
          </cell>
        </row>
        <row r="7">
          <cell r="A7" t="str">
            <v xml:space="preserve">Spettatori/Audience (mln)
</v>
          </cell>
        </row>
        <row r="18">
          <cell r="A18" t="str">
            <v>Average daily share since the beginning of the year</v>
          </cell>
        </row>
        <row r="29">
          <cell r="A29" t="str">
            <v>Fonte: elaborazioni Autorità su dati Auditel</v>
          </cell>
        </row>
        <row r="30">
          <cell r="A30" t="str">
            <v>Source: Agcom elaboration on data from Auditel</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Sanremo"/>
      <sheetName val="Fig. 2.1 - totale"/>
      <sheetName val="Fig. 2.2 - gruppi "/>
      <sheetName val="Fig. 2.3 - canali"/>
      <sheetName val="Fig 2.6 - all news"/>
      <sheetName val="Fig.... Q3-gruppi"/>
      <sheetName val="Fig.... Q3-canali"/>
      <sheetName val="Fig.... Gruppi -  ultimo mese"/>
      <sheetName val="Fig.... Canali -  ultimo mese"/>
      <sheetName val="ALL NEWS Dataset"/>
      <sheetName val="Penetrazione E%"/>
      <sheetName val="Canali - Share"/>
      <sheetName val="Gruppi - Share "/>
      <sheetName val="Canali - Ascolti"/>
      <sheetName val="Gruppi - ascolti"/>
      <sheetName val="Dataset"/>
      <sheetName val="01 24"/>
      <sheetName val="02 24"/>
      <sheetName val="03 24"/>
      <sheetName val="04 24"/>
      <sheetName val="05 24"/>
      <sheetName val="06 24"/>
      <sheetName val="07 24"/>
      <sheetName val="08 24"/>
      <sheetName val="09 24"/>
      <sheetName val="01 23"/>
      <sheetName val="02 23"/>
      <sheetName val="03 23"/>
      <sheetName val="04 23"/>
      <sheetName val="05 23"/>
      <sheetName val="06 23"/>
      <sheetName val="07 23"/>
      <sheetName val="08 23"/>
      <sheetName val="09 23"/>
      <sheetName val="10 23"/>
      <sheetName val="11 23"/>
      <sheetName val="12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CN7">
            <v>1119762</v>
          </cell>
          <cell r="CO7">
            <v>956566</v>
          </cell>
          <cell r="CP7">
            <v>1334391</v>
          </cell>
        </row>
        <row r="8">
          <cell r="CN8">
            <v>590872</v>
          </cell>
          <cell r="CO8">
            <v>624817</v>
          </cell>
          <cell r="CP8">
            <v>370827</v>
          </cell>
        </row>
        <row r="9">
          <cell r="CN9">
            <v>408463</v>
          </cell>
          <cell r="CO9">
            <v>378665</v>
          </cell>
          <cell r="CP9">
            <v>461403</v>
          </cell>
        </row>
        <row r="10">
          <cell r="CN10">
            <v>2694964</v>
          </cell>
          <cell r="CO10">
            <v>2526573</v>
          </cell>
          <cell r="CP10">
            <v>2624197</v>
          </cell>
        </row>
        <row r="11">
          <cell r="CN11">
            <v>1112241</v>
          </cell>
          <cell r="CO11">
            <v>1013917</v>
          </cell>
          <cell r="CP11">
            <v>1317569</v>
          </cell>
        </row>
        <row r="12">
          <cell r="CN12">
            <v>317338</v>
          </cell>
          <cell r="CO12">
            <v>323146</v>
          </cell>
          <cell r="CP12">
            <v>376674</v>
          </cell>
        </row>
        <row r="13">
          <cell r="CN13">
            <v>283245</v>
          </cell>
          <cell r="CO13">
            <v>253716</v>
          </cell>
          <cell r="CP13">
            <v>341364</v>
          </cell>
        </row>
        <row r="14">
          <cell r="CN14">
            <v>2443099</v>
          </cell>
          <cell r="CO14">
            <v>2354873</v>
          </cell>
          <cell r="CP14">
            <v>2902048</v>
          </cell>
        </row>
        <row r="15">
          <cell r="CN15">
            <v>240344</v>
          </cell>
          <cell r="CO15">
            <v>197441</v>
          </cell>
          <cell r="CP15">
            <v>311437</v>
          </cell>
        </row>
        <row r="16">
          <cell r="CN16">
            <v>273931</v>
          </cell>
          <cell r="CO16">
            <v>235024</v>
          </cell>
          <cell r="CP16">
            <v>349278</v>
          </cell>
        </row>
        <row r="17">
          <cell r="CN17">
            <v>169201</v>
          </cell>
          <cell r="CO17">
            <v>171563</v>
          </cell>
          <cell r="CP17">
            <v>204745</v>
          </cell>
        </row>
        <row r="18">
          <cell r="CN18">
            <v>558983</v>
          </cell>
          <cell r="CO18">
            <v>536050</v>
          </cell>
          <cell r="CP18">
            <v>652873</v>
          </cell>
        </row>
        <row r="19">
          <cell r="CN19">
            <v>154252</v>
          </cell>
          <cell r="CO19">
            <v>159184</v>
          </cell>
          <cell r="CP19">
            <v>184118</v>
          </cell>
        </row>
        <row r="20">
          <cell r="CN20">
            <v>719052</v>
          </cell>
          <cell r="CO20">
            <v>767634</v>
          </cell>
          <cell r="CP20">
            <v>762962</v>
          </cell>
        </row>
        <row r="21">
          <cell r="CN21">
            <v>7074192</v>
          </cell>
          <cell r="CO21">
            <v>6827099</v>
          </cell>
          <cell r="CP21">
            <v>7735131</v>
          </cell>
        </row>
        <row r="43">
          <cell r="CN43">
            <v>2818407</v>
          </cell>
          <cell r="CO43">
            <v>1997115</v>
          </cell>
          <cell r="CP43">
            <v>3866931</v>
          </cell>
        </row>
        <row r="44">
          <cell r="CN44">
            <v>1372971</v>
          </cell>
          <cell r="CO44">
            <v>1534472</v>
          </cell>
          <cell r="CP44">
            <v>784516</v>
          </cell>
        </row>
        <row r="45">
          <cell r="CN45">
            <v>848988</v>
          </cell>
          <cell r="CO45">
            <v>654597</v>
          </cell>
          <cell r="CP45">
            <v>931333</v>
          </cell>
        </row>
        <row r="46">
          <cell r="CN46">
            <v>6238473</v>
          </cell>
          <cell r="CO46">
            <v>5347704</v>
          </cell>
          <cell r="CP46">
            <v>6486770</v>
          </cell>
        </row>
        <row r="47">
          <cell r="CN47">
            <v>2234498</v>
          </cell>
          <cell r="CO47">
            <v>1878967</v>
          </cell>
          <cell r="CP47">
            <v>2668030</v>
          </cell>
        </row>
        <row r="48">
          <cell r="CN48">
            <v>921637</v>
          </cell>
          <cell r="CO48">
            <v>890402</v>
          </cell>
          <cell r="CP48">
            <v>1089878</v>
          </cell>
        </row>
        <row r="49">
          <cell r="CN49">
            <v>689743</v>
          </cell>
          <cell r="CO49">
            <v>597438</v>
          </cell>
          <cell r="CP49">
            <v>908049</v>
          </cell>
        </row>
        <row r="50">
          <cell r="CN50">
            <v>5304598</v>
          </cell>
          <cell r="CO50">
            <v>4947085</v>
          </cell>
          <cell r="CP50">
            <v>6586596</v>
          </cell>
        </row>
        <row r="51">
          <cell r="CN51">
            <v>770611</v>
          </cell>
          <cell r="CO51">
            <v>579067</v>
          </cell>
          <cell r="CP51">
            <v>1087154</v>
          </cell>
        </row>
        <row r="52">
          <cell r="CN52">
            <v>856804</v>
          </cell>
          <cell r="CO52">
            <v>680126</v>
          </cell>
          <cell r="CP52">
            <v>1184049</v>
          </cell>
        </row>
        <row r="53">
          <cell r="CN53">
            <v>369679</v>
          </cell>
          <cell r="CO53">
            <v>411811</v>
          </cell>
          <cell r="CP53">
            <v>428314</v>
          </cell>
        </row>
        <row r="54">
          <cell r="CN54">
            <v>1167651</v>
          </cell>
          <cell r="CO54">
            <v>1153843</v>
          </cell>
          <cell r="CP54">
            <v>1467806</v>
          </cell>
        </row>
        <row r="55">
          <cell r="CN55">
            <v>412803</v>
          </cell>
          <cell r="CO55">
            <v>380172</v>
          </cell>
          <cell r="CP55">
            <v>566963</v>
          </cell>
        </row>
        <row r="56">
          <cell r="CN56">
            <v>1457202</v>
          </cell>
          <cell r="CO56">
            <v>1452366</v>
          </cell>
          <cell r="CP56">
            <v>1759509</v>
          </cell>
        </row>
        <row r="57">
          <cell r="CN57">
            <v>15637185</v>
          </cell>
          <cell r="CO57">
            <v>14307327</v>
          </cell>
          <cell r="CP57">
            <v>18320838</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nremo"/>
      <sheetName val="Key data"/>
      <sheetName val="Fig. 2.1 - totale"/>
      <sheetName val="FIG 2.1 TOTALE spettatori TV"/>
      <sheetName val="Fig. 2.2 - gruppi  ANNO SOLARE"/>
      <sheetName val="Fig. 2.3 - canali ANNO SOLARE"/>
      <sheetName val="Dataset anno solare"/>
      <sheetName val="Fig 2.6 - all news ANNO SOLARE"/>
      <sheetName val="ALL NEWS Dataset_ANNO SOLARE"/>
      <sheetName val="Fig. 2.2 - gruppi "/>
      <sheetName val="Fig. 2.3 - canali"/>
      <sheetName val="Fig 2.6 - all news"/>
      <sheetName val="Penetrazione E%"/>
      <sheetName val="Gruppi - Share "/>
      <sheetName val="Gruppi - ascolti"/>
      <sheetName val="Canali - Share"/>
      <sheetName val="Canali - Ascolti"/>
      <sheetName val="Dataset Q"/>
      <sheetName val="2024_Q"/>
      <sheetName val="2023_Q"/>
      <sheetName val="2022_Q"/>
      <sheetName val="2021_Q"/>
      <sheetName val="2020_q"/>
      <sheetName val="2024_Q_cum"/>
      <sheetName val="2023_Q_cum"/>
      <sheetName val="2022_Q_cum"/>
      <sheetName val="2021_Q_cum"/>
      <sheetName val="2020_Q_cum"/>
      <sheetName val="Dataset anno Auditel"/>
      <sheetName val="Auditel 2024"/>
      <sheetName val="Auditel 2023"/>
      <sheetName val="Auditel 2022"/>
      <sheetName val="Auditel 2021"/>
      <sheetName val="Auditel 2020"/>
      <sheetName val="Auditel 2019"/>
      <sheetName val="Fig.... Q3-gruppi"/>
      <sheetName val="Fig.... Q3-canali"/>
      <sheetName val="Fig.... Gruppi -  ultimo mese"/>
      <sheetName val="Fig.... Canali -  ultimo mese"/>
      <sheetName val="Dataset mese"/>
      <sheetName val="01 24"/>
      <sheetName val="02 24"/>
      <sheetName val="03 24"/>
      <sheetName val="04 24"/>
      <sheetName val="05 24"/>
      <sheetName val="06 24"/>
      <sheetName val="07 24"/>
      <sheetName val="08 24"/>
      <sheetName val="09 24"/>
      <sheetName val="10 24"/>
      <sheetName val="11 24"/>
      <sheetName val="12 24"/>
      <sheetName val="01 23"/>
      <sheetName val="02 23"/>
      <sheetName val="03 23"/>
      <sheetName val="04 23"/>
      <sheetName val="05 23"/>
      <sheetName val="06 23"/>
      <sheetName val="07 23"/>
      <sheetName val="08 23"/>
      <sheetName val="09 23"/>
      <sheetName val="10 23"/>
      <sheetName val="11 23"/>
      <sheetName val="12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6">
          <cell r="CQ16">
            <v>406610</v>
          </cell>
          <cell r="CR16">
            <v>420153</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6 (i.a.) "/>
      <sheetName val="Fig. .... (12M)"/>
      <sheetName val="Fig. 2.7 (i.a.)"/>
      <sheetName val="Fig. ..... (12M)"/>
      <sheetName val="Fig. 2.8 (i.a.)"/>
      <sheetName val="Fig. ....... (12M)"/>
      <sheetName val="Fig. 2.9 T. top (12M) (2)"/>
      <sheetName val="Testate top % (12M)"/>
      <sheetName val="Testate top % inizio anno"/>
      <sheetName val="Gruppi 12M"/>
      <sheetName val="Gruppi inizio anno"/>
      <sheetName val="Gruppi ultimo Q"/>
      <sheetName val="Testate 12M mobili"/>
      <sheetName val="Testate inizio anno"/>
      <sheetName val="Testate ultimo Q"/>
      <sheetName val="Dataset"/>
      <sheetName val="Rank"/>
      <sheetName val="Gen 23"/>
      <sheetName val="Feb 23"/>
      <sheetName val="Mar 23"/>
      <sheetName val="Apr 23"/>
      <sheetName val="Mag 23"/>
      <sheetName val="Giu 23"/>
      <sheetName val="Lug 23"/>
      <sheetName val="Ago 23"/>
      <sheetName val="Set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2">
          <cell r="C112">
            <v>77.509034999999997</v>
          </cell>
          <cell r="D112">
            <v>72.767111</v>
          </cell>
          <cell r="E112">
            <v>78.826217999999997</v>
          </cell>
          <cell r="F112">
            <v>73.343537999999995</v>
          </cell>
          <cell r="G112">
            <v>75.907711000000006</v>
          </cell>
          <cell r="H112">
            <v>75.223889</v>
          </cell>
          <cell r="I112">
            <v>79.845299999999995</v>
          </cell>
          <cell r="J112">
            <v>78.645206000000002</v>
          </cell>
          <cell r="K112">
            <v>73.042456000000001</v>
          </cell>
          <cell r="L112">
            <v>73.333118999999996</v>
          </cell>
          <cell r="M112">
            <v>70.505075000000005</v>
          </cell>
          <cell r="N112">
            <v>68.553172000000004</v>
          </cell>
          <cell r="O112">
            <v>70.933702999999994</v>
          </cell>
          <cell r="P112">
            <v>66.083516000000003</v>
          </cell>
          <cell r="Q112">
            <v>74.252103000000005</v>
          </cell>
          <cell r="R112">
            <v>67.310202000000004</v>
          </cell>
          <cell r="S112">
            <v>70.490071</v>
          </cell>
          <cell r="T112">
            <v>69.714667000000006</v>
          </cell>
          <cell r="U112">
            <v>73.651083</v>
          </cell>
          <cell r="V112">
            <v>72.901760999999993</v>
          </cell>
          <cell r="W112">
            <v>68.289698999999999</v>
          </cell>
          <cell r="X112">
            <v>68.679597000000001</v>
          </cell>
          <cell r="Y112">
            <v>66.084093999999993</v>
          </cell>
          <cell r="Z112">
            <v>63.860593999999999</v>
          </cell>
          <cell r="AA112">
            <v>65.636831000000001</v>
          </cell>
          <cell r="AB112">
            <v>61.172165</v>
          </cell>
          <cell r="AC112">
            <v>67.081832000000006</v>
          </cell>
          <cell r="AD112">
            <v>61.886526000000003</v>
          </cell>
          <cell r="AE112">
            <v>64.791889999999995</v>
          </cell>
          <cell r="AF112">
            <v>63.412120999999999</v>
          </cell>
          <cell r="AG112">
            <v>66.634129000000001</v>
          </cell>
          <cell r="AH112">
            <v>66.937989999999999</v>
          </cell>
          <cell r="AI112">
            <v>62.515388999999999</v>
          </cell>
          <cell r="AJ112">
            <v>63.248342000000001</v>
          </cell>
          <cell r="AK112">
            <v>60.851331999999999</v>
          </cell>
          <cell r="AL112">
            <v>59.072167999999998</v>
          </cell>
          <cell r="AM112">
            <v>61.150213999999998</v>
          </cell>
          <cell r="AN112">
            <v>58.455058999999999</v>
          </cell>
          <cell r="AO112">
            <v>56.576571000000001</v>
          </cell>
          <cell r="AP112">
            <v>52.717916000000002</v>
          </cell>
          <cell r="AQ112">
            <v>54.513128999999999</v>
          </cell>
          <cell r="AR112">
            <v>52.482443000000004</v>
          </cell>
          <cell r="AS112">
            <v>57.085729999999998</v>
          </cell>
          <cell r="AT112">
            <v>57.873655999999997</v>
          </cell>
          <cell r="AU112">
            <v>55.270887999999999</v>
          </cell>
          <cell r="AV112">
            <v>56.446210000000001</v>
          </cell>
          <cell r="AW112">
            <v>53.621229</v>
          </cell>
          <cell r="AX112">
            <v>52.397734</v>
          </cell>
          <cell r="AY112">
            <v>53.862596000000003</v>
          </cell>
          <cell r="AZ112">
            <v>50.342320000000001</v>
          </cell>
          <cell r="BA112">
            <v>53.630026999999998</v>
          </cell>
          <cell r="BB112">
            <v>50.567596999999999</v>
          </cell>
          <cell r="BC112">
            <v>52.419075999999997</v>
          </cell>
          <cell r="BD112">
            <v>51.862271</v>
          </cell>
          <cell r="BE112">
            <v>55.064582000000001</v>
          </cell>
          <cell r="BF112">
            <v>53.224269</v>
          </cell>
          <cell r="BG112">
            <v>50.693300000000001</v>
          </cell>
          <cell r="BH112">
            <v>51.943122000000002</v>
          </cell>
          <cell r="BI112">
            <v>49.127201999999997</v>
          </cell>
          <cell r="BJ112">
            <v>47.815243000000002</v>
          </cell>
          <cell r="BK112">
            <v>48.986293000000003</v>
          </cell>
          <cell r="BL112">
            <v>45.794288000000002</v>
          </cell>
          <cell r="BM112">
            <v>49.706139999999998</v>
          </cell>
          <cell r="BN112">
            <v>45.904370999999998</v>
          </cell>
          <cell r="BO112">
            <v>47.295352000000001</v>
          </cell>
          <cell r="BP112">
            <v>46.221682000000001</v>
          </cell>
          <cell r="BQ112">
            <v>49.157764999999998</v>
          </cell>
          <cell r="BR112">
            <v>47.856468</v>
          </cell>
          <cell r="BS112">
            <v>46.599406000000002</v>
          </cell>
          <cell r="BT112">
            <v>46.684975999999999</v>
          </cell>
          <cell r="BU112">
            <v>44.751924000000002</v>
          </cell>
          <cell r="BV112">
            <v>43.543737</v>
          </cell>
          <cell r="BW112">
            <v>44.147218000000002</v>
          </cell>
          <cell r="BX112">
            <v>41.251963000000003</v>
          </cell>
        </row>
        <row r="113">
          <cell r="C113">
            <v>8.3257200000000005</v>
          </cell>
          <cell r="D113">
            <v>7.7948079999999997</v>
          </cell>
          <cell r="E113">
            <v>8.7026920000000008</v>
          </cell>
          <cell r="F113">
            <v>7.8160509999999999</v>
          </cell>
          <cell r="G113">
            <v>8.0369700000000002</v>
          </cell>
          <cell r="H113">
            <v>7.47255</v>
          </cell>
          <cell r="I113">
            <v>7.908379</v>
          </cell>
          <cell r="J113">
            <v>7.7520899999999999</v>
          </cell>
          <cell r="K113">
            <v>7.2716099999999999</v>
          </cell>
          <cell r="L113">
            <v>7.5832819999999996</v>
          </cell>
          <cell r="M113">
            <v>7.3927500000000004</v>
          </cell>
          <cell r="N113">
            <v>7.1209210000000001</v>
          </cell>
          <cell r="O113">
            <v>7.4641500000000001</v>
          </cell>
          <cell r="P113">
            <v>7.0502039999999999</v>
          </cell>
          <cell r="Q113">
            <v>7.9514069999999997</v>
          </cell>
          <cell r="R113">
            <v>7.2322519999999999</v>
          </cell>
          <cell r="S113">
            <v>7.5220200000000004</v>
          </cell>
          <cell r="T113">
            <v>7.3932900000000004</v>
          </cell>
          <cell r="U113">
            <v>7.6534659999999999</v>
          </cell>
          <cell r="V113">
            <v>7.5612599999999999</v>
          </cell>
          <cell r="W113">
            <v>7.0814700000000004</v>
          </cell>
          <cell r="X113">
            <v>7.1616819999999999</v>
          </cell>
          <cell r="Y113">
            <v>6.9608100000000004</v>
          </cell>
          <cell r="Z113">
            <v>6.8033710000000003</v>
          </cell>
          <cell r="AA113">
            <v>7.0388099999999998</v>
          </cell>
          <cell r="AB113">
            <v>6.6190040000000003</v>
          </cell>
          <cell r="AC113">
            <v>7.2855270000000001</v>
          </cell>
          <cell r="AD113">
            <v>6.6408839999999998</v>
          </cell>
          <cell r="AE113">
            <v>7.0664400000000001</v>
          </cell>
          <cell r="AF113">
            <v>6.7313400000000003</v>
          </cell>
          <cell r="AG113">
            <v>7.1183439999999996</v>
          </cell>
          <cell r="AH113">
            <v>7.2988499999999998</v>
          </cell>
          <cell r="AI113">
            <v>6.7027799999999997</v>
          </cell>
          <cell r="AJ113">
            <v>6.9447130000000001</v>
          </cell>
          <cell r="AK113">
            <v>6.75861</v>
          </cell>
          <cell r="AL113">
            <v>6.4248050000000001</v>
          </cell>
          <cell r="AM113">
            <v>6.8036399999999997</v>
          </cell>
          <cell r="AN113">
            <v>6.5292339999999998</v>
          </cell>
          <cell r="AO113">
            <v>6.5043889999999998</v>
          </cell>
          <cell r="AP113">
            <v>6.257504</v>
          </cell>
          <cell r="AQ113">
            <v>6.5156099999999997</v>
          </cell>
          <cell r="AR113">
            <v>5.9805599999999997</v>
          </cell>
          <cell r="AS113">
            <v>6.49946</v>
          </cell>
          <cell r="AT113">
            <v>6.6054899999999996</v>
          </cell>
          <cell r="AU113">
            <v>6.0482699999999996</v>
          </cell>
          <cell r="AV113">
            <v>6.2283030000000004</v>
          </cell>
          <cell r="AW113">
            <v>6.0325800000000003</v>
          </cell>
          <cell r="AX113">
            <v>5.9183779999999997</v>
          </cell>
          <cell r="AY113">
            <v>6.0903600000000004</v>
          </cell>
          <cell r="AZ113">
            <v>5.5616680000000001</v>
          </cell>
          <cell r="BA113">
            <v>6.0775810000000003</v>
          </cell>
          <cell r="BB113">
            <v>5.7943740000000004</v>
          </cell>
          <cell r="BC113">
            <v>5.8490700000000002</v>
          </cell>
          <cell r="BD113">
            <v>5.8949400000000001</v>
          </cell>
          <cell r="BE113">
            <v>6.3465990000000003</v>
          </cell>
          <cell r="BF113">
            <v>6.1736700000000004</v>
          </cell>
          <cell r="BG113">
            <v>5.8065300000000004</v>
          </cell>
          <cell r="BH113">
            <v>5.9072050000000003</v>
          </cell>
          <cell r="BI113">
            <v>5.6031300000000002</v>
          </cell>
          <cell r="BJ113">
            <v>5.506723</v>
          </cell>
          <cell r="BK113">
            <v>5.8981199999999996</v>
          </cell>
          <cell r="BL113">
            <v>5.6549079999999998</v>
          </cell>
          <cell r="BM113">
            <v>6.2050840000000003</v>
          </cell>
          <cell r="BN113">
            <v>5.6393399999999998</v>
          </cell>
          <cell r="BO113">
            <v>5.6908200000000004</v>
          </cell>
          <cell r="BP113">
            <v>5.6340000000000003</v>
          </cell>
          <cell r="BQ113">
            <v>6.070513</v>
          </cell>
          <cell r="BR113">
            <v>5.8604099999999999</v>
          </cell>
          <cell r="BS113">
            <v>5.7713400000000004</v>
          </cell>
          <cell r="BT113">
            <v>5.8254890000000001</v>
          </cell>
          <cell r="BU113">
            <v>5.4697800000000001</v>
          </cell>
          <cell r="BV113">
            <v>5.1129959999999999</v>
          </cell>
          <cell r="BW113">
            <v>5.4557099999999998</v>
          </cell>
          <cell r="BX113">
            <v>5.234572</v>
          </cell>
        </row>
        <row r="114">
          <cell r="C114">
            <v>6.8656199999999998</v>
          </cell>
          <cell r="D114">
            <v>6.45106</v>
          </cell>
          <cell r="E114">
            <v>6.8570450000000003</v>
          </cell>
          <cell r="F114">
            <v>6.2476440000000002</v>
          </cell>
          <cell r="G114">
            <v>6.3946800000000001</v>
          </cell>
          <cell r="H114">
            <v>6.6905400000000004</v>
          </cell>
          <cell r="I114">
            <v>6.854813</v>
          </cell>
          <cell r="J114">
            <v>6.6597299999999997</v>
          </cell>
          <cell r="K114">
            <v>6.2877000000000001</v>
          </cell>
          <cell r="L114">
            <v>6.2080289999999998</v>
          </cell>
          <cell r="M114">
            <v>6.0108600000000001</v>
          </cell>
          <cell r="N114">
            <v>5.682086</v>
          </cell>
          <cell r="O114">
            <v>5.6314200000000003</v>
          </cell>
          <cell r="P114">
            <v>5.2634119999999998</v>
          </cell>
          <cell r="Q114">
            <v>6.1385889999999996</v>
          </cell>
          <cell r="R114">
            <v>5.5373760000000001</v>
          </cell>
          <cell r="S114">
            <v>5.78505</v>
          </cell>
          <cell r="T114">
            <v>5.7692600000000001</v>
          </cell>
          <cell r="U114">
            <v>6.074109</v>
          </cell>
          <cell r="V114">
            <v>6.0472799999999998</v>
          </cell>
          <cell r="W114">
            <v>5.6859599999999997</v>
          </cell>
          <cell r="X114">
            <v>5.7515539999999996</v>
          </cell>
          <cell r="Y114">
            <v>5.5130699999999999</v>
          </cell>
          <cell r="Z114">
            <v>5.1979600000000001</v>
          </cell>
          <cell r="AA114">
            <v>5.2441800000000001</v>
          </cell>
          <cell r="AB114">
            <v>4.9672000000000001</v>
          </cell>
          <cell r="AC114">
            <v>5.5702970000000001</v>
          </cell>
          <cell r="AD114">
            <v>5.052003</v>
          </cell>
          <cell r="AE114">
            <v>5.4478799999999996</v>
          </cell>
          <cell r="AF114">
            <v>5.2971300000000001</v>
          </cell>
          <cell r="AG114">
            <v>5.5312989999999997</v>
          </cell>
          <cell r="AH114">
            <v>5.90571</v>
          </cell>
          <cell r="AI114">
            <v>5.4156000000000004</v>
          </cell>
          <cell r="AJ114">
            <v>5.3871799999999999</v>
          </cell>
          <cell r="AK114">
            <v>4.9828380000000001</v>
          </cell>
          <cell r="AL114">
            <v>4.8829909999999996</v>
          </cell>
          <cell r="AM114">
            <v>5.1554700000000002</v>
          </cell>
          <cell r="AN114">
            <v>4.9635819999999997</v>
          </cell>
          <cell r="AO114">
            <v>5.1130469999999999</v>
          </cell>
          <cell r="AP114">
            <v>4.7726559999999996</v>
          </cell>
          <cell r="AQ114">
            <v>4.9589400000000001</v>
          </cell>
          <cell r="AR114">
            <v>4.5187499999999998</v>
          </cell>
          <cell r="AS114">
            <v>4.8444940000000001</v>
          </cell>
          <cell r="AT114">
            <v>5.5338599999999998</v>
          </cell>
          <cell r="AU114">
            <v>5.0541600000000004</v>
          </cell>
          <cell r="AV114">
            <v>4.911206</v>
          </cell>
          <cell r="AW114">
            <v>4.7738100000000001</v>
          </cell>
          <cell r="AX114">
            <v>4.5915119999999998</v>
          </cell>
          <cell r="AY114">
            <v>4.57986</v>
          </cell>
          <cell r="AZ114">
            <v>4.3513679999999999</v>
          </cell>
          <cell r="BA114">
            <v>4.6897419999999999</v>
          </cell>
          <cell r="BB114">
            <v>4.5279439999999997</v>
          </cell>
          <cell r="BC114">
            <v>4.5329699999999997</v>
          </cell>
          <cell r="BD114">
            <v>4.4037899999999999</v>
          </cell>
          <cell r="BE114">
            <v>4.7774409999999996</v>
          </cell>
          <cell r="BF114">
            <v>4.6201800000000004</v>
          </cell>
          <cell r="BG114">
            <v>4.3267499999999997</v>
          </cell>
          <cell r="BH114">
            <v>4.4865370000000002</v>
          </cell>
          <cell r="BI114">
            <v>4.1806200000000002</v>
          </cell>
          <cell r="BJ114">
            <v>4.0684100000000001</v>
          </cell>
          <cell r="BK114">
            <v>4.0879500000000002</v>
          </cell>
          <cell r="BL114">
            <v>3.593324</v>
          </cell>
          <cell r="BM114">
            <v>3.6056699999999999</v>
          </cell>
          <cell r="BN114">
            <v>3.5001259999999998</v>
          </cell>
          <cell r="BO114">
            <v>3.4198499999999998</v>
          </cell>
          <cell r="BP114">
            <v>3.41004</v>
          </cell>
          <cell r="BQ114">
            <v>3.7859989999999999</v>
          </cell>
          <cell r="BR114">
            <v>3.6158700000000001</v>
          </cell>
          <cell r="BS114">
            <v>3.5612699999999999</v>
          </cell>
          <cell r="BT114">
            <v>3.3791099999999998</v>
          </cell>
          <cell r="BU114">
            <v>3.2813099999999999</v>
          </cell>
          <cell r="BV114">
            <v>3.2589039999999998</v>
          </cell>
          <cell r="BW114">
            <v>3.1848299999999998</v>
          </cell>
          <cell r="BX114">
            <v>2.8928340000000001</v>
          </cell>
        </row>
        <row r="115">
          <cell r="C115">
            <v>4.8377350000000003</v>
          </cell>
          <cell r="D115">
            <v>4.6340640000000004</v>
          </cell>
          <cell r="E115">
            <v>5.0827929999999997</v>
          </cell>
          <cell r="F115">
            <v>4.7111210000000003</v>
          </cell>
          <cell r="G115">
            <v>5.2142150000000003</v>
          </cell>
          <cell r="H115">
            <v>5.129232</v>
          </cell>
          <cell r="I115">
            <v>6.0260680000000004</v>
          </cell>
          <cell r="J115">
            <v>6.4948779999999999</v>
          </cell>
          <cell r="K115">
            <v>5.0957439999999998</v>
          </cell>
          <cell r="L115">
            <v>4.728008</v>
          </cell>
          <cell r="M115">
            <v>4.4432400000000003</v>
          </cell>
          <cell r="N115">
            <v>4.4982090000000001</v>
          </cell>
          <cell r="O115">
            <v>4.5879599999999998</v>
          </cell>
          <cell r="P115">
            <v>4.4037839999999999</v>
          </cell>
          <cell r="Q115">
            <v>4.8632739999999997</v>
          </cell>
          <cell r="R115">
            <v>4.5352319999999997</v>
          </cell>
          <cell r="S115">
            <v>4.7870499999999998</v>
          </cell>
          <cell r="T115">
            <v>4.7847419999999996</v>
          </cell>
          <cell r="U115">
            <v>5.5708080000000004</v>
          </cell>
          <cell r="V115">
            <v>5.9085739999999998</v>
          </cell>
          <cell r="W115">
            <v>4.6900199999999996</v>
          </cell>
          <cell r="X115">
            <v>4.4357059999999997</v>
          </cell>
          <cell r="Y115">
            <v>4.1192859999999998</v>
          </cell>
          <cell r="Z115">
            <v>4.0822830000000003</v>
          </cell>
          <cell r="AA115">
            <v>4.1123599999999998</v>
          </cell>
          <cell r="AB115">
            <v>3.9575719999999999</v>
          </cell>
          <cell r="AC115">
            <v>4.3905219999999998</v>
          </cell>
          <cell r="AD115">
            <v>4.036257</v>
          </cell>
          <cell r="AE115">
            <v>4.2691980000000003</v>
          </cell>
          <cell r="AF115">
            <v>4.5094200000000004</v>
          </cell>
          <cell r="AG115">
            <v>4.9652089999999998</v>
          </cell>
          <cell r="AH115">
            <v>5.2599520000000002</v>
          </cell>
          <cell r="AI115">
            <v>4.51403</v>
          </cell>
          <cell r="AJ115">
            <v>4.1487970000000001</v>
          </cell>
          <cell r="AK115">
            <v>3.8961960000000002</v>
          </cell>
          <cell r="AL115">
            <v>3.793946</v>
          </cell>
          <cell r="AM115">
            <v>3.9173040000000001</v>
          </cell>
          <cell r="AN115">
            <v>3.8049729999999999</v>
          </cell>
          <cell r="AO115">
            <v>2.3484400000000001</v>
          </cell>
          <cell r="AP115">
            <v>1.380512</v>
          </cell>
          <cell r="AQ115">
            <v>1.411246</v>
          </cell>
          <cell r="AR115">
            <v>1.769695</v>
          </cell>
          <cell r="AS115">
            <v>2.941446</v>
          </cell>
          <cell r="AT115">
            <v>3.4668700000000001</v>
          </cell>
          <cell r="AU115">
            <v>3.1434000000000002</v>
          </cell>
          <cell r="AV115">
            <v>3.0315409999999998</v>
          </cell>
          <cell r="AW115">
            <v>2.3169200000000001</v>
          </cell>
          <cell r="AX115">
            <v>2.3048999999999999</v>
          </cell>
          <cell r="AY115">
            <v>2.1738420000000001</v>
          </cell>
          <cell r="AZ115">
            <v>2.3300800000000002</v>
          </cell>
          <cell r="BA115">
            <v>2.0628500000000001</v>
          </cell>
          <cell r="BB115">
            <v>1.8369390000000001</v>
          </cell>
          <cell r="BC115">
            <v>2.6465100000000001</v>
          </cell>
          <cell r="BD115">
            <v>3.2545160000000002</v>
          </cell>
          <cell r="BE115">
            <v>3.6850000000000001</v>
          </cell>
          <cell r="BF115">
            <v>3.6126119999999999</v>
          </cell>
          <cell r="BG115">
            <v>2.9266960000000002</v>
          </cell>
          <cell r="BH115">
            <v>2.7421519999999999</v>
          </cell>
          <cell r="BI115">
            <v>2.5498099999999999</v>
          </cell>
          <cell r="BJ115">
            <v>2.4997029999999998</v>
          </cell>
          <cell r="BK115">
            <v>2.5387249999999999</v>
          </cell>
          <cell r="BL115">
            <v>2.4631720000000001</v>
          </cell>
          <cell r="BM115">
            <v>2.7489789999999998</v>
          </cell>
          <cell r="BN115">
            <v>2.6366779999999999</v>
          </cell>
          <cell r="BO115">
            <v>3.0250059999999999</v>
          </cell>
          <cell r="BP115">
            <v>2.8488319999999998</v>
          </cell>
          <cell r="BQ115">
            <v>3.0728080000000002</v>
          </cell>
          <cell r="BR115">
            <v>3.1831299999999998</v>
          </cell>
          <cell r="BS115">
            <v>2.6456080000000002</v>
          </cell>
          <cell r="BT115">
            <v>2.5967470000000001</v>
          </cell>
          <cell r="BU115">
            <v>2.4048180000000001</v>
          </cell>
          <cell r="BV115">
            <v>2.4739420000000001</v>
          </cell>
          <cell r="BW115">
            <v>2.3317299999999999</v>
          </cell>
          <cell r="BX115">
            <v>2.189432</v>
          </cell>
        </row>
        <row r="116">
          <cell r="C116">
            <v>4.5564299999999998</v>
          </cell>
          <cell r="D116">
            <v>4.2614879999999999</v>
          </cell>
          <cell r="E116">
            <v>4.6110639999999998</v>
          </cell>
          <cell r="F116">
            <v>4.3227399999999996</v>
          </cell>
          <cell r="G116">
            <v>4.4165400000000004</v>
          </cell>
          <cell r="H116">
            <v>4.5779699999999997</v>
          </cell>
          <cell r="I116">
            <v>4.8310089999999999</v>
          </cell>
          <cell r="J116">
            <v>4.6753200000000001</v>
          </cell>
          <cell r="K116">
            <v>4.5099</v>
          </cell>
          <cell r="L116">
            <v>4.5143440000000004</v>
          </cell>
          <cell r="M116">
            <v>4.3208099999999998</v>
          </cell>
          <cell r="N116">
            <v>4.2062759999999999</v>
          </cell>
          <cell r="O116">
            <v>4.3028399999999998</v>
          </cell>
          <cell r="P116">
            <v>3.9880680000000002</v>
          </cell>
          <cell r="Q116">
            <v>4.447756</v>
          </cell>
          <cell r="R116">
            <v>3.918161</v>
          </cell>
          <cell r="S116">
            <v>4.0386300000000004</v>
          </cell>
          <cell r="T116">
            <v>3.9251499999999999</v>
          </cell>
          <cell r="U116">
            <v>4.2396529999999997</v>
          </cell>
          <cell r="V116">
            <v>4.1041800000000004</v>
          </cell>
          <cell r="W116">
            <v>3.9590100000000001</v>
          </cell>
          <cell r="X116">
            <v>3.9488729999999999</v>
          </cell>
          <cell r="Y116">
            <v>3.8104200000000001</v>
          </cell>
          <cell r="Z116">
            <v>3.7190759999999998</v>
          </cell>
          <cell r="AA116">
            <v>3.7669199999999998</v>
          </cell>
          <cell r="AB116">
            <v>3.4946799999999998</v>
          </cell>
          <cell r="AC116">
            <v>3.8568959999999999</v>
          </cell>
          <cell r="AD116">
            <v>3.5472220000000001</v>
          </cell>
          <cell r="AE116">
            <v>3.6183900000000002</v>
          </cell>
          <cell r="AF116">
            <v>3.58107</v>
          </cell>
          <cell r="AG116">
            <v>3.7190699999999999</v>
          </cell>
          <cell r="AH116">
            <v>3.6605400000000001</v>
          </cell>
          <cell r="AI116">
            <v>3.5333100000000002</v>
          </cell>
          <cell r="AJ116">
            <v>3.317339</v>
          </cell>
          <cell r="AK116">
            <v>3.283264</v>
          </cell>
          <cell r="AL116">
            <v>3.270794</v>
          </cell>
          <cell r="AM116">
            <v>3.3654600000000001</v>
          </cell>
          <cell r="AN116">
            <v>2.99403</v>
          </cell>
          <cell r="AO116">
            <v>3.2639279999999999</v>
          </cell>
          <cell r="AP116">
            <v>2.9575360000000002</v>
          </cell>
          <cell r="AQ116">
            <v>3.0324599999999999</v>
          </cell>
          <cell r="AR116">
            <v>2.89113</v>
          </cell>
          <cell r="AS116">
            <v>3.0682559999999999</v>
          </cell>
          <cell r="AT116">
            <v>3.0688499999999999</v>
          </cell>
          <cell r="AU116">
            <v>2.9528099999999999</v>
          </cell>
          <cell r="AV116">
            <v>3.086484</v>
          </cell>
          <cell r="AW116">
            <v>2.9875799999999999</v>
          </cell>
          <cell r="AX116">
            <v>2.8665340000000001</v>
          </cell>
          <cell r="AY116">
            <v>2.9449800000000002</v>
          </cell>
          <cell r="AZ116">
            <v>2.734032</v>
          </cell>
          <cell r="BA116">
            <v>2.9152089999999999</v>
          </cell>
          <cell r="BB116">
            <v>2.732148</v>
          </cell>
          <cell r="BC116">
            <v>2.82483</v>
          </cell>
          <cell r="BD116">
            <v>2.82795</v>
          </cell>
          <cell r="BE116">
            <v>2.986354</v>
          </cell>
          <cell r="BF116">
            <v>2.8679700000000001</v>
          </cell>
          <cell r="BG116">
            <v>2.7703799999999998</v>
          </cell>
          <cell r="BH116">
            <v>2.8364690000000001</v>
          </cell>
          <cell r="BI116">
            <v>2.6873999999999998</v>
          </cell>
          <cell r="BJ116">
            <v>2.5931220000000001</v>
          </cell>
          <cell r="BK116">
            <v>2.6549100000000001</v>
          </cell>
          <cell r="BL116">
            <v>2.4476200000000001</v>
          </cell>
          <cell r="BM116">
            <v>2.6515849999999999</v>
          </cell>
          <cell r="BN116">
            <v>2.4320560000000002</v>
          </cell>
          <cell r="BO116">
            <v>2.4913799999999999</v>
          </cell>
          <cell r="BP116">
            <v>2.46753</v>
          </cell>
          <cell r="BQ116">
            <v>2.6049609999999999</v>
          </cell>
          <cell r="BR116">
            <v>2.51214</v>
          </cell>
          <cell r="BS116">
            <v>2.49444</v>
          </cell>
          <cell r="BT116">
            <v>2.4896099999999999</v>
          </cell>
          <cell r="BU116">
            <v>2.3564099999999999</v>
          </cell>
          <cell r="BV116">
            <v>2.2963939999999998</v>
          </cell>
          <cell r="BW116">
            <v>2.32077</v>
          </cell>
          <cell r="BX116">
            <v>2.0751119999999998</v>
          </cell>
        </row>
        <row r="117">
          <cell r="C117">
            <v>4.68276</v>
          </cell>
          <cell r="D117">
            <v>4.3370319999999998</v>
          </cell>
          <cell r="E117">
            <v>4.0755520000000001</v>
          </cell>
          <cell r="F117">
            <v>4.1945889999999997</v>
          </cell>
          <cell r="G117">
            <v>4.2878400000000001</v>
          </cell>
          <cell r="H117">
            <v>3.7323870000000001</v>
          </cell>
          <cell r="I117">
            <v>3.961986</v>
          </cell>
          <cell r="J117">
            <v>3.7138200000000001</v>
          </cell>
          <cell r="K117">
            <v>3.7947600000000001</v>
          </cell>
          <cell r="L117">
            <v>4.0606590000000002</v>
          </cell>
          <cell r="M117">
            <v>3.9602400000000002</v>
          </cell>
          <cell r="N117">
            <v>3.6611729999999998</v>
          </cell>
          <cell r="O117">
            <v>4.0621200000000002</v>
          </cell>
          <cell r="P117">
            <v>3.7659720000000001</v>
          </cell>
          <cell r="Q117">
            <v>4.1388100000000003</v>
          </cell>
          <cell r="R117">
            <v>3.7423630000000001</v>
          </cell>
          <cell r="S117">
            <v>3.9756300000000002</v>
          </cell>
          <cell r="T117">
            <v>3.7689900000000001</v>
          </cell>
          <cell r="U117">
            <v>3.5711379999999999</v>
          </cell>
          <cell r="V117">
            <v>3.2826599999999999</v>
          </cell>
          <cell r="W117">
            <v>3.3754499999999998</v>
          </cell>
          <cell r="X117">
            <v>3.6338819999999998</v>
          </cell>
          <cell r="Y117">
            <v>3.53721</v>
          </cell>
          <cell r="Z117">
            <v>3.366552</v>
          </cell>
          <cell r="AA117">
            <v>3.6829800000000001</v>
          </cell>
          <cell r="AB117">
            <v>3.4197519999999999</v>
          </cell>
          <cell r="AC117">
            <v>3.4605920000000001</v>
          </cell>
          <cell r="AD117">
            <v>3.3154249999999998</v>
          </cell>
          <cell r="AE117">
            <v>3.1891799999999999</v>
          </cell>
          <cell r="AF117">
            <v>3.04365</v>
          </cell>
          <cell r="AG117">
            <v>3.0901730000000001</v>
          </cell>
          <cell r="AH117">
            <v>2.92944</v>
          </cell>
          <cell r="AI117">
            <v>2.9911799999999999</v>
          </cell>
          <cell r="AJ117">
            <v>3.1223510000000001</v>
          </cell>
          <cell r="AK117">
            <v>3.0438000000000001</v>
          </cell>
          <cell r="AL117">
            <v>3.0658219999999998</v>
          </cell>
          <cell r="AM117">
            <v>3.1323599999999998</v>
          </cell>
          <cell r="AN117">
            <v>2.9837229999999999</v>
          </cell>
          <cell r="AO117">
            <v>2.9998390000000001</v>
          </cell>
          <cell r="AP117">
            <v>2.854905</v>
          </cell>
          <cell r="AQ117">
            <v>3.0878399999999999</v>
          </cell>
          <cell r="AR117">
            <v>2.869405</v>
          </cell>
          <cell r="AS117">
            <v>2.7513740000000002</v>
          </cell>
          <cell r="AT117">
            <v>2.6703000000000001</v>
          </cell>
          <cell r="AU117">
            <v>2.5544099999999998</v>
          </cell>
          <cell r="AV117">
            <v>2.7395320000000001</v>
          </cell>
          <cell r="AW117">
            <v>2.5343399999999998</v>
          </cell>
          <cell r="AX117">
            <v>2.4336220000000002</v>
          </cell>
          <cell r="AY117">
            <v>2.4318240000000002</v>
          </cell>
          <cell r="AZ117">
            <v>2.513728</v>
          </cell>
          <cell r="BA117">
            <v>2.674525</v>
          </cell>
          <cell r="BB117">
            <v>2.4934780000000001</v>
          </cell>
          <cell r="BC117">
            <v>2.6223299999999998</v>
          </cell>
          <cell r="BD117">
            <v>2.3290799999999998</v>
          </cell>
          <cell r="BE117">
            <v>2.3427630000000002</v>
          </cell>
          <cell r="BF117">
            <v>2.2036199999999999</v>
          </cell>
          <cell r="BG117">
            <v>2.18526</v>
          </cell>
          <cell r="BH117">
            <v>2.4013840000000002</v>
          </cell>
          <cell r="BI117">
            <v>2.4452099999999999</v>
          </cell>
          <cell r="BJ117">
            <v>2.2570410000000001</v>
          </cell>
          <cell r="BK117">
            <v>2.3091300000000001</v>
          </cell>
          <cell r="BL117">
            <v>2.2519279999999999</v>
          </cell>
          <cell r="BM117">
            <v>2.5215709999999998</v>
          </cell>
          <cell r="BN117">
            <v>2.2293750000000001</v>
          </cell>
          <cell r="BO117">
            <v>2.3608500000000001</v>
          </cell>
          <cell r="BP117">
            <v>2.12439</v>
          </cell>
          <cell r="BQ117">
            <v>2.1993879999999999</v>
          </cell>
          <cell r="BR117">
            <v>2.0765400000000001</v>
          </cell>
          <cell r="BS117">
            <v>2.0527799999999998</v>
          </cell>
          <cell r="BT117">
            <v>2.1817489999999999</v>
          </cell>
          <cell r="BU117">
            <v>2.2101600000000001</v>
          </cell>
          <cell r="BV117">
            <v>2.1634000000000002</v>
          </cell>
          <cell r="BW117">
            <v>2.1747899999999998</v>
          </cell>
          <cell r="BX117">
            <v>2.0777960000000002</v>
          </cell>
        </row>
        <row r="118">
          <cell r="C118">
            <v>2.6713249999999999</v>
          </cell>
          <cell r="D118">
            <v>2.4643679999999999</v>
          </cell>
          <cell r="E118">
            <v>2.786724</v>
          </cell>
          <cell r="F118">
            <v>2.618252</v>
          </cell>
          <cell r="G118">
            <v>2.6288</v>
          </cell>
          <cell r="H118">
            <v>2.7323140000000001</v>
          </cell>
          <cell r="I118">
            <v>2.5000300000000002</v>
          </cell>
          <cell r="J118">
            <v>2.3738000000000001</v>
          </cell>
          <cell r="K118">
            <v>2.542176</v>
          </cell>
          <cell r="L118">
            <v>2.8051659999999998</v>
          </cell>
          <cell r="M118">
            <v>2.7428439999999998</v>
          </cell>
          <cell r="N118">
            <v>2.455492</v>
          </cell>
          <cell r="O118">
            <v>2.6446939999999999</v>
          </cell>
          <cell r="P118">
            <v>2.3927040000000002</v>
          </cell>
          <cell r="Q118">
            <v>2.666709</v>
          </cell>
          <cell r="R118">
            <v>2.5159500000000001</v>
          </cell>
          <cell r="S118">
            <v>2.7371500000000002</v>
          </cell>
          <cell r="T118">
            <v>2.5673439999999998</v>
          </cell>
          <cell r="U118">
            <v>2.4837020000000001</v>
          </cell>
          <cell r="V118">
            <v>2.31101</v>
          </cell>
          <cell r="W118">
            <v>2.5881699999999999</v>
          </cell>
          <cell r="X118">
            <v>2.7347060000000001</v>
          </cell>
          <cell r="Y118">
            <v>2.7379039999999999</v>
          </cell>
          <cell r="Z118">
            <v>2.465592</v>
          </cell>
          <cell r="AA118">
            <v>2.7732380000000001</v>
          </cell>
          <cell r="AB118">
            <v>2.48976</v>
          </cell>
          <cell r="AC118">
            <v>2.7156600000000002</v>
          </cell>
          <cell r="AD118">
            <v>2.5621999999999998</v>
          </cell>
          <cell r="AE118">
            <v>2.65408</v>
          </cell>
          <cell r="AF118">
            <v>2.4584820000000001</v>
          </cell>
          <cell r="AG118">
            <v>2.414542</v>
          </cell>
          <cell r="AH118">
            <v>2.2270560000000001</v>
          </cell>
          <cell r="AI118">
            <v>2.4162750000000002</v>
          </cell>
          <cell r="AJ118">
            <v>2.7576179999999999</v>
          </cell>
          <cell r="AK118">
            <v>2.6451099999999999</v>
          </cell>
          <cell r="AL118">
            <v>2.4311759999999998</v>
          </cell>
          <cell r="AM118">
            <v>2.6664819999999998</v>
          </cell>
          <cell r="AN118">
            <v>2.4217249999999999</v>
          </cell>
          <cell r="AO118">
            <v>2.3191739999999998</v>
          </cell>
          <cell r="AP118">
            <v>2.1639279999999999</v>
          </cell>
          <cell r="AQ118">
            <v>2.1751339999999999</v>
          </cell>
          <cell r="AR118">
            <v>2.0746500000000001</v>
          </cell>
          <cell r="AS118">
            <v>2.2479390000000001</v>
          </cell>
          <cell r="AT118">
            <v>1.9127000000000001</v>
          </cell>
          <cell r="AU118">
            <v>2.2793160000000001</v>
          </cell>
          <cell r="AV118">
            <v>2.4624809999999999</v>
          </cell>
          <cell r="AW118">
            <v>2.3567749999999998</v>
          </cell>
          <cell r="AX118">
            <v>2.3963749999999999</v>
          </cell>
          <cell r="AY118">
            <v>2.3573680000000001</v>
          </cell>
          <cell r="AZ118">
            <v>2.217984</v>
          </cell>
          <cell r="BA118">
            <v>2.2592180000000002</v>
          </cell>
          <cell r="BB118">
            <v>2.245152</v>
          </cell>
          <cell r="BC118">
            <v>2.1550750000000001</v>
          </cell>
          <cell r="BD118">
            <v>2.1711819999999999</v>
          </cell>
          <cell r="BE118">
            <v>2.068254</v>
          </cell>
          <cell r="BF118">
            <v>2.0235020000000001</v>
          </cell>
          <cell r="BG118">
            <v>2.1994959999999999</v>
          </cell>
          <cell r="BH118">
            <v>2.2307670000000002</v>
          </cell>
          <cell r="BI118">
            <v>1.982475</v>
          </cell>
          <cell r="BJ118">
            <v>1.9767749999999999</v>
          </cell>
          <cell r="BK118">
            <v>1.8034749999999999</v>
          </cell>
          <cell r="BL118">
            <v>1.9221600000000001</v>
          </cell>
          <cell r="BM118">
            <v>2.228958</v>
          </cell>
          <cell r="BN118">
            <v>2.0136479999999999</v>
          </cell>
          <cell r="BO118">
            <v>1.9855940000000001</v>
          </cell>
          <cell r="BP118">
            <v>1.777048</v>
          </cell>
          <cell r="BQ118">
            <v>1.726245</v>
          </cell>
          <cell r="BR118">
            <v>1.6416249999999999</v>
          </cell>
          <cell r="BS118">
            <v>1.824524</v>
          </cell>
          <cell r="BT118">
            <v>1.8450120000000001</v>
          </cell>
          <cell r="BU118">
            <v>1.842516</v>
          </cell>
          <cell r="BV118">
            <v>1.7219800000000001</v>
          </cell>
          <cell r="BW118">
            <v>1.7589250000000001</v>
          </cell>
          <cell r="BX118">
            <v>1.731144</v>
          </cell>
        </row>
        <row r="119">
          <cell r="C119">
            <v>3.0908699999999998</v>
          </cell>
          <cell r="D119">
            <v>2.8998759999999999</v>
          </cell>
          <cell r="E119">
            <v>3.1852809999999998</v>
          </cell>
          <cell r="F119">
            <v>2.9393530000000001</v>
          </cell>
          <cell r="G119">
            <v>3.06894</v>
          </cell>
          <cell r="H119">
            <v>2.9823900000000001</v>
          </cell>
          <cell r="I119">
            <v>3.1578460000000002</v>
          </cell>
          <cell r="J119">
            <v>3.0643500000000001</v>
          </cell>
          <cell r="K119">
            <v>2.8422299999999998</v>
          </cell>
          <cell r="L119">
            <v>2.802276</v>
          </cell>
          <cell r="M119">
            <v>2.78172</v>
          </cell>
          <cell r="N119">
            <v>2.765498</v>
          </cell>
          <cell r="O119">
            <v>2.8849200000000002</v>
          </cell>
          <cell r="P119">
            <v>2.6926760000000001</v>
          </cell>
          <cell r="Q119">
            <v>2.967041</v>
          </cell>
          <cell r="R119">
            <v>2.7231869999999998</v>
          </cell>
          <cell r="S119">
            <v>2.8466399999999998</v>
          </cell>
          <cell r="T119">
            <v>2.8129499999999998</v>
          </cell>
          <cell r="U119">
            <v>2.9207890000000001</v>
          </cell>
          <cell r="V119">
            <v>2.8486199999999999</v>
          </cell>
          <cell r="W119">
            <v>2.6750400000000001</v>
          </cell>
          <cell r="X119">
            <v>2.6770670000000001</v>
          </cell>
          <cell r="Y119">
            <v>2.6496599999999999</v>
          </cell>
          <cell r="Z119">
            <v>2.612581</v>
          </cell>
          <cell r="AA119">
            <v>2.7289500000000002</v>
          </cell>
          <cell r="AB119">
            <v>2.5627279999999999</v>
          </cell>
          <cell r="AC119">
            <v>2.809034</v>
          </cell>
          <cell r="AD119">
            <v>2.5686749999999998</v>
          </cell>
          <cell r="AE119">
            <v>2.7368399999999999</v>
          </cell>
          <cell r="AF119">
            <v>2.6177999999999999</v>
          </cell>
          <cell r="AG119">
            <v>2.7415780000000001</v>
          </cell>
          <cell r="AH119">
            <v>2.6631300000000002</v>
          </cell>
          <cell r="AI119">
            <v>2.4758399999999998</v>
          </cell>
          <cell r="AJ119">
            <v>2.2245159999999999</v>
          </cell>
          <cell r="AK119">
            <v>2.44956</v>
          </cell>
          <cell r="AL119">
            <v>2.3639060000000001</v>
          </cell>
          <cell r="AM119">
            <v>2.5104899999999999</v>
          </cell>
          <cell r="AN119">
            <v>2.386323</v>
          </cell>
          <cell r="AO119">
            <v>2.3595649999999999</v>
          </cell>
          <cell r="AP119">
            <v>2.3537849999999998</v>
          </cell>
          <cell r="AQ119">
            <v>2.3677199999999998</v>
          </cell>
          <cell r="AR119">
            <v>2.2202099999999998</v>
          </cell>
          <cell r="AS119">
            <v>2.3589760000000002</v>
          </cell>
          <cell r="AT119">
            <v>2.3343600000000002</v>
          </cell>
          <cell r="AU119">
            <v>2.2091400000000001</v>
          </cell>
          <cell r="AV119">
            <v>2.2922639999999999</v>
          </cell>
          <cell r="AW119">
            <v>2.2269899999999998</v>
          </cell>
          <cell r="AX119">
            <v>2.2354069999999999</v>
          </cell>
          <cell r="AY119">
            <v>2.3203800000000001</v>
          </cell>
          <cell r="AZ119">
            <v>2.2085560000000002</v>
          </cell>
          <cell r="BA119">
            <v>2.3086009999999999</v>
          </cell>
          <cell r="BB119">
            <v>2.1955610000000001</v>
          </cell>
          <cell r="BC119">
            <v>2.2864800000000001</v>
          </cell>
          <cell r="BD119">
            <v>2.18289</v>
          </cell>
          <cell r="BE119">
            <v>2.250972</v>
          </cell>
          <cell r="BF119">
            <v>2.13489</v>
          </cell>
          <cell r="BG119">
            <v>2.0367000000000002</v>
          </cell>
          <cell r="BH119">
            <v>2.0835720000000002</v>
          </cell>
          <cell r="BI119">
            <v>2.0475599999999998</v>
          </cell>
          <cell r="BJ119">
            <v>2.0118170000000002</v>
          </cell>
          <cell r="BK119">
            <v>2.0837699999999999</v>
          </cell>
          <cell r="BL119">
            <v>1.9704159999999999</v>
          </cell>
          <cell r="BM119">
            <v>2.149044</v>
          </cell>
          <cell r="BN119">
            <v>1.983716</v>
          </cell>
          <cell r="BO119">
            <v>2.03721</v>
          </cell>
          <cell r="BP119">
            <v>1.95408</v>
          </cell>
          <cell r="BQ119">
            <v>2.0516109999999999</v>
          </cell>
          <cell r="BR119">
            <v>1.96383</v>
          </cell>
          <cell r="BS119">
            <v>1.8709199999999999</v>
          </cell>
          <cell r="BT119">
            <v>1.8768640000000001</v>
          </cell>
          <cell r="BU119">
            <v>1.8405899999999999</v>
          </cell>
          <cell r="BV119">
            <v>1.8017989999999999</v>
          </cell>
          <cell r="BW119">
            <v>1.8198300000000001</v>
          </cell>
          <cell r="BX119">
            <v>1.7208239999999999</v>
          </cell>
        </row>
        <row r="120">
          <cell r="C120">
            <v>3.19035</v>
          </cell>
          <cell r="D120">
            <v>2.9935640000000001</v>
          </cell>
          <cell r="E120">
            <v>3.2463510000000002</v>
          </cell>
          <cell r="F120">
            <v>3.0209299999999999</v>
          </cell>
          <cell r="G120">
            <v>3.10446</v>
          </cell>
          <cell r="H120">
            <v>3.1208100000000001</v>
          </cell>
          <cell r="I120">
            <v>3.3832469999999999</v>
          </cell>
          <cell r="J120">
            <v>3.36978</v>
          </cell>
          <cell r="K120">
            <v>2.99688</v>
          </cell>
          <cell r="L120">
            <v>3.0142850000000001</v>
          </cell>
          <cell r="M120">
            <v>2.8325399999999998</v>
          </cell>
          <cell r="N120">
            <v>2.6802670000000002</v>
          </cell>
          <cell r="O120">
            <v>2.80341</v>
          </cell>
          <cell r="P120">
            <v>2.5842040000000002</v>
          </cell>
          <cell r="Q120">
            <v>2.8963920000000001</v>
          </cell>
          <cell r="R120">
            <v>2.6328520000000002</v>
          </cell>
          <cell r="S120">
            <v>2.7446999999999999</v>
          </cell>
          <cell r="T120">
            <v>2.7380100000000001</v>
          </cell>
          <cell r="U120">
            <v>2.9345840000000001</v>
          </cell>
          <cell r="V120">
            <v>2.9319299999999999</v>
          </cell>
          <cell r="W120">
            <v>2.6389800000000001</v>
          </cell>
          <cell r="X120">
            <v>2.7202809999999999</v>
          </cell>
          <cell r="Y120">
            <v>2.5966800000000001</v>
          </cell>
          <cell r="Z120">
            <v>2.4998580000000001</v>
          </cell>
          <cell r="AA120">
            <v>2.55321</v>
          </cell>
          <cell r="AB120">
            <v>2.3922919999999999</v>
          </cell>
          <cell r="AC120">
            <v>2.6357750000000002</v>
          </cell>
          <cell r="AD120">
            <v>2.4005619999999999</v>
          </cell>
          <cell r="AE120">
            <v>2.5139399999999998</v>
          </cell>
          <cell r="AF120">
            <v>2.43723</v>
          </cell>
          <cell r="AG120">
            <v>2.609518</v>
          </cell>
          <cell r="AH120">
            <v>2.6470199999999999</v>
          </cell>
          <cell r="AI120">
            <v>2.3729100000000001</v>
          </cell>
          <cell r="AJ120">
            <v>2.5382799999999999</v>
          </cell>
          <cell r="AK120">
            <v>2.4406500000000002</v>
          </cell>
          <cell r="AL120">
            <v>2.3160560000000001</v>
          </cell>
          <cell r="AM120">
            <v>2.3904299999999998</v>
          </cell>
          <cell r="AN120">
            <v>2.3028900000000001</v>
          </cell>
          <cell r="AO120">
            <v>1.9825429999999999</v>
          </cell>
          <cell r="AP120">
            <v>1.7424360000000001</v>
          </cell>
          <cell r="AQ120">
            <v>1.83663</v>
          </cell>
          <cell r="AR120">
            <v>1.7802899999999999</v>
          </cell>
          <cell r="AS120">
            <v>1.969678</v>
          </cell>
          <cell r="AT120">
            <v>2.0354399999999999</v>
          </cell>
          <cell r="AU120">
            <v>1.90551</v>
          </cell>
          <cell r="AV120">
            <v>1.9713830000000001</v>
          </cell>
          <cell r="AW120">
            <v>1.84233</v>
          </cell>
          <cell r="AX120">
            <v>1.79104</v>
          </cell>
          <cell r="AY120">
            <v>1.8954599999999999</v>
          </cell>
          <cell r="AZ120">
            <v>1.8049360000000001</v>
          </cell>
          <cell r="BA120">
            <v>1.938461</v>
          </cell>
          <cell r="BB120">
            <v>1.8238099999999999</v>
          </cell>
          <cell r="BC120">
            <v>1.9192499999999999</v>
          </cell>
          <cell r="BD120">
            <v>1.8821699999999999</v>
          </cell>
          <cell r="BE120">
            <v>2.008397</v>
          </cell>
          <cell r="BF120">
            <v>2.05863</v>
          </cell>
          <cell r="BG120">
            <v>1.92561</v>
          </cell>
          <cell r="BH120">
            <v>2.037258</v>
          </cell>
          <cell r="BI120">
            <v>1.8997200000000001</v>
          </cell>
          <cell r="BJ120">
            <v>1.830103</v>
          </cell>
          <cell r="BK120">
            <v>1.8900600000000001</v>
          </cell>
          <cell r="BL120">
            <v>1.756748</v>
          </cell>
          <cell r="BM120">
            <v>1.851599</v>
          </cell>
          <cell r="BN120">
            <v>1.694064</v>
          </cell>
          <cell r="BO120">
            <v>1.7845200000000001</v>
          </cell>
          <cell r="BP120">
            <v>1.72899</v>
          </cell>
          <cell r="BQ120">
            <v>1.846298</v>
          </cell>
          <cell r="BR120">
            <v>1.8431999999999999</v>
          </cell>
          <cell r="BS120">
            <v>1.7285999999999999</v>
          </cell>
          <cell r="BT120">
            <v>1.829434</v>
          </cell>
          <cell r="BU120">
            <v>1.7562899999999999</v>
          </cell>
          <cell r="BV120">
            <v>1.6387320000000001</v>
          </cell>
          <cell r="BW120">
            <v>1.7236800000000001</v>
          </cell>
          <cell r="BX120">
            <v>1.603448</v>
          </cell>
        </row>
        <row r="121">
          <cell r="C121">
            <v>2.7134399999999999</v>
          </cell>
          <cell r="D121">
            <v>2.544108</v>
          </cell>
          <cell r="E121">
            <v>2.7032820000000002</v>
          </cell>
          <cell r="F121">
            <v>2.4891920000000001</v>
          </cell>
          <cell r="G121">
            <v>2.73332</v>
          </cell>
          <cell r="H121">
            <v>2.8097240000000001</v>
          </cell>
          <cell r="I121">
            <v>3.1709939999999999</v>
          </cell>
          <cell r="J121">
            <v>3.3262459999999998</v>
          </cell>
          <cell r="K121">
            <v>2.692018</v>
          </cell>
          <cell r="L121">
            <v>2.5617450000000002</v>
          </cell>
          <cell r="M121">
            <v>2.3209719999999998</v>
          </cell>
          <cell r="N121">
            <v>2.2574290000000001</v>
          </cell>
          <cell r="O121">
            <v>2.2191740000000002</v>
          </cell>
          <cell r="P121">
            <v>2.03972</v>
          </cell>
          <cell r="Q121">
            <v>2.2034500000000001</v>
          </cell>
          <cell r="R121">
            <v>2.2213539999999998</v>
          </cell>
          <cell r="S121">
            <v>2.1998419999999999</v>
          </cell>
          <cell r="T121">
            <v>2.3371900000000001</v>
          </cell>
          <cell r="U121">
            <v>2.6488450000000001</v>
          </cell>
          <cell r="V121">
            <v>2.7805939999999998</v>
          </cell>
          <cell r="W121">
            <v>2.2423500000000001</v>
          </cell>
          <cell r="X121">
            <v>2.1492689999999999</v>
          </cell>
          <cell r="Y121">
            <v>1.9441820000000001</v>
          </cell>
          <cell r="Z121">
            <v>1.9266160000000001</v>
          </cell>
          <cell r="AA121">
            <v>1.9268639999999999</v>
          </cell>
          <cell r="AB121">
            <v>1.822916</v>
          </cell>
          <cell r="AC121">
            <v>1.9923960000000001</v>
          </cell>
          <cell r="AD121">
            <v>1.8807990000000001</v>
          </cell>
          <cell r="AE121">
            <v>1.9643120000000001</v>
          </cell>
          <cell r="AF121">
            <v>2.0565540000000002</v>
          </cell>
          <cell r="AG121">
            <v>2.3235749999999999</v>
          </cell>
          <cell r="AH121">
            <v>2.4986000000000002</v>
          </cell>
          <cell r="AI121">
            <v>2.055755</v>
          </cell>
          <cell r="AJ121">
            <v>1.923332</v>
          </cell>
          <cell r="AK121">
            <v>1.811458</v>
          </cell>
          <cell r="AL121">
            <v>1.78329</v>
          </cell>
          <cell r="AM121">
            <v>1.808802</v>
          </cell>
          <cell r="AN121">
            <v>1.7149479999999999</v>
          </cell>
          <cell r="AO121">
            <v>1.170239</v>
          </cell>
          <cell r="AP121">
            <v>0.80685399999999996</v>
          </cell>
          <cell r="AQ121">
            <v>0.882602</v>
          </cell>
          <cell r="AR121">
            <v>1.1693</v>
          </cell>
          <cell r="AS121">
            <v>1.443624</v>
          </cell>
          <cell r="AT121">
            <v>1.608725</v>
          </cell>
          <cell r="AU121">
            <v>1.4739739999999999</v>
          </cell>
          <cell r="AV121">
            <v>1.3966769999999999</v>
          </cell>
          <cell r="AW121">
            <v>1.230245</v>
          </cell>
          <cell r="AX121">
            <v>1.173</v>
          </cell>
          <cell r="AY121">
            <v>1.2984</v>
          </cell>
          <cell r="AZ121">
            <v>1.1098159999999999</v>
          </cell>
          <cell r="BA121">
            <v>1.18059</v>
          </cell>
          <cell r="BB121">
            <v>1.064897</v>
          </cell>
          <cell r="BC121">
            <v>1.234205</v>
          </cell>
          <cell r="BD121">
            <v>1.30827</v>
          </cell>
          <cell r="BE121">
            <v>1.595329</v>
          </cell>
          <cell r="BF121">
            <v>1.6475500000000001</v>
          </cell>
          <cell r="BG121">
            <v>1.5066120000000001</v>
          </cell>
          <cell r="BH121">
            <v>1.414874</v>
          </cell>
          <cell r="BI121">
            <v>1.3377250000000001</v>
          </cell>
          <cell r="BJ121">
            <v>1.228129</v>
          </cell>
          <cell r="BK121">
            <v>1.38137</v>
          </cell>
          <cell r="BL121">
            <v>1.148668</v>
          </cell>
          <cell r="BM121">
            <v>1.203025</v>
          </cell>
          <cell r="BN121">
            <v>1.0705990000000001</v>
          </cell>
          <cell r="BO121">
            <v>1.200504</v>
          </cell>
          <cell r="BP121">
            <v>1.2697259999999999</v>
          </cell>
          <cell r="BQ121">
            <v>1.44482</v>
          </cell>
          <cell r="BR121">
            <v>1.474375</v>
          </cell>
          <cell r="BS121">
            <v>1.3908240000000001</v>
          </cell>
          <cell r="BT121">
            <v>1.2040010000000001</v>
          </cell>
          <cell r="BU121">
            <v>1.0837300000000001</v>
          </cell>
          <cell r="BV121">
            <v>1.1899500000000001</v>
          </cell>
          <cell r="BW121">
            <v>1.3551200000000001</v>
          </cell>
          <cell r="BX121">
            <v>1.2140759999999999</v>
          </cell>
        </row>
        <row r="122">
          <cell r="C122">
            <v>2.2854899999999998</v>
          </cell>
          <cell r="D122">
            <v>2.1597520000000001</v>
          </cell>
          <cell r="E122">
            <v>2.3733599999999999</v>
          </cell>
          <cell r="F122">
            <v>2.1411859999999998</v>
          </cell>
          <cell r="G122">
            <v>2.2330199999999998</v>
          </cell>
          <cell r="H122">
            <v>2.1738900000000001</v>
          </cell>
          <cell r="I122">
            <v>2.2973789999999998</v>
          </cell>
          <cell r="J122">
            <v>2.29392</v>
          </cell>
          <cell r="K122">
            <v>2.0843400000000001</v>
          </cell>
          <cell r="L122">
            <v>2.0678239999999999</v>
          </cell>
          <cell r="M122">
            <v>2.00562</v>
          </cell>
          <cell r="N122">
            <v>2.0166599999999999</v>
          </cell>
          <cell r="O122">
            <v>2.09226</v>
          </cell>
          <cell r="P122">
            <v>1.9695480000000001</v>
          </cell>
          <cell r="Q122">
            <v>2.168326</v>
          </cell>
          <cell r="R122">
            <v>1.966548</v>
          </cell>
          <cell r="S122">
            <v>2.0664600000000002</v>
          </cell>
          <cell r="T122">
            <v>2.0518800000000001</v>
          </cell>
          <cell r="U122">
            <v>2.138442</v>
          </cell>
          <cell r="V122">
            <v>2.1134400000000002</v>
          </cell>
          <cell r="W122">
            <v>1.9604699999999999</v>
          </cell>
          <cell r="X122">
            <v>1.9561930000000001</v>
          </cell>
          <cell r="Y122">
            <v>1.9172100000000001</v>
          </cell>
          <cell r="Z122">
            <v>1.906083</v>
          </cell>
          <cell r="AA122">
            <v>1.9921199999999999</v>
          </cell>
          <cell r="AB122">
            <v>1.8610199999999999</v>
          </cell>
          <cell r="AC122">
            <v>2.0464340000000001</v>
          </cell>
          <cell r="AD122">
            <v>1.8763000000000001</v>
          </cell>
          <cell r="AE122">
            <v>1.9756199999999999</v>
          </cell>
          <cell r="AF122">
            <v>1.8979200000000001</v>
          </cell>
          <cell r="AG122">
            <v>1.967849</v>
          </cell>
          <cell r="AH122">
            <v>1.9616400000000001</v>
          </cell>
          <cell r="AI122">
            <v>1.7850900000000001</v>
          </cell>
          <cell r="AJ122">
            <v>1.595216</v>
          </cell>
          <cell r="AK122">
            <v>1.8003899999999999</v>
          </cell>
          <cell r="AL122">
            <v>1.6914830000000001</v>
          </cell>
          <cell r="AM122">
            <v>1.76847</v>
          </cell>
          <cell r="AN122">
            <v>1.710739</v>
          </cell>
          <cell r="AO122">
            <v>1.610047</v>
          </cell>
          <cell r="AP122">
            <v>1.570524</v>
          </cell>
          <cell r="AQ122">
            <v>1.5900300000000001</v>
          </cell>
          <cell r="AR122">
            <v>1.53918</v>
          </cell>
          <cell r="AS122">
            <v>1.6353740000000001</v>
          </cell>
          <cell r="AT122">
            <v>1.65195</v>
          </cell>
          <cell r="AU122">
            <v>1.56243</v>
          </cell>
          <cell r="AV122">
            <v>1.6448910000000001</v>
          </cell>
          <cell r="AW122">
            <v>1.53813</v>
          </cell>
          <cell r="AX122">
            <v>1.5173669999999999</v>
          </cell>
          <cell r="AY122">
            <v>1.5794999999999999</v>
          </cell>
          <cell r="AZ122">
            <v>1.45208</v>
          </cell>
          <cell r="BA122">
            <v>1.5891219999999999</v>
          </cell>
          <cell r="BB122">
            <v>1.493123</v>
          </cell>
          <cell r="BC122">
            <v>1.59846</v>
          </cell>
          <cell r="BD122">
            <v>1.47621</v>
          </cell>
          <cell r="BE122">
            <v>1.524518</v>
          </cell>
          <cell r="BF122">
            <v>1.5096000000000001</v>
          </cell>
          <cell r="BG122">
            <v>1.39734</v>
          </cell>
          <cell r="BH122">
            <v>1.4014789999999999</v>
          </cell>
          <cell r="BI122">
            <v>1.3705799999999999</v>
          </cell>
          <cell r="BJ122">
            <v>1.336813</v>
          </cell>
          <cell r="BK122">
            <v>1.3878900000000001</v>
          </cell>
          <cell r="BL122">
            <v>1.294916</v>
          </cell>
          <cell r="BM122">
            <v>1.3980379999999999</v>
          </cell>
          <cell r="BN122">
            <v>1.2722880000000001</v>
          </cell>
          <cell r="BO122">
            <v>1.2958799999999999</v>
          </cell>
          <cell r="BP122">
            <v>1.2676499999999999</v>
          </cell>
          <cell r="BQ122">
            <v>1.3613649999999999</v>
          </cell>
          <cell r="BR122">
            <v>1.3097700000000001</v>
          </cell>
          <cell r="BS122">
            <v>1.23414</v>
          </cell>
          <cell r="BT122">
            <v>1.236156</v>
          </cell>
          <cell r="BU122">
            <v>1.2079200000000001</v>
          </cell>
          <cell r="BV122">
            <v>1.17015</v>
          </cell>
          <cell r="BW122">
            <v>1.20201</v>
          </cell>
          <cell r="BX122">
            <v>1.1368</v>
          </cell>
        </row>
        <row r="123">
          <cell r="C123">
            <v>71.132470999999995</v>
          </cell>
          <cell r="D123">
            <v>66.854665999999995</v>
          </cell>
          <cell r="E123">
            <v>72.593873000000002</v>
          </cell>
          <cell r="F123">
            <v>67.324285000000003</v>
          </cell>
          <cell r="G123">
            <v>70.069084000000004</v>
          </cell>
          <cell r="H123">
            <v>69.475132000000002</v>
          </cell>
          <cell r="I123">
            <v>73.919470000000004</v>
          </cell>
          <cell r="J123">
            <v>72.873490000000004</v>
          </cell>
          <cell r="K123">
            <v>67.271119999999996</v>
          </cell>
          <cell r="L123">
            <v>67.416408000000004</v>
          </cell>
          <cell r="M123">
            <v>64.803431000000003</v>
          </cell>
          <cell r="N123">
            <v>63.137985999999998</v>
          </cell>
          <cell r="O123">
            <v>65.199678000000006</v>
          </cell>
          <cell r="P123">
            <v>60.737869000000003</v>
          </cell>
          <cell r="Q123">
            <v>68.315393999999998</v>
          </cell>
          <cell r="R123">
            <v>61.785319999999999</v>
          </cell>
          <cell r="S123">
            <v>64.788252999999997</v>
          </cell>
          <cell r="T123">
            <v>64.069698000000002</v>
          </cell>
          <cell r="U123">
            <v>67.840147000000002</v>
          </cell>
          <cell r="V123">
            <v>67.231746000000001</v>
          </cell>
          <cell r="W123">
            <v>62.612870999999998</v>
          </cell>
          <cell r="X123">
            <v>62.845880000000001</v>
          </cell>
          <cell r="Y123">
            <v>60.488773999999999</v>
          </cell>
          <cell r="Z123">
            <v>58.503779999999999</v>
          </cell>
          <cell r="AA123">
            <v>60.023854</v>
          </cell>
          <cell r="AB123">
            <v>55.934244</v>
          </cell>
          <cell r="AC123">
            <v>61.315331999999998</v>
          </cell>
          <cell r="AD123">
            <v>56.501094999999999</v>
          </cell>
          <cell r="AE123">
            <v>59.240597000000001</v>
          </cell>
          <cell r="AF123">
            <v>57.881005999999999</v>
          </cell>
          <cell r="AG123">
            <v>60.91977</v>
          </cell>
          <cell r="AH123">
            <v>61.338459999999998</v>
          </cell>
          <cell r="AI123">
            <v>56.961758000000003</v>
          </cell>
          <cell r="AJ123">
            <v>57.541894999999997</v>
          </cell>
          <cell r="AK123">
            <v>55.300671999999999</v>
          </cell>
          <cell r="AL123">
            <v>53.609876999999997</v>
          </cell>
          <cell r="AM123">
            <v>55.543945000000001</v>
          </cell>
          <cell r="AN123">
            <v>53.067376000000003</v>
          </cell>
          <cell r="AO123">
            <v>50.351013000000002</v>
          </cell>
          <cell r="AP123">
            <v>46.368599000000003</v>
          </cell>
          <cell r="AQ123">
            <v>47.773496999999999</v>
          </cell>
          <cell r="AR123">
            <v>45.818145999999999</v>
          </cell>
          <cell r="AS123">
            <v>50.506988999999997</v>
          </cell>
          <cell r="AT123">
            <v>51.659325000000003</v>
          </cell>
          <cell r="AU123">
            <v>49.163165999999997</v>
          </cell>
          <cell r="AV123">
            <v>49.864235000000001</v>
          </cell>
          <cell r="AW123">
            <v>47.141683</v>
          </cell>
          <cell r="AX123">
            <v>46.044120999999997</v>
          </cell>
          <cell r="AY123">
            <v>47.272919000000002</v>
          </cell>
          <cell r="AZ123">
            <v>44.148145</v>
          </cell>
          <cell r="BA123">
            <v>46.698186999999997</v>
          </cell>
          <cell r="BB123">
            <v>43.813982000000003</v>
          </cell>
          <cell r="BC123">
            <v>45.511324000000002</v>
          </cell>
          <cell r="BD123">
            <v>44.962598999999997</v>
          </cell>
          <cell r="BE123">
            <v>47.968798</v>
          </cell>
          <cell r="BF123">
            <v>46.456262000000002</v>
          </cell>
          <cell r="BG123">
            <v>43.910832999999997</v>
          </cell>
          <cell r="BH123">
            <v>44.921821000000001</v>
          </cell>
          <cell r="BI123">
            <v>42.397249000000002</v>
          </cell>
          <cell r="BJ123">
            <v>41.29278</v>
          </cell>
          <cell r="BK123">
            <v>42.416224999999997</v>
          </cell>
          <cell r="BL123">
            <v>39.771478000000002</v>
          </cell>
          <cell r="BM123">
            <v>43.122959999999999</v>
          </cell>
          <cell r="BN123">
            <v>39.698931000000002</v>
          </cell>
          <cell r="BO123">
            <v>40.886924</v>
          </cell>
          <cell r="BP123">
            <v>39.867247999999996</v>
          </cell>
          <cell r="BQ123">
            <v>42.581361999999999</v>
          </cell>
          <cell r="BR123">
            <v>41.50759</v>
          </cell>
          <cell r="BS123">
            <v>40.246200999999999</v>
          </cell>
          <cell r="BT123">
            <v>40.234769</v>
          </cell>
          <cell r="BU123">
            <v>38.461699000000003</v>
          </cell>
          <cell r="BV123">
            <v>37.385223000000003</v>
          </cell>
          <cell r="BW123">
            <v>37.854557</v>
          </cell>
          <cell r="BX123">
            <v>35.320331000000003</v>
          </cell>
        </row>
        <row r="124">
          <cell r="C124">
            <v>6.8853299999999997</v>
          </cell>
          <cell r="D124">
            <v>6.4580039999999999</v>
          </cell>
          <cell r="E124">
            <v>7.2408869999999999</v>
          </cell>
          <cell r="F124">
            <v>6.4709729999999999</v>
          </cell>
          <cell r="G124">
            <v>6.9070200000000002</v>
          </cell>
          <cell r="H124">
            <v>6.3586799999999997</v>
          </cell>
          <cell r="I124">
            <v>6.7697180000000001</v>
          </cell>
          <cell r="J124">
            <v>6.6492000000000004</v>
          </cell>
          <cell r="K124">
            <v>6.1726200000000002</v>
          </cell>
          <cell r="L124">
            <v>6.4586639999999997</v>
          </cell>
          <cell r="M124">
            <v>6.3110099999999996</v>
          </cell>
          <cell r="N124">
            <v>6.0774429999999997</v>
          </cell>
          <cell r="O124">
            <v>6.3895200000000001</v>
          </cell>
          <cell r="P124">
            <v>6.0499879999999999</v>
          </cell>
          <cell r="Q124">
            <v>6.841297</v>
          </cell>
          <cell r="R124">
            <v>6.1957050000000002</v>
          </cell>
          <cell r="S124">
            <v>6.4641599999999997</v>
          </cell>
          <cell r="T124">
            <v>6.3494999999999999</v>
          </cell>
          <cell r="U124">
            <v>6.5859189999999996</v>
          </cell>
          <cell r="V124">
            <v>6.5207699999999997</v>
          </cell>
          <cell r="W124">
            <v>6.0442499999999999</v>
          </cell>
          <cell r="X124">
            <v>6.0974209999999998</v>
          </cell>
          <cell r="Y124">
            <v>5.9406600000000003</v>
          </cell>
          <cell r="Z124">
            <v>5.813485</v>
          </cell>
          <cell r="AA124">
            <v>6.0135899999999998</v>
          </cell>
          <cell r="AB124">
            <v>5.6631400000000003</v>
          </cell>
          <cell r="AC124">
            <v>6.2331390000000004</v>
          </cell>
          <cell r="AD124">
            <v>5.6721969999999997</v>
          </cell>
          <cell r="AE124">
            <v>6.0738000000000003</v>
          </cell>
          <cell r="AF124">
            <v>5.7472500000000002</v>
          </cell>
          <cell r="AG124">
            <v>6.1023500000000004</v>
          </cell>
          <cell r="AH124">
            <v>6.3233100000000002</v>
          </cell>
          <cell r="AI124">
            <v>5.7358200000000004</v>
          </cell>
          <cell r="AJ124">
            <v>5.9506050000000004</v>
          </cell>
          <cell r="AK124">
            <v>5.7989100000000002</v>
          </cell>
          <cell r="AL124">
            <v>5.4831750000000001</v>
          </cell>
          <cell r="AM124">
            <v>5.8208399999999996</v>
          </cell>
          <cell r="AN124">
            <v>5.5975799999999998</v>
          </cell>
          <cell r="AO124">
            <v>5.498005</v>
          </cell>
          <cell r="AP124">
            <v>5.2833069999999998</v>
          </cell>
          <cell r="AQ124">
            <v>5.5060200000000004</v>
          </cell>
          <cell r="AR124">
            <v>4.9679700000000002</v>
          </cell>
          <cell r="AS124">
            <v>5.4490869999999996</v>
          </cell>
          <cell r="AT124">
            <v>5.5786499999999997</v>
          </cell>
          <cell r="AU124">
            <v>5.0105399999999998</v>
          </cell>
          <cell r="AV124">
            <v>5.1413190000000002</v>
          </cell>
          <cell r="AW124">
            <v>4.98996</v>
          </cell>
          <cell r="AX124">
            <v>4.91289</v>
          </cell>
          <cell r="AY124">
            <v>5.0435999999999996</v>
          </cell>
          <cell r="AZ124">
            <v>4.5939319999999997</v>
          </cell>
          <cell r="BA124">
            <v>4.9730819999999998</v>
          </cell>
          <cell r="BB124">
            <v>4.7217219999999998</v>
          </cell>
          <cell r="BC124">
            <v>4.7335200000000004</v>
          </cell>
          <cell r="BD124">
            <v>4.7888099999999998</v>
          </cell>
          <cell r="BE124">
            <v>5.2001569999999999</v>
          </cell>
          <cell r="BF124">
            <v>5.1026699999999998</v>
          </cell>
          <cell r="BG124">
            <v>4.7004000000000001</v>
          </cell>
          <cell r="BH124">
            <v>4.7455420000000004</v>
          </cell>
          <cell r="BI124">
            <v>4.4802600000000004</v>
          </cell>
          <cell r="BJ124">
            <v>4.4313450000000003</v>
          </cell>
          <cell r="BK124">
            <v>4.8031499999999996</v>
          </cell>
          <cell r="BL124">
            <v>4.613588</v>
          </cell>
          <cell r="BM124">
            <v>5.0240770000000001</v>
          </cell>
          <cell r="BN124">
            <v>4.5120810000000002</v>
          </cell>
          <cell r="BO124">
            <v>4.5183299999999997</v>
          </cell>
          <cell r="BP124">
            <v>4.4626200000000003</v>
          </cell>
          <cell r="BQ124">
            <v>4.844525</v>
          </cell>
          <cell r="BR124">
            <v>4.6688700000000001</v>
          </cell>
          <cell r="BS124">
            <v>4.5688800000000001</v>
          </cell>
          <cell r="BT124">
            <v>4.5850860000000004</v>
          </cell>
          <cell r="BU124">
            <v>4.2716099999999999</v>
          </cell>
          <cell r="BV124">
            <v>3.973004</v>
          </cell>
          <cell r="BW124">
            <v>4.1756399999999996</v>
          </cell>
          <cell r="BX124">
            <v>3.985716</v>
          </cell>
        </row>
        <row r="125">
          <cell r="C125">
            <v>5.9870999999999999</v>
          </cell>
          <cell r="D125">
            <v>5.6629719999999999</v>
          </cell>
          <cell r="E125">
            <v>5.9692360000000004</v>
          </cell>
          <cell r="F125">
            <v>5.4273790000000002</v>
          </cell>
          <cell r="G125">
            <v>5.5241699999999998</v>
          </cell>
          <cell r="H125">
            <v>5.8326599999999997</v>
          </cell>
          <cell r="I125">
            <v>5.999771</v>
          </cell>
          <cell r="J125">
            <v>5.8289999999999997</v>
          </cell>
          <cell r="K125">
            <v>5.4569700000000001</v>
          </cell>
          <cell r="L125">
            <v>5.3560249999999998</v>
          </cell>
          <cell r="M125">
            <v>5.1839700000000004</v>
          </cell>
          <cell r="N125">
            <v>4.8839189999999997</v>
          </cell>
          <cell r="O125">
            <v>4.8064799999999996</v>
          </cell>
          <cell r="P125">
            <v>4.4928800000000004</v>
          </cell>
          <cell r="Q125">
            <v>5.2726660000000001</v>
          </cell>
          <cell r="R125">
            <v>4.7239259999999996</v>
          </cell>
          <cell r="S125">
            <v>4.9432799999999997</v>
          </cell>
          <cell r="T125">
            <v>4.9530839999999996</v>
          </cell>
          <cell r="U125">
            <v>5.2061400000000004</v>
          </cell>
          <cell r="V125">
            <v>5.1958500000000001</v>
          </cell>
          <cell r="W125">
            <v>4.8357299999999999</v>
          </cell>
          <cell r="X125">
            <v>4.8720220000000003</v>
          </cell>
          <cell r="Y125">
            <v>4.6549800000000001</v>
          </cell>
          <cell r="Z125">
            <v>4.3717790000000001</v>
          </cell>
          <cell r="AA125">
            <v>4.3758299999999997</v>
          </cell>
          <cell r="AB125">
            <v>4.1375039999999998</v>
          </cell>
          <cell r="AC125">
            <v>4.6380030000000003</v>
          </cell>
          <cell r="AD125">
            <v>4.176609</v>
          </cell>
          <cell r="AE125">
            <v>4.5426900000000003</v>
          </cell>
          <cell r="AF125">
            <v>4.3922699999999999</v>
          </cell>
          <cell r="AG125">
            <v>4.6013919999999997</v>
          </cell>
          <cell r="AH125">
            <v>4.9926300000000001</v>
          </cell>
          <cell r="AI125">
            <v>4.4927400000000004</v>
          </cell>
          <cell r="AJ125">
            <v>4.4365959999999998</v>
          </cell>
          <cell r="AK125">
            <v>4.0736879999999998</v>
          </cell>
          <cell r="AL125">
            <v>3.9515980000000002</v>
          </cell>
          <cell r="AM125">
            <v>4.1869199999999998</v>
          </cell>
          <cell r="AN125">
            <v>4.0138030000000002</v>
          </cell>
          <cell r="AO125">
            <v>4.058179</v>
          </cell>
          <cell r="AP125">
            <v>3.7506840000000001</v>
          </cell>
          <cell r="AQ125">
            <v>3.8684400000000001</v>
          </cell>
          <cell r="AR125">
            <v>3.4397700000000002</v>
          </cell>
          <cell r="AS125">
            <v>3.7419790000000002</v>
          </cell>
          <cell r="AT125">
            <v>4.4720399999999998</v>
          </cell>
          <cell r="AU125">
            <v>3.9990899999999998</v>
          </cell>
          <cell r="AV125">
            <v>3.828376</v>
          </cell>
          <cell r="AW125">
            <v>3.6942300000000001</v>
          </cell>
          <cell r="AX125">
            <v>3.5252979999999998</v>
          </cell>
          <cell r="AY125">
            <v>3.4762200000000001</v>
          </cell>
          <cell r="AZ125">
            <v>3.3285</v>
          </cell>
          <cell r="BA125">
            <v>3.528575</v>
          </cell>
          <cell r="BB125">
            <v>3.3359860000000001</v>
          </cell>
          <cell r="BC125">
            <v>3.2899500000000002</v>
          </cell>
          <cell r="BD125">
            <v>3.1578599999999999</v>
          </cell>
          <cell r="BE125">
            <v>3.5111530000000002</v>
          </cell>
          <cell r="BF125">
            <v>3.4151400000000001</v>
          </cell>
          <cell r="BG125">
            <v>3.1403099999999999</v>
          </cell>
          <cell r="BH125">
            <v>3.2622849999999999</v>
          </cell>
          <cell r="BI125">
            <v>2.98536</v>
          </cell>
          <cell r="BJ125">
            <v>2.9139780000000002</v>
          </cell>
          <cell r="BK125">
            <v>2.9703300000000001</v>
          </cell>
          <cell r="BL125">
            <v>2.6859000000000002</v>
          </cell>
          <cell r="BM125">
            <v>2.6899500000000001</v>
          </cell>
          <cell r="BN125">
            <v>2.585553</v>
          </cell>
          <cell r="BO125">
            <v>2.5139399999999998</v>
          </cell>
          <cell r="BP125">
            <v>2.5253399999999999</v>
          </cell>
          <cell r="BQ125">
            <v>2.8701349999999999</v>
          </cell>
          <cell r="BR125">
            <v>2.7170100000000001</v>
          </cell>
          <cell r="BS125">
            <v>2.6836799999999998</v>
          </cell>
          <cell r="BT125">
            <v>2.5095900000000002</v>
          </cell>
          <cell r="BU125">
            <v>2.4174600000000002</v>
          </cell>
          <cell r="BV125">
            <v>2.3737659999999998</v>
          </cell>
          <cell r="BW125">
            <v>2.32674</v>
          </cell>
          <cell r="BX125">
            <v>2.0957400000000002</v>
          </cell>
        </row>
        <row r="126">
          <cell r="C126">
            <v>4.593585</v>
          </cell>
          <cell r="D126">
            <v>4.4101800000000004</v>
          </cell>
          <cell r="E126">
            <v>4.8398110000000001</v>
          </cell>
          <cell r="F126">
            <v>4.4881950000000002</v>
          </cell>
          <cell r="G126">
            <v>4.9798</v>
          </cell>
          <cell r="H126">
            <v>4.89947</v>
          </cell>
          <cell r="I126">
            <v>5.7892979999999996</v>
          </cell>
          <cell r="J126">
            <v>6.2554439999999998</v>
          </cell>
          <cell r="K126">
            <v>4.8635619999999999</v>
          </cell>
          <cell r="L126">
            <v>4.4962090000000003</v>
          </cell>
          <cell r="M126">
            <v>4.2224139999999997</v>
          </cell>
          <cell r="N126">
            <v>4.2905740000000003</v>
          </cell>
          <cell r="O126">
            <v>4.3771240000000002</v>
          </cell>
          <cell r="P126">
            <v>4.2115320000000001</v>
          </cell>
          <cell r="Q126">
            <v>4.6525569999999998</v>
          </cell>
          <cell r="R126">
            <v>4.3414659999999996</v>
          </cell>
          <cell r="S126">
            <v>4.5889040000000003</v>
          </cell>
          <cell r="T126">
            <v>4.5855119999999996</v>
          </cell>
          <cell r="U126">
            <v>5.3590679999999997</v>
          </cell>
          <cell r="V126">
            <v>5.6924780000000004</v>
          </cell>
          <cell r="W126">
            <v>4.479406</v>
          </cell>
          <cell r="X126">
            <v>4.227055</v>
          </cell>
          <cell r="Y126">
            <v>3.9237139999999999</v>
          </cell>
          <cell r="Z126">
            <v>3.8964599999999998</v>
          </cell>
          <cell r="AA126">
            <v>3.923686</v>
          </cell>
          <cell r="AB126">
            <v>3.7832720000000002</v>
          </cell>
          <cell r="AC126">
            <v>4.1995180000000003</v>
          </cell>
          <cell r="AD126">
            <v>3.8599920000000001</v>
          </cell>
          <cell r="AE126">
            <v>4.0884260000000001</v>
          </cell>
          <cell r="AF126">
            <v>4.3265260000000003</v>
          </cell>
          <cell r="AG126">
            <v>4.7732260000000002</v>
          </cell>
          <cell r="AH126">
            <v>5.0650899999999996</v>
          </cell>
          <cell r="AI126">
            <v>4.3235299999999999</v>
          </cell>
          <cell r="AJ126">
            <v>3.9622060000000001</v>
          </cell>
          <cell r="AK126">
            <v>3.721238</v>
          </cell>
          <cell r="AL126">
            <v>3.6292460000000002</v>
          </cell>
          <cell r="AM126">
            <v>3.750842</v>
          </cell>
          <cell r="AN126">
            <v>3.648304</v>
          </cell>
          <cell r="AO126">
            <v>2.1850740000000002</v>
          </cell>
          <cell r="AP126">
            <v>1.2351369999999999</v>
          </cell>
          <cell r="AQ126">
            <v>1.2628980000000001</v>
          </cell>
          <cell r="AR126">
            <v>1.6241749999999999</v>
          </cell>
          <cell r="AS126">
            <v>2.791801</v>
          </cell>
          <cell r="AT126">
            <v>3.3208799999999998</v>
          </cell>
          <cell r="AU126">
            <v>3.001198</v>
          </cell>
          <cell r="AV126">
            <v>2.88672</v>
          </cell>
          <cell r="AW126">
            <v>2.1774300000000002</v>
          </cell>
          <cell r="AX126">
            <v>2.1715740000000001</v>
          </cell>
          <cell r="AY126">
            <v>2.0378539999999998</v>
          </cell>
          <cell r="AZ126">
            <v>2.2072919999999998</v>
          </cell>
          <cell r="BA126">
            <v>1.9298040000000001</v>
          </cell>
          <cell r="BB126">
            <v>1.712985</v>
          </cell>
          <cell r="BC126">
            <v>2.5196350000000001</v>
          </cell>
          <cell r="BD126">
            <v>3.128412</v>
          </cell>
          <cell r="BE126">
            <v>3.5534940000000002</v>
          </cell>
          <cell r="BF126">
            <v>3.4839159999999998</v>
          </cell>
          <cell r="BG126">
            <v>2.7978580000000002</v>
          </cell>
          <cell r="BH126">
            <v>2.6092909999999998</v>
          </cell>
          <cell r="BI126">
            <v>2.432455</v>
          </cell>
          <cell r="BJ126">
            <v>2.3875310000000001</v>
          </cell>
          <cell r="BK126">
            <v>2.4241600000000001</v>
          </cell>
          <cell r="BL126">
            <v>2.3561839999999998</v>
          </cell>
          <cell r="BM126">
            <v>2.632835</v>
          </cell>
          <cell r="BN126">
            <v>2.5305029999999999</v>
          </cell>
          <cell r="BO126">
            <v>2.9155479999999998</v>
          </cell>
          <cell r="BP126">
            <v>2.7411460000000001</v>
          </cell>
          <cell r="BQ126">
            <v>2.9637349999999998</v>
          </cell>
          <cell r="BR126">
            <v>3.0787</v>
          </cell>
          <cell r="BS126">
            <v>2.5424039999999999</v>
          </cell>
          <cell r="BT126">
            <v>2.4938419999999999</v>
          </cell>
          <cell r="BU126">
            <v>2.3063739999999999</v>
          </cell>
          <cell r="BV126">
            <v>2.3796930000000001</v>
          </cell>
          <cell r="BW126">
            <v>2.2352750000000001</v>
          </cell>
          <cell r="BX126">
            <v>2.1012520000000001</v>
          </cell>
        </row>
        <row r="127">
          <cell r="C127">
            <v>4.3355399999999999</v>
          </cell>
          <cell r="D127">
            <v>4.0561360000000004</v>
          </cell>
          <cell r="E127">
            <v>4.3840510000000004</v>
          </cell>
          <cell r="F127">
            <v>4.1137370000000004</v>
          </cell>
          <cell r="G127">
            <v>4.1994600000000002</v>
          </cell>
          <cell r="H127">
            <v>4.36029</v>
          </cell>
          <cell r="I127">
            <v>4.6039960000000004</v>
          </cell>
          <cell r="J127">
            <v>4.44963</v>
          </cell>
          <cell r="K127">
            <v>4.2873299999999999</v>
          </cell>
          <cell r="L127">
            <v>4.2856880000000004</v>
          </cell>
          <cell r="M127">
            <v>4.0998599999999996</v>
          </cell>
          <cell r="N127">
            <v>3.9927199999999998</v>
          </cell>
          <cell r="O127">
            <v>4.0804799999999997</v>
          </cell>
          <cell r="P127">
            <v>3.7798880000000001</v>
          </cell>
          <cell r="Q127">
            <v>4.2168989999999997</v>
          </cell>
          <cell r="R127">
            <v>3.7025459999999999</v>
          </cell>
          <cell r="S127">
            <v>3.8147700000000002</v>
          </cell>
          <cell r="T127">
            <v>3.7065480000000002</v>
          </cell>
          <cell r="U127">
            <v>4.0037739999999999</v>
          </cell>
          <cell r="V127">
            <v>3.8720400000000001</v>
          </cell>
          <cell r="W127">
            <v>3.72675</v>
          </cell>
          <cell r="X127">
            <v>3.7090260000000002</v>
          </cell>
          <cell r="Y127">
            <v>3.5777700000000001</v>
          </cell>
          <cell r="Z127">
            <v>3.4962399999999998</v>
          </cell>
          <cell r="AA127">
            <v>3.5342699999999998</v>
          </cell>
          <cell r="AB127">
            <v>3.2770640000000002</v>
          </cell>
          <cell r="AC127">
            <v>3.6153439999999999</v>
          </cell>
          <cell r="AD127">
            <v>3.3206449999999998</v>
          </cell>
          <cell r="AE127">
            <v>3.3849900000000002</v>
          </cell>
          <cell r="AF127">
            <v>3.3487200000000001</v>
          </cell>
          <cell r="AG127">
            <v>3.4778899999999999</v>
          </cell>
          <cell r="AH127">
            <v>3.4230299999999998</v>
          </cell>
          <cell r="AI127">
            <v>3.29637</v>
          </cell>
          <cell r="AJ127">
            <v>3.0898919999999999</v>
          </cell>
          <cell r="AK127">
            <v>3.05457</v>
          </cell>
          <cell r="AL127">
            <v>3.0406499999999999</v>
          </cell>
          <cell r="AM127">
            <v>3.12663</v>
          </cell>
          <cell r="AN127">
            <v>2.7797580000000002</v>
          </cell>
          <cell r="AO127">
            <v>3.0032179999999999</v>
          </cell>
          <cell r="AP127">
            <v>2.6954920000000002</v>
          </cell>
          <cell r="AQ127">
            <v>2.75631</v>
          </cell>
          <cell r="AR127">
            <v>2.6240999999999999</v>
          </cell>
          <cell r="AS127">
            <v>2.801625</v>
          </cell>
          <cell r="AT127">
            <v>2.8105500000000001</v>
          </cell>
          <cell r="AU127">
            <v>2.69841</v>
          </cell>
          <cell r="AV127">
            <v>2.8270759999999999</v>
          </cell>
          <cell r="AW127">
            <v>2.7168600000000001</v>
          </cell>
          <cell r="AX127">
            <v>2.5927449999999999</v>
          </cell>
          <cell r="AY127">
            <v>2.6537099999999998</v>
          </cell>
          <cell r="AZ127">
            <v>2.4579520000000001</v>
          </cell>
          <cell r="BA127">
            <v>2.6071930000000001</v>
          </cell>
          <cell r="BB127">
            <v>2.4122490000000001</v>
          </cell>
          <cell r="BC127">
            <v>2.4857399999999998</v>
          </cell>
          <cell r="BD127">
            <v>2.47797</v>
          </cell>
          <cell r="BE127">
            <v>2.6151599999999999</v>
          </cell>
          <cell r="BF127">
            <v>2.50779</v>
          </cell>
          <cell r="BG127">
            <v>2.4117600000000001</v>
          </cell>
          <cell r="BH127">
            <v>2.4674140000000002</v>
          </cell>
          <cell r="BI127">
            <v>2.3332799999999998</v>
          </cell>
          <cell r="BJ127">
            <v>2.2857799999999999</v>
          </cell>
          <cell r="BK127">
            <v>2.3577900000000001</v>
          </cell>
          <cell r="BL127">
            <v>2.160536</v>
          </cell>
          <cell r="BM127">
            <v>2.3262710000000002</v>
          </cell>
          <cell r="BN127">
            <v>2.1326019999999999</v>
          </cell>
          <cell r="BO127">
            <v>2.1565799999999999</v>
          </cell>
          <cell r="BP127">
            <v>2.1458400000000002</v>
          </cell>
          <cell r="BQ127">
            <v>2.2834599999999998</v>
          </cell>
          <cell r="BR127">
            <v>2.2028400000000001</v>
          </cell>
          <cell r="BS127">
            <v>2.1888000000000001</v>
          </cell>
          <cell r="BT127">
            <v>2.1796099999999998</v>
          </cell>
          <cell r="BU127">
            <v>2.05227</v>
          </cell>
          <cell r="BV127">
            <v>2.0006520000000001</v>
          </cell>
          <cell r="BW127">
            <v>2.0154899999999998</v>
          </cell>
          <cell r="BX127">
            <v>1.798875</v>
          </cell>
        </row>
        <row r="128">
          <cell r="C128">
            <v>2.6586249999999998</v>
          </cell>
          <cell r="D128">
            <v>2.4518399999999998</v>
          </cell>
          <cell r="E128">
            <v>2.7720630000000002</v>
          </cell>
          <cell r="F128">
            <v>2.6039780000000001</v>
          </cell>
          <cell r="G128">
            <v>2.6151</v>
          </cell>
          <cell r="H128">
            <v>2.717962</v>
          </cell>
          <cell r="I128">
            <v>2.4858859999999998</v>
          </cell>
          <cell r="J128">
            <v>2.3590840000000002</v>
          </cell>
          <cell r="K128">
            <v>2.5272779999999999</v>
          </cell>
          <cell r="L128">
            <v>2.7906580000000001</v>
          </cell>
          <cell r="M128">
            <v>2.7283879999999998</v>
          </cell>
          <cell r="N128">
            <v>2.4409320000000001</v>
          </cell>
          <cell r="O128">
            <v>2.6294580000000001</v>
          </cell>
          <cell r="P128">
            <v>2.37792</v>
          </cell>
          <cell r="Q128">
            <v>2.649915</v>
          </cell>
          <cell r="R128">
            <v>2.498875</v>
          </cell>
          <cell r="S128">
            <v>2.7178840000000002</v>
          </cell>
          <cell r="T128">
            <v>2.5473499999999998</v>
          </cell>
          <cell r="U128">
            <v>2.4666199999999998</v>
          </cell>
          <cell r="V128">
            <v>2.29372</v>
          </cell>
          <cell r="W128">
            <v>2.57036</v>
          </cell>
          <cell r="X128">
            <v>2.7169219999999998</v>
          </cell>
          <cell r="Y128">
            <v>2.7198340000000001</v>
          </cell>
          <cell r="Z128">
            <v>2.4485519999999998</v>
          </cell>
          <cell r="AA128">
            <v>2.7538420000000001</v>
          </cell>
          <cell r="AB128">
            <v>2.4714</v>
          </cell>
          <cell r="AC128">
            <v>2.6946270000000001</v>
          </cell>
          <cell r="AD128">
            <v>2.5427749999999998</v>
          </cell>
          <cell r="AE128">
            <v>2.6333839999999999</v>
          </cell>
          <cell r="AF128">
            <v>2.4370319999999999</v>
          </cell>
          <cell r="AG128">
            <v>2.3935599999999999</v>
          </cell>
          <cell r="AH128">
            <v>2.205762</v>
          </cell>
          <cell r="AI128">
            <v>2.3954</v>
          </cell>
          <cell r="AJ128">
            <v>2.7354509999999999</v>
          </cell>
          <cell r="AK128">
            <v>2.6237379999999999</v>
          </cell>
          <cell r="AL128">
            <v>2.4111120000000001</v>
          </cell>
          <cell r="AM128">
            <v>2.6350479999999998</v>
          </cell>
          <cell r="AN128">
            <v>2.3905249999999998</v>
          </cell>
          <cell r="AO128">
            <v>2.2856339999999999</v>
          </cell>
          <cell r="AP128">
            <v>2.131688</v>
          </cell>
          <cell r="AQ128">
            <v>2.1415679999999999</v>
          </cell>
          <cell r="AR128">
            <v>2.040775</v>
          </cell>
          <cell r="AS128">
            <v>2.211192</v>
          </cell>
          <cell r="AT128">
            <v>1.8777250000000001</v>
          </cell>
          <cell r="AU128">
            <v>2.2420840000000002</v>
          </cell>
          <cell r="AV128">
            <v>2.4228179999999999</v>
          </cell>
          <cell r="AW128">
            <v>2.2967249999999999</v>
          </cell>
          <cell r="AX128">
            <v>2.3362250000000002</v>
          </cell>
          <cell r="AY128">
            <v>2.2953060000000001</v>
          </cell>
          <cell r="AZ128">
            <v>2.1579839999999999</v>
          </cell>
          <cell r="BA128">
            <v>2.188212</v>
          </cell>
          <cell r="BB128">
            <v>2.1713900000000002</v>
          </cell>
          <cell r="BC128">
            <v>2.0827</v>
          </cell>
          <cell r="BD128">
            <v>2.0957819999999998</v>
          </cell>
          <cell r="BE128">
            <v>1.990062</v>
          </cell>
          <cell r="BF128">
            <v>1.9489339999999999</v>
          </cell>
          <cell r="BG128">
            <v>2.1265399999999999</v>
          </cell>
          <cell r="BH128">
            <v>2.1550319999999998</v>
          </cell>
          <cell r="BI128">
            <v>1.9120250000000001</v>
          </cell>
          <cell r="BJ128">
            <v>1.9056500000000001</v>
          </cell>
          <cell r="BK128">
            <v>1.729025</v>
          </cell>
          <cell r="BL128">
            <v>1.8497760000000001</v>
          </cell>
          <cell r="BM128">
            <v>2.1487409999999998</v>
          </cell>
          <cell r="BN128">
            <v>1.9355180000000001</v>
          </cell>
          <cell r="BO128">
            <v>1.9071260000000001</v>
          </cell>
          <cell r="BP128">
            <v>1.6988920000000001</v>
          </cell>
          <cell r="BQ128">
            <v>1.6449210000000001</v>
          </cell>
          <cell r="BR128">
            <v>1.566325</v>
          </cell>
          <cell r="BS128">
            <v>1.746238</v>
          </cell>
          <cell r="BT128">
            <v>1.76644</v>
          </cell>
          <cell r="BU128">
            <v>1.7643599999999999</v>
          </cell>
          <cell r="BV128">
            <v>1.6435900000000001</v>
          </cell>
          <cell r="BW128">
            <v>1.683775</v>
          </cell>
          <cell r="BX128">
            <v>1.658304</v>
          </cell>
        </row>
        <row r="129">
          <cell r="C129">
            <v>3.03552</v>
          </cell>
          <cell r="D129">
            <v>2.8513519999999999</v>
          </cell>
          <cell r="E129">
            <v>3.1363319999999999</v>
          </cell>
          <cell r="F129">
            <v>2.8885160000000001</v>
          </cell>
          <cell r="G129">
            <v>3.0211800000000002</v>
          </cell>
          <cell r="H129">
            <v>2.9332500000000001</v>
          </cell>
          <cell r="I129">
            <v>3.1027900000000002</v>
          </cell>
          <cell r="J129">
            <v>3.01152</v>
          </cell>
          <cell r="K129">
            <v>2.7894299999999999</v>
          </cell>
          <cell r="L129">
            <v>2.7465069999999998</v>
          </cell>
          <cell r="M129">
            <v>2.72736</v>
          </cell>
          <cell r="N129">
            <v>2.7100499999999998</v>
          </cell>
          <cell r="O129">
            <v>2.8281299999999998</v>
          </cell>
          <cell r="P129">
            <v>2.6378520000000001</v>
          </cell>
          <cell r="Q129">
            <v>2.9110860000000001</v>
          </cell>
          <cell r="R129">
            <v>2.6659410000000001</v>
          </cell>
          <cell r="S129">
            <v>2.7920400000000001</v>
          </cell>
          <cell r="T129">
            <v>2.7571500000000002</v>
          </cell>
          <cell r="U129">
            <v>2.862323</v>
          </cell>
          <cell r="V129">
            <v>2.79108</v>
          </cell>
          <cell r="W129">
            <v>2.6186699999999998</v>
          </cell>
          <cell r="X129">
            <v>2.6185079999999998</v>
          </cell>
          <cell r="Y129">
            <v>2.5940400000000001</v>
          </cell>
          <cell r="Z129">
            <v>2.5563500000000001</v>
          </cell>
          <cell r="AA129">
            <v>2.6684100000000002</v>
          </cell>
          <cell r="AB129">
            <v>2.5077639999999999</v>
          </cell>
          <cell r="AC129">
            <v>2.7494209999999999</v>
          </cell>
          <cell r="AD129">
            <v>2.5067020000000002</v>
          </cell>
          <cell r="AE129">
            <v>2.67693</v>
          </cell>
          <cell r="AF129">
            <v>2.5589400000000002</v>
          </cell>
          <cell r="AG129">
            <v>2.6782140000000001</v>
          </cell>
          <cell r="AH129">
            <v>2.6021700000000001</v>
          </cell>
          <cell r="AI129">
            <v>2.4166799999999999</v>
          </cell>
          <cell r="AJ129">
            <v>2.1634760000000002</v>
          </cell>
          <cell r="AK129">
            <v>2.3906700000000001</v>
          </cell>
          <cell r="AL129">
            <v>2.3082549999999999</v>
          </cell>
          <cell r="AM129">
            <v>2.45214</v>
          </cell>
          <cell r="AN129">
            <v>2.3298019999999999</v>
          </cell>
          <cell r="AO129">
            <v>2.2859090000000002</v>
          </cell>
          <cell r="AP129">
            <v>2.2729330000000001</v>
          </cell>
          <cell r="AQ129">
            <v>2.2935599999999998</v>
          </cell>
          <cell r="AR129">
            <v>2.1492300000000002</v>
          </cell>
          <cell r="AS129">
            <v>2.2851650000000001</v>
          </cell>
          <cell r="AT129">
            <v>2.2620300000000002</v>
          </cell>
          <cell r="AU129">
            <v>2.1450300000000002</v>
          </cell>
          <cell r="AV129">
            <v>2.225552</v>
          </cell>
          <cell r="AW129">
            <v>2.15883</v>
          </cell>
          <cell r="AX129">
            <v>2.165575</v>
          </cell>
          <cell r="AY129">
            <v>2.2458900000000002</v>
          </cell>
          <cell r="AZ129">
            <v>2.1365400000000001</v>
          </cell>
          <cell r="BA129">
            <v>2.2340770000000001</v>
          </cell>
          <cell r="BB129">
            <v>2.119929</v>
          </cell>
          <cell r="BC129">
            <v>2.2138499999999999</v>
          </cell>
          <cell r="BD129">
            <v>2.11212</v>
          </cell>
          <cell r="BE129">
            <v>2.1818420000000001</v>
          </cell>
          <cell r="BF129">
            <v>2.0733000000000001</v>
          </cell>
          <cell r="BG129">
            <v>1.98105</v>
          </cell>
          <cell r="BH129">
            <v>2.0133260000000002</v>
          </cell>
          <cell r="BI129">
            <v>1.9822500000000001</v>
          </cell>
          <cell r="BJ129">
            <v>1.947495</v>
          </cell>
          <cell r="BK129">
            <v>2.0186700000000002</v>
          </cell>
          <cell r="BL129">
            <v>1.908032</v>
          </cell>
          <cell r="BM129">
            <v>2.0870440000000001</v>
          </cell>
          <cell r="BN129">
            <v>1.921279</v>
          </cell>
          <cell r="BO129">
            <v>1.97679</v>
          </cell>
          <cell r="BP129">
            <v>1.89585</v>
          </cell>
          <cell r="BQ129">
            <v>1.989611</v>
          </cell>
          <cell r="BR129">
            <v>1.9028400000000001</v>
          </cell>
          <cell r="BS129">
            <v>1.81176</v>
          </cell>
          <cell r="BT129">
            <v>1.815763</v>
          </cell>
          <cell r="BU129">
            <v>1.78077</v>
          </cell>
          <cell r="BV129">
            <v>1.7395940000000001</v>
          </cell>
          <cell r="BW129">
            <v>1.7814300000000001</v>
          </cell>
          <cell r="BX129">
            <v>1.685012</v>
          </cell>
        </row>
        <row r="130">
          <cell r="C130">
            <v>3.0266099999999998</v>
          </cell>
          <cell r="D130">
            <v>2.8423919999999998</v>
          </cell>
          <cell r="E130">
            <v>3.0903589999999999</v>
          </cell>
          <cell r="F130">
            <v>2.8650259999999999</v>
          </cell>
          <cell r="G130">
            <v>2.97912</v>
          </cell>
          <cell r="H130">
            <v>2.9968499999999998</v>
          </cell>
          <cell r="I130">
            <v>3.2561469999999999</v>
          </cell>
          <cell r="J130">
            <v>3.2448600000000001</v>
          </cell>
          <cell r="K130">
            <v>2.8700100000000002</v>
          </cell>
          <cell r="L130">
            <v>2.8831549999999999</v>
          </cell>
          <cell r="M130">
            <v>2.70729</v>
          </cell>
          <cell r="N130">
            <v>2.559482</v>
          </cell>
          <cell r="O130">
            <v>2.67801</v>
          </cell>
          <cell r="P130">
            <v>2.4667159999999999</v>
          </cell>
          <cell r="Q130">
            <v>2.7648280000000001</v>
          </cell>
          <cell r="R130">
            <v>2.50908</v>
          </cell>
          <cell r="S130">
            <v>2.6165400000000001</v>
          </cell>
          <cell r="T130">
            <v>2.6073300000000001</v>
          </cell>
          <cell r="U130">
            <v>2.8007879999999998</v>
          </cell>
          <cell r="V130">
            <v>2.80287</v>
          </cell>
          <cell r="W130">
            <v>2.5047899999999998</v>
          </cell>
          <cell r="X130">
            <v>2.5795720000000002</v>
          </cell>
          <cell r="Y130">
            <v>2.4613499999999999</v>
          </cell>
          <cell r="Z130">
            <v>2.3693580000000001</v>
          </cell>
          <cell r="AA130">
            <v>2.4289800000000001</v>
          </cell>
          <cell r="AB130">
            <v>2.2729840000000001</v>
          </cell>
          <cell r="AC130">
            <v>2.4988169999999998</v>
          </cell>
          <cell r="AD130">
            <v>2.2745570000000002</v>
          </cell>
          <cell r="AE130">
            <v>2.38503</v>
          </cell>
          <cell r="AF130">
            <v>2.3073299999999999</v>
          </cell>
          <cell r="AG130">
            <v>2.4773960000000002</v>
          </cell>
          <cell r="AH130">
            <v>2.5191599999999998</v>
          </cell>
          <cell r="AI130">
            <v>2.2433999999999998</v>
          </cell>
          <cell r="AJ130">
            <v>2.402841</v>
          </cell>
          <cell r="AK130">
            <v>2.3070300000000001</v>
          </cell>
          <cell r="AL130">
            <v>2.1869190000000001</v>
          </cell>
          <cell r="AM130">
            <v>2.2578299999999998</v>
          </cell>
          <cell r="AN130">
            <v>2.1716069999999998</v>
          </cell>
          <cell r="AO130">
            <v>1.822087</v>
          </cell>
          <cell r="AP130">
            <v>1.5754539999999999</v>
          </cell>
          <cell r="AQ130">
            <v>1.6644600000000001</v>
          </cell>
          <cell r="AR130">
            <v>1.60785</v>
          </cell>
          <cell r="AS130">
            <v>1.789134</v>
          </cell>
          <cell r="AT130">
            <v>1.8616200000000001</v>
          </cell>
          <cell r="AU130">
            <v>1.72824</v>
          </cell>
          <cell r="AV130">
            <v>1.7822519999999999</v>
          </cell>
          <cell r="AW130">
            <v>1.6518600000000001</v>
          </cell>
          <cell r="AX130">
            <v>1.6024529999999999</v>
          </cell>
          <cell r="AY130">
            <v>1.70163</v>
          </cell>
          <cell r="AZ130">
            <v>1.6250640000000001</v>
          </cell>
          <cell r="BA130">
            <v>1.732931</v>
          </cell>
          <cell r="BB130">
            <v>1.6282920000000001</v>
          </cell>
          <cell r="BC130">
            <v>1.7101200000000001</v>
          </cell>
          <cell r="BD130">
            <v>1.66869</v>
          </cell>
          <cell r="BE130">
            <v>1.786778</v>
          </cell>
          <cell r="BF130">
            <v>1.84935</v>
          </cell>
          <cell r="BG130">
            <v>1.71984</v>
          </cell>
          <cell r="BH130">
            <v>1.82311</v>
          </cell>
          <cell r="BI130">
            <v>1.6996800000000001</v>
          </cell>
          <cell r="BJ130">
            <v>1.633947</v>
          </cell>
          <cell r="BK130">
            <v>1.6922699999999999</v>
          </cell>
          <cell r="BL130">
            <v>1.5787519999999999</v>
          </cell>
          <cell r="BM130">
            <v>1.655152</v>
          </cell>
          <cell r="BN130">
            <v>1.509711</v>
          </cell>
          <cell r="BO130">
            <v>1.5949500000000001</v>
          </cell>
          <cell r="BP130">
            <v>1.5390299999999999</v>
          </cell>
          <cell r="BQ130">
            <v>1.6491690000000001</v>
          </cell>
          <cell r="BR130">
            <v>1.65588</v>
          </cell>
          <cell r="BS130">
            <v>1.5436799999999999</v>
          </cell>
          <cell r="BT130">
            <v>1.635529</v>
          </cell>
          <cell r="BU130">
            <v>1.5669900000000001</v>
          </cell>
          <cell r="BV130">
            <v>1.4543790000000001</v>
          </cell>
          <cell r="BW130">
            <v>1.51491</v>
          </cell>
          <cell r="BX130">
            <v>1.4093800000000001</v>
          </cell>
        </row>
        <row r="131">
          <cell r="C131">
            <v>2.6765099999999999</v>
          </cell>
          <cell r="D131">
            <v>2.5110000000000001</v>
          </cell>
          <cell r="E131">
            <v>2.6665540000000001</v>
          </cell>
          <cell r="F131">
            <v>2.4557690000000001</v>
          </cell>
          <cell r="G131">
            <v>2.698375</v>
          </cell>
          <cell r="H131">
            <v>2.772824</v>
          </cell>
          <cell r="I131">
            <v>3.1320589999999999</v>
          </cell>
          <cell r="J131">
            <v>3.2839740000000002</v>
          </cell>
          <cell r="K131">
            <v>2.6513499999999999</v>
          </cell>
          <cell r="L131">
            <v>2.5222530000000001</v>
          </cell>
          <cell r="M131">
            <v>2.28546</v>
          </cell>
          <cell r="N131">
            <v>2.2263120000000001</v>
          </cell>
          <cell r="O131">
            <v>2.1884999999999999</v>
          </cell>
          <cell r="P131">
            <v>2.0113479999999999</v>
          </cell>
          <cell r="Q131">
            <v>2.1715689999999999</v>
          </cell>
          <cell r="R131">
            <v>2.1920570000000001</v>
          </cell>
          <cell r="S131">
            <v>2.1699139999999999</v>
          </cell>
          <cell r="T131">
            <v>2.3061859999999998</v>
          </cell>
          <cell r="U131">
            <v>2.6159789999999998</v>
          </cell>
          <cell r="V131">
            <v>2.749444</v>
          </cell>
          <cell r="W131">
            <v>2.2132139999999998</v>
          </cell>
          <cell r="X131">
            <v>2.1210339999999999</v>
          </cell>
          <cell r="Y131">
            <v>1.9180539999999999</v>
          </cell>
          <cell r="Z131">
            <v>1.9019360000000001</v>
          </cell>
          <cell r="AA131">
            <v>1.900876</v>
          </cell>
          <cell r="AB131">
            <v>1.79938</v>
          </cell>
          <cell r="AC131">
            <v>1.9651700000000001</v>
          </cell>
          <cell r="AD131">
            <v>1.853721</v>
          </cell>
          <cell r="AE131">
            <v>1.935222</v>
          </cell>
          <cell r="AF131">
            <v>2.026932</v>
          </cell>
          <cell r="AG131">
            <v>2.292192</v>
          </cell>
          <cell r="AH131">
            <v>2.466234</v>
          </cell>
          <cell r="AI131">
            <v>2.024715</v>
          </cell>
          <cell r="AJ131">
            <v>1.893132</v>
          </cell>
          <cell r="AK131">
            <v>1.7825660000000001</v>
          </cell>
          <cell r="AL131">
            <v>1.7555639999999999</v>
          </cell>
          <cell r="AM131">
            <v>1.7807759999999999</v>
          </cell>
          <cell r="AN131">
            <v>1.687756</v>
          </cell>
          <cell r="AO131">
            <v>1.1409689999999999</v>
          </cell>
          <cell r="AP131">
            <v>0.78024400000000005</v>
          </cell>
          <cell r="AQ131">
            <v>0.856012</v>
          </cell>
          <cell r="AR131">
            <v>1.1419699999999999</v>
          </cell>
          <cell r="AS131">
            <v>1.4131739999999999</v>
          </cell>
          <cell r="AT131">
            <v>1.575925</v>
          </cell>
          <cell r="AU131">
            <v>1.4409099999999999</v>
          </cell>
          <cell r="AV131">
            <v>1.3635839999999999</v>
          </cell>
          <cell r="AW131">
            <v>1.1993849999999999</v>
          </cell>
          <cell r="AX131">
            <v>1.14164</v>
          </cell>
          <cell r="AY131">
            <v>1.2650520000000001</v>
          </cell>
          <cell r="AZ131">
            <v>1.078972</v>
          </cell>
          <cell r="BA131">
            <v>1.147105</v>
          </cell>
          <cell r="BB131">
            <v>1.034896</v>
          </cell>
          <cell r="BC131">
            <v>1.2023600000000001</v>
          </cell>
          <cell r="BD131">
            <v>1.2761260000000001</v>
          </cell>
          <cell r="BE131">
            <v>1.558427</v>
          </cell>
          <cell r="BF131">
            <v>1.6109960000000001</v>
          </cell>
          <cell r="BG131">
            <v>1.474254</v>
          </cell>
          <cell r="BH131">
            <v>1.383211</v>
          </cell>
          <cell r="BI131">
            <v>1.30708</v>
          </cell>
          <cell r="BJ131">
            <v>1.197621</v>
          </cell>
          <cell r="BK131">
            <v>1.3487800000000001</v>
          </cell>
          <cell r="BL131">
            <v>1.1190960000000001</v>
          </cell>
          <cell r="BM131">
            <v>1.1709419999999999</v>
          </cell>
          <cell r="BN131">
            <v>1.0403610000000001</v>
          </cell>
          <cell r="BO131">
            <v>1.1691720000000001</v>
          </cell>
          <cell r="BP131">
            <v>1.236648</v>
          </cell>
          <cell r="BQ131">
            <v>1.4072519999999999</v>
          </cell>
          <cell r="BR131">
            <v>1.43513</v>
          </cell>
          <cell r="BS131">
            <v>1.352684</v>
          </cell>
          <cell r="BT131">
            <v>1.1655089999999999</v>
          </cell>
          <cell r="BU131">
            <v>1.047566</v>
          </cell>
          <cell r="BV131">
            <v>1.155243</v>
          </cell>
          <cell r="BW131">
            <v>1.3186249999999999</v>
          </cell>
          <cell r="BX131">
            <v>1.1818519999999999</v>
          </cell>
        </row>
        <row r="132">
          <cell r="C132">
            <v>3.0029400000000002</v>
          </cell>
          <cell r="D132">
            <v>2.7745199999999999</v>
          </cell>
          <cell r="E132">
            <v>2.629874</v>
          </cell>
          <cell r="F132">
            <v>2.6420159999999999</v>
          </cell>
          <cell r="G132">
            <v>2.7149399999999999</v>
          </cell>
          <cell r="H132">
            <v>2.219776</v>
          </cell>
          <cell r="I132">
            <v>2.361456</v>
          </cell>
          <cell r="J132">
            <v>2.1804600000000001</v>
          </cell>
          <cell r="K132">
            <v>2.2524299999999999</v>
          </cell>
          <cell r="L132">
            <v>2.4582999999999999</v>
          </cell>
          <cell r="M132">
            <v>2.43906</v>
          </cell>
          <cell r="N132">
            <v>2.293542</v>
          </cell>
          <cell r="O132">
            <v>2.57199</v>
          </cell>
          <cell r="P132">
            <v>2.3957920000000001</v>
          </cell>
          <cell r="Q132">
            <v>2.6365500000000002</v>
          </cell>
          <cell r="R132">
            <v>2.341663</v>
          </cell>
          <cell r="S132">
            <v>2.5302600000000002</v>
          </cell>
          <cell r="T132">
            <v>2.3298000000000001</v>
          </cell>
          <cell r="U132">
            <v>2.144425</v>
          </cell>
          <cell r="V132">
            <v>1.93974</v>
          </cell>
          <cell r="W132">
            <v>2.0305499999999999</v>
          </cell>
          <cell r="X132">
            <v>2.2777250000000002</v>
          </cell>
          <cell r="Y132">
            <v>2.2730399999999999</v>
          </cell>
          <cell r="Z132">
            <v>2.182134</v>
          </cell>
          <cell r="AA132">
            <v>2.4080400000000002</v>
          </cell>
          <cell r="AB132">
            <v>2.2496879999999999</v>
          </cell>
          <cell r="AC132">
            <v>2.2144539999999999</v>
          </cell>
          <cell r="AD132">
            <v>2.1608770000000002</v>
          </cell>
          <cell r="AE132">
            <v>2.0076299999999998</v>
          </cell>
          <cell r="AF132">
            <v>1.8702300000000001</v>
          </cell>
          <cell r="AG132">
            <v>1.877329</v>
          </cell>
          <cell r="AH132">
            <v>1.7567699999999999</v>
          </cell>
          <cell r="AI132">
            <v>1.81863</v>
          </cell>
          <cell r="AJ132">
            <v>1.919303</v>
          </cell>
          <cell r="AK132">
            <v>1.83552</v>
          </cell>
          <cell r="AL132">
            <v>1.903038</v>
          </cell>
          <cell r="AM132">
            <v>2.0666699999999998</v>
          </cell>
          <cell r="AN132">
            <v>1.967012</v>
          </cell>
          <cell r="AO132">
            <v>1.8975409999999999</v>
          </cell>
          <cell r="AP132">
            <v>1.7796430000000001</v>
          </cell>
          <cell r="AQ132">
            <v>1.85307</v>
          </cell>
          <cell r="AR132">
            <v>1.620781</v>
          </cell>
          <cell r="AS132">
            <v>1.740464</v>
          </cell>
          <cell r="AT132">
            <v>1.70052</v>
          </cell>
          <cell r="AU132">
            <v>1.59924</v>
          </cell>
          <cell r="AV132">
            <v>1.770937</v>
          </cell>
          <cell r="AW132">
            <v>1.6121399999999999</v>
          </cell>
          <cell r="AX132">
            <v>1.5553859999999999</v>
          </cell>
          <cell r="AY132">
            <v>1.590128</v>
          </cell>
          <cell r="AZ132">
            <v>1.7100439999999999</v>
          </cell>
          <cell r="BA132">
            <v>1.7847630000000001</v>
          </cell>
          <cell r="BB132">
            <v>1.6647160000000001</v>
          </cell>
          <cell r="BC132">
            <v>1.76532</v>
          </cell>
          <cell r="BD132">
            <v>1.4894099999999999</v>
          </cell>
          <cell r="BE132">
            <v>1.495781</v>
          </cell>
          <cell r="BF132">
            <v>1.3925700000000001</v>
          </cell>
          <cell r="BG132">
            <v>1.35006</v>
          </cell>
          <cell r="BH132">
            <v>1.541196</v>
          </cell>
          <cell r="BI132">
            <v>1.6107899999999999</v>
          </cell>
          <cell r="BJ132">
            <v>1.4465490000000001</v>
          </cell>
          <cell r="BK132">
            <v>1.48332</v>
          </cell>
          <cell r="BL132">
            <v>1.483776</v>
          </cell>
          <cell r="BM132">
            <v>1.679673</v>
          </cell>
          <cell r="BN132">
            <v>1.428105</v>
          </cell>
          <cell r="BO132">
            <v>1.52745</v>
          </cell>
          <cell r="BP132">
            <v>1.2933600000000001</v>
          </cell>
          <cell r="BQ132">
            <v>1.3381149999999999</v>
          </cell>
          <cell r="BR132">
            <v>1.24125</v>
          </cell>
          <cell r="BS132">
            <v>1.2181500000000001</v>
          </cell>
          <cell r="BT132">
            <v>1.3269550000000001</v>
          </cell>
          <cell r="BU132">
            <v>1.3791599999999999</v>
          </cell>
          <cell r="BV132">
            <v>1.348239</v>
          </cell>
          <cell r="BW132">
            <v>1.3549199999999999</v>
          </cell>
          <cell r="BX132">
            <v>1.3130599999999999</v>
          </cell>
        </row>
        <row r="133">
          <cell r="C133">
            <v>2.2473299999999998</v>
          </cell>
          <cell r="D133">
            <v>2.1266560000000001</v>
          </cell>
          <cell r="E133">
            <v>2.3390119999999999</v>
          </cell>
          <cell r="F133">
            <v>2.1060089999999998</v>
          </cell>
          <cell r="G133">
            <v>2.1997499999999999</v>
          </cell>
          <cell r="H133">
            <v>2.1403500000000002</v>
          </cell>
          <cell r="I133">
            <v>2.259652</v>
          </cell>
          <cell r="J133">
            <v>2.2567499999999998</v>
          </cell>
          <cell r="K133">
            <v>2.0468999999999999</v>
          </cell>
          <cell r="L133">
            <v>2.0300039999999999</v>
          </cell>
          <cell r="M133">
            <v>1.96896</v>
          </cell>
          <cell r="N133">
            <v>1.9796849999999999</v>
          </cell>
          <cell r="O133">
            <v>2.05443</v>
          </cell>
          <cell r="P133">
            <v>1.9327559999999999</v>
          </cell>
          <cell r="Q133">
            <v>2.131529</v>
          </cell>
          <cell r="R133">
            <v>1.927311</v>
          </cell>
          <cell r="S133">
            <v>2.02989</v>
          </cell>
          <cell r="T133">
            <v>2.0153699999999999</v>
          </cell>
          <cell r="U133">
            <v>2.0992579999999998</v>
          </cell>
          <cell r="V133">
            <v>2.0748000000000002</v>
          </cell>
          <cell r="W133">
            <v>1.9220999999999999</v>
          </cell>
          <cell r="X133">
            <v>1.9161410000000001</v>
          </cell>
          <cell r="Y133">
            <v>1.87992</v>
          </cell>
          <cell r="Z133">
            <v>1.868905</v>
          </cell>
          <cell r="AA133">
            <v>1.95285</v>
          </cell>
          <cell r="AB133">
            <v>1.8226599999999999</v>
          </cell>
          <cell r="AC133">
            <v>2.00725</v>
          </cell>
          <cell r="AD133">
            <v>1.835294</v>
          </cell>
          <cell r="AE133">
            <v>1.9362600000000001</v>
          </cell>
          <cell r="AF133">
            <v>1.85829</v>
          </cell>
          <cell r="AG133">
            <v>1.9273940000000001</v>
          </cell>
          <cell r="AH133">
            <v>1.92255</v>
          </cell>
          <cell r="AI133">
            <v>1.74597</v>
          </cell>
          <cell r="AJ133">
            <v>1.556128</v>
          </cell>
          <cell r="AK133">
            <v>1.7630999999999999</v>
          </cell>
          <cell r="AL133">
            <v>1.6567989999999999</v>
          </cell>
          <cell r="AM133">
            <v>1.7312399999999999</v>
          </cell>
          <cell r="AN133">
            <v>1.6750689999999999</v>
          </cell>
          <cell r="AO133">
            <v>1.5656239999999999</v>
          </cell>
          <cell r="AP133">
            <v>1.5212239999999999</v>
          </cell>
          <cell r="AQ133">
            <v>1.5455099999999999</v>
          </cell>
          <cell r="AR133">
            <v>1.4967299999999999</v>
          </cell>
          <cell r="AS133">
            <v>1.59154</v>
          </cell>
          <cell r="AT133">
            <v>1.60887</v>
          </cell>
          <cell r="AU133">
            <v>1.52322</v>
          </cell>
          <cell r="AV133">
            <v>1.6039399999999999</v>
          </cell>
          <cell r="AW133">
            <v>1.4967900000000001</v>
          </cell>
          <cell r="AX133">
            <v>1.474418</v>
          </cell>
          <cell r="AY133">
            <v>1.53531</v>
          </cell>
          <cell r="AZ133">
            <v>1.4097999999999999</v>
          </cell>
          <cell r="BA133">
            <v>1.5453190000000001</v>
          </cell>
          <cell r="BB133">
            <v>1.448637</v>
          </cell>
          <cell r="BC133">
            <v>1.5560700000000001</v>
          </cell>
          <cell r="BD133">
            <v>1.43502</v>
          </cell>
          <cell r="BE133">
            <v>1.4835050000000001</v>
          </cell>
          <cell r="BF133">
            <v>1.47363</v>
          </cell>
          <cell r="BG133">
            <v>1.3647899999999999</v>
          </cell>
          <cell r="BH133">
            <v>1.362357</v>
          </cell>
          <cell r="BI133">
            <v>1.33335</v>
          </cell>
          <cell r="BJ133">
            <v>1.3001860000000001</v>
          </cell>
          <cell r="BK133">
            <v>1.35033</v>
          </cell>
          <cell r="BL133">
            <v>1.2586280000000001</v>
          </cell>
          <cell r="BM133">
            <v>1.362357</v>
          </cell>
          <cell r="BN133">
            <v>1.2367630000000001</v>
          </cell>
          <cell r="BO133">
            <v>1.2613799999999999</v>
          </cell>
          <cell r="BP133">
            <v>1.23444</v>
          </cell>
          <cell r="BQ133">
            <v>1.3253740000000001</v>
          </cell>
          <cell r="BR133">
            <v>1.2737700000000001</v>
          </cell>
          <cell r="BS133">
            <v>1.19784</v>
          </cell>
          <cell r="BT133">
            <v>1.1980569999999999</v>
          </cell>
          <cell r="BU133">
            <v>1.17093</v>
          </cell>
          <cell r="BV133">
            <v>1.130333</v>
          </cell>
          <cell r="BW133">
            <v>1.1749799999999999</v>
          </cell>
          <cell r="BX133">
            <v>1.1120760000000001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Index"/>
      <sheetName val="1.1"/>
      <sheetName val="1.2"/>
      <sheetName val="1.3"/>
      <sheetName val="1.4"/>
      <sheetName val="1.5"/>
      <sheetName val="1.6"/>
      <sheetName val="1.7"/>
      <sheetName val="1.8"/>
      <sheetName val="1.9"/>
      <sheetName val="1.10"/>
      <sheetName val="1.11"/>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row r="20">
          <cell r="A20" t="str">
            <v>3.1   Andamento dei ricavi (da inizio anno) - Revenues trend (b.y.)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F1" t="str">
            <v>4T19</v>
          </cell>
          <cell r="G1" t="str">
            <v>1T20</v>
          </cell>
          <cell r="H1" t="str">
            <v>2T20</v>
          </cell>
          <cell r="I1" t="str">
            <v>3T20</v>
          </cell>
          <cell r="J1" t="str">
            <v>4T20</v>
          </cell>
          <cell r="K1" t="str">
            <v>1T21</v>
          </cell>
          <cell r="L1" t="str">
            <v>2T21</v>
          </cell>
          <cell r="M1" t="str">
            <v>3T21</v>
          </cell>
          <cell r="N1" t="str">
            <v>4T21</v>
          </cell>
          <cell r="O1" t="str">
            <v>1T22</v>
          </cell>
          <cell r="P1" t="str">
            <v>2T22</v>
          </cell>
          <cell r="Q1" t="str">
            <v>3T22</v>
          </cell>
          <cell r="R1" t="str">
            <v>4T22</v>
          </cell>
          <cell r="S1" t="str">
            <v>1T23</v>
          </cell>
          <cell r="T1" t="str">
            <v>2T23</v>
          </cell>
          <cell r="U1" t="str">
            <v>3T23</v>
          </cell>
          <cell r="V1" t="str">
            <v>4T23</v>
          </cell>
          <cell r="W1" t="str">
            <v>1T24</v>
          </cell>
          <cell r="X1" t="str">
            <v>2T24</v>
          </cell>
          <cell r="Y1" t="str">
            <v>3T24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1"/>
  </sheetPr>
  <dimension ref="A1:C38"/>
  <sheetViews>
    <sheetView showGridLines="0" tabSelected="1" zoomScale="80" zoomScaleNormal="80" workbookViewId="0">
      <selection activeCell="C5" sqref="C5"/>
    </sheetView>
  </sheetViews>
  <sheetFormatPr defaultColWidth="9.140625" defaultRowHeight="15"/>
  <cols>
    <col min="1" max="1" width="139.7109375" style="51" customWidth="1"/>
    <col min="2" max="2" width="1.85546875" style="51" customWidth="1"/>
    <col min="3" max="3" width="157" style="51" customWidth="1"/>
    <col min="4" max="16384" width="9.140625" style="51"/>
  </cols>
  <sheetData>
    <row r="1" spans="1:3" ht="38.450000000000003" customHeight="1">
      <c r="A1" s="1044" t="s">
        <v>772</v>
      </c>
      <c r="B1" s="1044"/>
      <c r="C1" s="1044"/>
    </row>
    <row r="2" spans="1:3" ht="27" customHeight="1">
      <c r="A2" s="1045" t="s">
        <v>773</v>
      </c>
      <c r="B2" s="1045"/>
      <c r="C2" s="1045"/>
    </row>
    <row r="3" spans="1:3" ht="33" customHeight="1">
      <c r="A3" s="868" t="s">
        <v>774</v>
      </c>
    </row>
    <row r="4" spans="1:3" ht="28.5" customHeight="1">
      <c r="A4" s="869" t="s">
        <v>776</v>
      </c>
    </row>
    <row r="5" spans="1:3" ht="24.95" customHeight="1">
      <c r="A5" s="869" t="s">
        <v>775</v>
      </c>
    </row>
    <row r="6" spans="1:3" ht="24.95" customHeight="1">
      <c r="A6" s="870"/>
    </row>
    <row r="7" spans="1:3" ht="24.95" customHeight="1">
      <c r="A7" s="329" t="s">
        <v>266</v>
      </c>
      <c r="B7" s="182"/>
      <c r="C7" s="330" t="s">
        <v>267</v>
      </c>
    </row>
    <row r="8" spans="1:3" ht="24.95" customHeight="1">
      <c r="A8" s="329"/>
      <c r="B8" s="182"/>
      <c r="C8" s="330"/>
    </row>
    <row r="9" spans="1:3" ht="24.95" customHeight="1">
      <c r="A9" s="396" t="s">
        <v>302</v>
      </c>
      <c r="B9" s="182"/>
      <c r="C9" s="399" t="s">
        <v>306</v>
      </c>
    </row>
    <row r="10" spans="1:3" ht="24.95" customHeight="1">
      <c r="A10" s="263" t="s">
        <v>612</v>
      </c>
      <c r="B10" s="182"/>
      <c r="C10" s="265" t="s">
        <v>958</v>
      </c>
    </row>
    <row r="11" spans="1:3" ht="24.95" customHeight="1">
      <c r="A11" s="263" t="s">
        <v>613</v>
      </c>
      <c r="B11" s="182"/>
      <c r="C11" s="266" t="s">
        <v>971</v>
      </c>
    </row>
    <row r="12" spans="1:3" ht="24.95" customHeight="1">
      <c r="A12" s="263" t="s">
        <v>704</v>
      </c>
      <c r="B12" s="182"/>
      <c r="C12" s="266" t="s">
        <v>972</v>
      </c>
    </row>
    <row r="13" spans="1:3" ht="24.95" customHeight="1">
      <c r="A13" s="263" t="s">
        <v>705</v>
      </c>
      <c r="C13" s="266" t="s">
        <v>959</v>
      </c>
    </row>
    <row r="14" spans="1:3" ht="24.95" customHeight="1">
      <c r="A14" s="263" t="s">
        <v>707</v>
      </c>
      <c r="C14" s="266" t="s">
        <v>960</v>
      </c>
    </row>
    <row r="15" spans="1:3" ht="24.95" customHeight="1">
      <c r="A15" s="361" t="s">
        <v>708</v>
      </c>
      <c r="C15" s="266" t="s">
        <v>973</v>
      </c>
    </row>
    <row r="16" spans="1:3" ht="24.95" customHeight="1">
      <c r="C16" s="266" t="s">
        <v>974</v>
      </c>
    </row>
    <row r="17" spans="1:3" ht="24.95" customHeight="1">
      <c r="A17" s="397" t="s">
        <v>303</v>
      </c>
      <c r="C17" s="398" t="s">
        <v>304</v>
      </c>
    </row>
    <row r="18" spans="1:3" ht="24.95" customHeight="1">
      <c r="A18" s="263" t="s">
        <v>709</v>
      </c>
      <c r="C18" s="266" t="s">
        <v>975</v>
      </c>
    </row>
    <row r="19" spans="1:3" s="152" customFormat="1" ht="24.95" customHeight="1">
      <c r="A19" s="263" t="s">
        <v>710</v>
      </c>
      <c r="B19" s="51"/>
      <c r="C19" s="266" t="s">
        <v>976</v>
      </c>
    </row>
    <row r="20" spans="1:3" ht="24.95" customHeight="1">
      <c r="A20" s="263" t="s">
        <v>711</v>
      </c>
      <c r="C20" s="266" t="s">
        <v>961</v>
      </c>
    </row>
    <row r="21" spans="1:3" ht="24.95" customHeight="1">
      <c r="A21" s="263" t="s">
        <v>712</v>
      </c>
      <c r="C21" s="266" t="s">
        <v>962</v>
      </c>
    </row>
    <row r="22" spans="1:3" ht="24.95" customHeight="1">
      <c r="A22" s="361" t="s">
        <v>713</v>
      </c>
      <c r="C22" s="398" t="s">
        <v>305</v>
      </c>
    </row>
    <row r="23" spans="1:3" ht="24.95" customHeight="1">
      <c r="A23" s="361" t="s">
        <v>714</v>
      </c>
      <c r="C23" s="266" t="s">
        <v>963</v>
      </c>
    </row>
    <row r="24" spans="1:3" ht="24.95" customHeight="1">
      <c r="A24" s="264" t="s">
        <v>715</v>
      </c>
      <c r="C24" s="266" t="s">
        <v>964</v>
      </c>
    </row>
    <row r="25" spans="1:3" ht="24.95" customHeight="1">
      <c r="A25" s="201" t="s">
        <v>325</v>
      </c>
      <c r="C25" s="266" t="s">
        <v>965</v>
      </c>
    </row>
    <row r="26" spans="1:3" ht="24.95" customHeight="1">
      <c r="C26" s="266" t="s">
        <v>966</v>
      </c>
    </row>
    <row r="27" spans="1:3" ht="31.5">
      <c r="A27" s="261" t="s">
        <v>219</v>
      </c>
      <c r="C27" s="266" t="s">
        <v>967</v>
      </c>
    </row>
    <row r="28" spans="1:3" ht="18.75">
      <c r="A28" s="183" t="s">
        <v>650</v>
      </c>
      <c r="C28" s="266" t="s">
        <v>968</v>
      </c>
    </row>
    <row r="29" spans="1:3" ht="18.75">
      <c r="A29" s="184" t="s">
        <v>651</v>
      </c>
      <c r="C29" s="266" t="s">
        <v>969</v>
      </c>
    </row>
    <row r="30" spans="1:3" ht="18.75">
      <c r="A30" s="184" t="s">
        <v>652</v>
      </c>
      <c r="C30" s="266" t="s">
        <v>970</v>
      </c>
    </row>
    <row r="31" spans="1:3" ht="23.25">
      <c r="A31" s="183" t="s">
        <v>321</v>
      </c>
      <c r="C31" s="624" t="s">
        <v>476</v>
      </c>
    </row>
    <row r="32" spans="1:3" ht="18.75">
      <c r="A32" s="184" t="s">
        <v>322</v>
      </c>
    </row>
    <row r="33" spans="1:3" ht="31.5">
      <c r="A33" s="184" t="s">
        <v>653</v>
      </c>
      <c r="C33" s="262" t="s">
        <v>252</v>
      </c>
    </row>
    <row r="34" spans="1:3" ht="18.75">
      <c r="A34" s="184" t="s">
        <v>654</v>
      </c>
      <c r="C34" s="267" t="s">
        <v>318</v>
      </c>
    </row>
    <row r="35" spans="1:3" ht="18.75">
      <c r="A35" s="183" t="s">
        <v>323</v>
      </c>
      <c r="C35" s="267" t="s">
        <v>319</v>
      </c>
    </row>
    <row r="36" spans="1:3" ht="18.75">
      <c r="A36" s="183" t="s">
        <v>324</v>
      </c>
      <c r="C36" s="267" t="s">
        <v>320</v>
      </c>
    </row>
    <row r="37" spans="1:3" ht="18.75">
      <c r="A37" s="184" t="s">
        <v>655</v>
      </c>
      <c r="C37" s="267" t="s">
        <v>645</v>
      </c>
    </row>
    <row r="38" spans="1:3" ht="23.25">
      <c r="A38" s="185" t="s">
        <v>326</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0">
    <tabColor rgb="FF0000FF"/>
  </sheetPr>
  <dimension ref="A1:R38"/>
  <sheetViews>
    <sheetView showGridLines="0" topLeftCell="A5" zoomScale="90" zoomScaleNormal="90" workbookViewId="0">
      <selection activeCell="I18" sqref="I18:I38"/>
    </sheetView>
  </sheetViews>
  <sheetFormatPr defaultColWidth="9.140625" defaultRowHeight="15.75"/>
  <cols>
    <col min="1" max="1" width="46.140625" style="6" customWidth="1"/>
    <col min="2" max="9" width="10.7109375" style="6" customWidth="1"/>
    <col min="10" max="10" width="4.140625" style="6" customWidth="1"/>
    <col min="11" max="12" width="10.7109375" style="6" customWidth="1"/>
    <col min="13" max="13" width="4.140625" style="6" customWidth="1"/>
    <col min="14" max="15" width="10.7109375" style="6" customWidth="1"/>
    <col min="16" max="16" width="4.140625" style="6" customWidth="1"/>
    <col min="17" max="18" width="10.7109375" style="6" customWidth="1"/>
    <col min="19" max="16384" width="9.140625" style="6"/>
  </cols>
  <sheetData>
    <row r="1" spans="1:18" ht="21">
      <c r="A1" s="2" t="str">
        <f>+'Indice-Index'!A18</f>
        <v>1.7   Linee complessive - Total lines</v>
      </c>
      <c r="B1" s="88"/>
      <c r="C1" s="88"/>
      <c r="D1" s="88"/>
      <c r="E1" s="88"/>
      <c r="F1" s="88"/>
      <c r="G1" s="88"/>
      <c r="H1" s="88"/>
      <c r="I1" s="88"/>
      <c r="J1" s="88"/>
      <c r="K1" s="88"/>
      <c r="L1" s="88"/>
      <c r="M1" s="88"/>
      <c r="N1" s="88"/>
      <c r="O1" s="88"/>
      <c r="P1" s="88"/>
      <c r="Q1" s="88"/>
      <c r="R1" s="88"/>
    </row>
    <row r="2" spans="1:18" ht="16.5" customHeight="1"/>
    <row r="3" spans="1:18" ht="16.5" customHeight="1"/>
    <row r="4" spans="1:18">
      <c r="B4" s="245">
        <f>'1.1'!B3</f>
        <v>44256</v>
      </c>
      <c r="C4" s="245">
        <f>'1.1'!C3</f>
        <v>44621</v>
      </c>
      <c r="D4" s="245">
        <f>'1.1'!D3</f>
        <v>44986</v>
      </c>
      <c r="E4" s="245">
        <f>'1.1'!E3</f>
        <v>45352</v>
      </c>
      <c r="F4" s="245">
        <f>'1.1'!F3</f>
        <v>45444</v>
      </c>
      <c r="G4" s="245">
        <f>'1.1'!G3</f>
        <v>45536</v>
      </c>
      <c r="H4" s="245" t="str">
        <f>'1.1'!H3</f>
        <v>dec-24</v>
      </c>
      <c r="I4" s="245">
        <f>'1.1'!I3</f>
        <v>45717</v>
      </c>
      <c r="K4" s="1072" t="s">
        <v>436</v>
      </c>
      <c r="L4" s="1072"/>
      <c r="M4" s="5"/>
      <c r="N4" s="1072" t="s">
        <v>434</v>
      </c>
      <c r="O4" s="1072"/>
      <c r="Q4" s="1072" t="s">
        <v>561</v>
      </c>
      <c r="R4" s="1072"/>
    </row>
    <row r="5" spans="1:18">
      <c r="A5" s="5" t="s">
        <v>43</v>
      </c>
      <c r="B5" s="246">
        <f>'1.1'!B4</f>
        <v>44256</v>
      </c>
      <c r="C5" s="246">
        <f>'1.1'!C4</f>
        <v>44621</v>
      </c>
      <c r="D5" s="246">
        <f>'1.1'!D4</f>
        <v>44986</v>
      </c>
      <c r="E5" s="246">
        <f>'1.1'!E4</f>
        <v>45352</v>
      </c>
      <c r="F5" s="246" t="str">
        <f>'1.1'!F4</f>
        <v>jun-24</v>
      </c>
      <c r="G5" s="246" t="str">
        <f>'1.1'!G4</f>
        <v>sep-24</v>
      </c>
      <c r="H5" s="246" t="str">
        <f>'1.1'!H4</f>
        <v>dec-24</v>
      </c>
      <c r="I5" s="246">
        <f>'1.1'!I4</f>
        <v>45717</v>
      </c>
      <c r="K5" s="1073" t="s">
        <v>433</v>
      </c>
      <c r="L5" s="1073"/>
      <c r="M5" s="5"/>
      <c r="N5" s="1073" t="s">
        <v>435</v>
      </c>
      <c r="O5" s="1073"/>
      <c r="Q5" s="1073" t="s">
        <v>562</v>
      </c>
      <c r="R5" s="1073"/>
    </row>
    <row r="6" spans="1:18" ht="20.25" customHeight="1">
      <c r="K6" s="654" t="s">
        <v>432</v>
      </c>
      <c r="L6" s="654" t="s">
        <v>6</v>
      </c>
      <c r="M6" s="54"/>
      <c r="N6" s="654" t="s">
        <v>432</v>
      </c>
      <c r="O6" s="654" t="s">
        <v>6</v>
      </c>
      <c r="Q6" s="654" t="s">
        <v>432</v>
      </c>
      <c r="R6" s="654" t="s">
        <v>6</v>
      </c>
    </row>
    <row r="7" spans="1:18" ht="9" customHeight="1">
      <c r="K7" s="54"/>
      <c r="L7" s="54"/>
      <c r="M7" s="54"/>
      <c r="N7" s="54"/>
      <c r="O7" s="54"/>
      <c r="Q7" s="54"/>
      <c r="R7" s="54"/>
    </row>
    <row r="8" spans="1:18">
      <c r="A8" s="55" t="s">
        <v>65</v>
      </c>
      <c r="B8" s="61">
        <f t="shared" ref="B8:I8" si="0">+B10+B9</f>
        <v>103.97316253</v>
      </c>
      <c r="C8" s="61">
        <f t="shared" si="0"/>
        <v>106.47283821999999</v>
      </c>
      <c r="D8" s="61">
        <f t="shared" si="0"/>
        <v>107.63885499000001</v>
      </c>
      <c r="E8" s="61">
        <f t="shared" si="0"/>
        <v>108.93667211000002</v>
      </c>
      <c r="F8" s="61">
        <f t="shared" si="0"/>
        <v>108.68695269140261</v>
      </c>
      <c r="G8" s="61">
        <f t="shared" si="0"/>
        <v>109.04617904065233</v>
      </c>
      <c r="H8" s="61">
        <f t="shared" si="0"/>
        <v>109.16033263999999</v>
      </c>
      <c r="I8" s="61">
        <f t="shared" si="0"/>
        <v>109.221520552</v>
      </c>
      <c r="J8" s="23"/>
      <c r="K8" s="634">
        <f>(I8-H8)*1000</f>
        <v>61.187912000008282</v>
      </c>
      <c r="L8" s="635">
        <f>(K8*1000)/(H8*1000000)*100</f>
        <v>5.6053248025360998E-2</v>
      </c>
      <c r="M8" s="106"/>
      <c r="N8" s="636">
        <f>(I8-E8)*1000</f>
        <v>284.84844199998349</v>
      </c>
      <c r="O8" s="635">
        <f>(N8*1000)/(E8*1000000)*100</f>
        <v>0.26148076353237099</v>
      </c>
      <c r="Q8" s="636">
        <f>(I8-B8)*1000</f>
        <v>5248.3580220000049</v>
      </c>
      <c r="R8" s="635">
        <f>(Q8*1000)/(B8*1000000)*100</f>
        <v>5.0478006961514366</v>
      </c>
    </row>
    <row r="9" spans="1:18">
      <c r="A9" s="49" t="s">
        <v>62</v>
      </c>
      <c r="B9" s="60">
        <v>77.603943209999997</v>
      </c>
      <c r="C9" s="60">
        <v>78.013413669999991</v>
      </c>
      <c r="D9" s="60">
        <v>78.396493149999998</v>
      </c>
      <c r="E9" s="60">
        <v>78.45407886000001</v>
      </c>
      <c r="F9" s="60">
        <v>78.590552421402592</v>
      </c>
      <c r="G9" s="60">
        <v>78.634333600652312</v>
      </c>
      <c r="H9" s="60">
        <v>78.673890439999994</v>
      </c>
      <c r="I9" s="60">
        <v>78.86562364400001</v>
      </c>
      <c r="J9" s="23"/>
      <c r="K9" s="634">
        <f>(I9-H9)*1000</f>
        <v>191.73320400001614</v>
      </c>
      <c r="L9" s="635">
        <f>(K9*1000)/(H9*1000000)*100</f>
        <v>0.24370627018405799</v>
      </c>
      <c r="M9" s="106"/>
      <c r="N9" s="636">
        <f>(I9-E9)*1000</f>
        <v>411.54478400000016</v>
      </c>
      <c r="O9" s="635">
        <f>(N9*1000)/(E9*1000000)*100</f>
        <v>0.52456773437413617</v>
      </c>
      <c r="Q9" s="636">
        <f>(I9-B9)*1000</f>
        <v>1261.6804340000131</v>
      </c>
      <c r="R9" s="635">
        <f>(Q9*1000)/(B9*1000000)*100</f>
        <v>1.6257942339164975</v>
      </c>
    </row>
    <row r="10" spans="1:18">
      <c r="A10" s="49" t="s">
        <v>51</v>
      </c>
      <c r="B10" s="60">
        <v>26.369219319999999</v>
      </c>
      <c r="C10" s="60">
        <v>28.459424549999994</v>
      </c>
      <c r="D10" s="60">
        <v>29.242361840000015</v>
      </c>
      <c r="E10" s="60">
        <v>30.482593250000008</v>
      </c>
      <c r="F10" s="60">
        <v>30.096400270000018</v>
      </c>
      <c r="G10" s="60">
        <v>30.411845440000022</v>
      </c>
      <c r="H10" s="60">
        <v>30.486442199999999</v>
      </c>
      <c r="I10" s="60">
        <v>30.355896907999991</v>
      </c>
      <c r="J10" s="23"/>
      <c r="K10" s="634">
        <f>(I10-H10)*1000</f>
        <v>-130.54529200000786</v>
      </c>
      <c r="L10" s="635">
        <f>(K10*1000)/(H10*1000000)*100</f>
        <v>-0.42820769686273158</v>
      </c>
      <c r="M10" s="106"/>
      <c r="N10" s="636">
        <f>(I10-E10)*1000</f>
        <v>-126.69634200001667</v>
      </c>
      <c r="O10" s="635">
        <f>(N10*1000)/(E10*1000000)*100</f>
        <v>-0.41563505099756115</v>
      </c>
      <c r="Q10" s="636">
        <f>(I10-B10)*1000</f>
        <v>3986.6775879999923</v>
      </c>
      <c r="R10" s="635">
        <f>(Q10*1000)/(B10*1000000)*100</f>
        <v>15.118678864247817</v>
      </c>
    </row>
    <row r="12" spans="1:18" ht="18" customHeight="1">
      <c r="A12" s="696" t="s">
        <v>63</v>
      </c>
      <c r="B12" s="696"/>
      <c r="C12" s="696"/>
      <c r="D12" s="696"/>
      <c r="E12" s="696"/>
      <c r="F12" s="696"/>
      <c r="G12" s="696"/>
      <c r="H12" s="696"/>
      <c r="I12" s="696"/>
      <c r="J12" s="23"/>
      <c r="K12" s="23"/>
      <c r="L12" s="23"/>
      <c r="M12" s="7"/>
    </row>
    <row r="13" spans="1:18" ht="18" customHeight="1">
      <c r="A13" s="115" t="s">
        <v>64</v>
      </c>
      <c r="B13" s="116"/>
      <c r="C13" s="116"/>
      <c r="D13" s="116"/>
      <c r="E13" s="116"/>
      <c r="F13" s="116"/>
      <c r="G13" s="116"/>
      <c r="H13" s="116"/>
      <c r="I13" s="116"/>
      <c r="J13" s="23"/>
      <c r="K13" s="23"/>
      <c r="L13" s="23"/>
      <c r="M13" s="7"/>
    </row>
    <row r="14" spans="1:18" ht="4.5" customHeight="1"/>
    <row r="15" spans="1:18" ht="15.75" customHeight="1"/>
    <row r="16" spans="1:18">
      <c r="A16" s="46" t="s">
        <v>52</v>
      </c>
      <c r="B16" s="4"/>
      <c r="D16" s="34" t="str">
        <f>'1.1'!N3</f>
        <v>03/2025 (%)</v>
      </c>
      <c r="G16" s="34" t="str">
        <f>'1.1'!Q3</f>
        <v>Var/Chg. vs 03/2024 (p.p.)</v>
      </c>
    </row>
    <row r="17" spans="1:12" ht="6" customHeight="1">
      <c r="D17" s="11"/>
      <c r="E17" s="14"/>
      <c r="G17" s="15"/>
      <c r="H17" s="12"/>
    </row>
    <row r="18" spans="1:12">
      <c r="A18" s="5" t="s">
        <v>56</v>
      </c>
      <c r="D18" s="11"/>
      <c r="E18" s="14"/>
      <c r="G18" s="15"/>
      <c r="H18" s="12"/>
    </row>
    <row r="19" spans="1:12">
      <c r="A19" s="49" t="s">
        <v>821</v>
      </c>
      <c r="B19" s="429"/>
      <c r="D19" s="48">
        <v>29.956515744003589</v>
      </c>
      <c r="E19" s="72"/>
      <c r="F19" s="72"/>
      <c r="G19" s="48">
        <v>-0.33</v>
      </c>
      <c r="K19" s="7"/>
      <c r="L19" s="1043"/>
    </row>
    <row r="20" spans="1:12">
      <c r="A20" s="49" t="s">
        <v>605</v>
      </c>
      <c r="B20" s="429"/>
      <c r="D20" s="48">
        <v>26.558884049036269</v>
      </c>
      <c r="E20" s="72"/>
      <c r="F20" s="72"/>
      <c r="G20" s="48">
        <v>-0.98</v>
      </c>
      <c r="K20" s="7"/>
    </row>
    <row r="21" spans="1:12">
      <c r="A21" s="49" t="s">
        <v>54</v>
      </c>
      <c r="B21" s="429"/>
      <c r="D21" s="48">
        <v>23.773334109222429</v>
      </c>
      <c r="E21" s="72"/>
      <c r="F21" s="72"/>
      <c r="G21" s="48">
        <v>0.02</v>
      </c>
      <c r="K21" s="7"/>
    </row>
    <row r="22" spans="1:12">
      <c r="A22" s="49" t="s">
        <v>109</v>
      </c>
      <c r="B22" s="429"/>
      <c r="D22" s="48">
        <v>10.85313126945195</v>
      </c>
      <c r="E22" s="72"/>
      <c r="F22" s="72"/>
      <c r="G22" s="48">
        <v>0.75</v>
      </c>
      <c r="K22" s="7"/>
    </row>
    <row r="23" spans="1:12">
      <c r="A23" s="49" t="s">
        <v>315</v>
      </c>
      <c r="B23" s="429"/>
      <c r="D23" s="48">
        <v>4.0369553341832329</v>
      </c>
      <c r="E23" s="72"/>
      <c r="F23" s="72"/>
      <c r="G23" s="716">
        <v>0.05</v>
      </c>
      <c r="K23" s="7"/>
    </row>
    <row r="24" spans="1:12">
      <c r="A24" s="49" t="s">
        <v>622</v>
      </c>
      <c r="B24" s="429"/>
      <c r="D24" s="716">
        <v>2.0830574308996272</v>
      </c>
      <c r="E24" s="72"/>
      <c r="F24" s="72"/>
      <c r="G24" s="716">
        <v>0.09</v>
      </c>
      <c r="K24" s="7"/>
    </row>
    <row r="25" spans="1:12">
      <c r="A25" s="49" t="s">
        <v>827</v>
      </c>
      <c r="B25" s="429"/>
      <c r="D25" s="716">
        <v>0.85239611689598671</v>
      </c>
      <c r="E25" s="72"/>
      <c r="F25" s="72"/>
      <c r="G25" s="716">
        <v>0.04</v>
      </c>
      <c r="K25" s="7"/>
    </row>
    <row r="26" spans="1:12">
      <c r="A26" s="49" t="s">
        <v>676</v>
      </c>
      <c r="B26" s="429"/>
      <c r="D26" s="48">
        <v>1.89</v>
      </c>
      <c r="E26" s="72"/>
      <c r="F26" s="72"/>
      <c r="G26" s="716">
        <v>0.34</v>
      </c>
      <c r="K26" s="7"/>
    </row>
    <row r="27" spans="1:12">
      <c r="A27" s="86" t="s">
        <v>674</v>
      </c>
      <c r="B27" s="429"/>
      <c r="C27" s="629"/>
      <c r="D27" s="68">
        <f>SUM(D19:D26)</f>
        <v>100.00427405369309</v>
      </c>
      <c r="E27" s="113"/>
      <c r="F27" s="113"/>
      <c r="G27" s="68">
        <f>SUM(G19:G26)</f>
        <v>-2.0000000000000018E-2</v>
      </c>
    </row>
    <row r="28" spans="1:12">
      <c r="D28" s="75"/>
      <c r="E28" s="113"/>
      <c r="F28" s="113"/>
      <c r="G28" s="13"/>
    </row>
    <row r="29" spans="1:12">
      <c r="A29" s="5" t="s">
        <v>53</v>
      </c>
      <c r="D29" s="13"/>
      <c r="E29" s="13"/>
      <c r="F29" s="13"/>
      <c r="G29" s="13"/>
    </row>
    <row r="30" spans="1:12">
      <c r="A30" s="49" t="s">
        <v>821</v>
      </c>
      <c r="B30" s="49"/>
      <c r="D30" s="48">
        <v>25.615446967351691</v>
      </c>
      <c r="E30" s="114"/>
      <c r="F30" s="114"/>
      <c r="G30" s="48">
        <v>-0.53</v>
      </c>
      <c r="K30" s="23"/>
    </row>
    <row r="31" spans="1:12">
      <c r="A31" s="49" t="s">
        <v>54</v>
      </c>
      <c r="B31" s="49"/>
      <c r="D31" s="48">
        <v>23.762831172927356</v>
      </c>
      <c r="E31" s="114"/>
      <c r="F31" s="114"/>
      <c r="G31" s="48">
        <v>-0.67</v>
      </c>
      <c r="K31" s="23"/>
    </row>
    <row r="32" spans="1:12">
      <c r="A32" s="49" t="s">
        <v>605</v>
      </c>
      <c r="B32" s="49"/>
      <c r="D32" s="48">
        <v>23.445108458743171</v>
      </c>
      <c r="E32" s="114"/>
      <c r="F32" s="114"/>
      <c r="G32" s="48">
        <v>-0.48</v>
      </c>
      <c r="K32" s="23"/>
    </row>
    <row r="33" spans="1:11">
      <c r="A33" s="49" t="s">
        <v>109</v>
      </c>
      <c r="B33" s="49"/>
      <c r="D33" s="48">
        <v>15.030572830449978</v>
      </c>
      <c r="E33" s="114"/>
      <c r="F33" s="114"/>
      <c r="G33" s="48">
        <v>1</v>
      </c>
      <c r="K33" s="23"/>
    </row>
    <row r="34" spans="1:11" ht="15" customHeight="1">
      <c r="A34" s="49" t="s">
        <v>315</v>
      </c>
      <c r="B34" s="49"/>
      <c r="D34" s="48">
        <v>5.4915498031815693</v>
      </c>
      <c r="E34" s="114"/>
      <c r="F34" s="114"/>
      <c r="G34" s="933">
        <v>0.05</v>
      </c>
      <c r="K34" s="23"/>
    </row>
    <row r="35" spans="1:11" ht="15" customHeight="1">
      <c r="A35" s="49" t="s">
        <v>622</v>
      </c>
      <c r="B35" s="429"/>
      <c r="D35" s="48">
        <v>2.8690095594796401</v>
      </c>
      <c r="E35" s="114"/>
      <c r="F35" s="114"/>
      <c r="G35" s="48">
        <v>0.12</v>
      </c>
      <c r="K35" s="23"/>
    </row>
    <row r="36" spans="1:11" ht="15" customHeight="1">
      <c r="A36" s="49" t="s">
        <v>827</v>
      </c>
      <c r="B36" s="429"/>
      <c r="D36" s="48">
        <v>1.1804889849125402</v>
      </c>
      <c r="E36" s="114"/>
      <c r="F36" s="114"/>
      <c r="G36" s="933">
        <v>0.05</v>
      </c>
      <c r="K36" s="23"/>
    </row>
    <row r="37" spans="1:11">
      <c r="A37" s="49" t="s">
        <v>676</v>
      </c>
      <c r="B37" s="49"/>
      <c r="D37" s="48">
        <v>2.5730458344690739</v>
      </c>
      <c r="E37" s="114"/>
      <c r="F37" s="114"/>
      <c r="G37" s="48">
        <v>0.46</v>
      </c>
      <c r="K37" s="23"/>
    </row>
    <row r="38" spans="1:11">
      <c r="A38" s="86" t="s">
        <v>674</v>
      </c>
      <c r="B38" s="49"/>
      <c r="D38" s="68">
        <f>SUM(D30:D37)</f>
        <v>99.968053611515032</v>
      </c>
      <c r="E38" s="113"/>
      <c r="F38" s="113"/>
      <c r="G38" s="68">
        <f>SUM(G30:G37)</f>
        <v>0</v>
      </c>
    </row>
  </sheetData>
  <mergeCells count="6">
    <mergeCell ref="Q4:R4"/>
    <mergeCell ref="Q5:R5"/>
    <mergeCell ref="K4:L4"/>
    <mergeCell ref="K5:L5"/>
    <mergeCell ref="N4:O4"/>
    <mergeCell ref="N5:O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1">
    <tabColor rgb="FF0000FF"/>
  </sheetPr>
  <dimension ref="A1:N33"/>
  <sheetViews>
    <sheetView showGridLines="0" zoomScale="90" zoomScaleNormal="90" workbookViewId="0">
      <selection activeCell="H1" sqref="H1:H1048576"/>
    </sheetView>
  </sheetViews>
  <sheetFormatPr defaultColWidth="9.140625" defaultRowHeight="15.75"/>
  <cols>
    <col min="1" max="1" width="46.85546875" style="6" customWidth="1"/>
    <col min="2" max="6" width="10.7109375" style="6" customWidth="1"/>
    <col min="7" max="7" width="9.140625" style="6"/>
    <col min="8" max="11" width="7.85546875" style="6" customWidth="1"/>
    <col min="12" max="16384" width="9.140625" style="6"/>
  </cols>
  <sheetData>
    <row r="1" spans="1:14" ht="21">
      <c r="A1" s="2" t="str">
        <f>+'Indice-Index'!A19</f>
        <v>1.8  Sim human per tipologia di clientela - Human Sim by customer type</v>
      </c>
      <c r="B1" s="88"/>
      <c r="C1" s="88"/>
      <c r="D1" s="88"/>
      <c r="E1" s="88"/>
      <c r="F1" s="88"/>
      <c r="G1" s="9"/>
      <c r="H1" s="9"/>
    </row>
    <row r="3" spans="1:14">
      <c r="B3" s="247">
        <f>'1.1'!B3</f>
        <v>44256</v>
      </c>
      <c r="C3" s="247">
        <f>'1.1'!C3</f>
        <v>44621</v>
      </c>
      <c r="D3" s="247">
        <f>'1.1'!D3</f>
        <v>44986</v>
      </c>
      <c r="E3" s="247">
        <f>'1.1'!E3</f>
        <v>45352</v>
      </c>
      <c r="F3" s="247">
        <f>'1.1'!I3</f>
        <v>45717</v>
      </c>
      <c r="G3" s="17"/>
    </row>
    <row r="4" spans="1:14">
      <c r="B4" s="248">
        <f>'1.1'!B4</f>
        <v>44256</v>
      </c>
      <c r="C4" s="248">
        <f>'1.1'!C4</f>
        <v>44621</v>
      </c>
      <c r="D4" s="248">
        <f>'1.1'!D4</f>
        <v>44986</v>
      </c>
      <c r="E4" s="248">
        <f>'1.1'!E4</f>
        <v>45352</v>
      </c>
      <c r="F4" s="248">
        <f>'1.1'!I4</f>
        <v>45717</v>
      </c>
      <c r="G4" s="26"/>
    </row>
    <row r="6" spans="1:14">
      <c r="A6" s="55" t="s">
        <v>93</v>
      </c>
      <c r="B6" s="61">
        <f>'1.7'!B9</f>
        <v>77.603943209999997</v>
      </c>
      <c r="C6" s="61">
        <f>'1.7'!C9</f>
        <v>78.013413669999991</v>
      </c>
      <c r="D6" s="61">
        <f>'1.7'!D9</f>
        <v>78.396493149999998</v>
      </c>
      <c r="E6" s="61">
        <f>'1.7'!E9</f>
        <v>78.45407886000001</v>
      </c>
      <c r="F6" s="61">
        <f>'1.7'!I9</f>
        <v>78.86562364400001</v>
      </c>
      <c r="I6" s="649"/>
    </row>
    <row r="7" spans="1:14">
      <c r="B7" s="27"/>
      <c r="C7" s="27"/>
      <c r="D7" s="27"/>
      <c r="E7" s="27"/>
      <c r="F7" s="27"/>
    </row>
    <row r="8" spans="1:14">
      <c r="A8" s="5" t="s">
        <v>6</v>
      </c>
      <c r="B8" s="27"/>
      <c r="C8" s="27"/>
      <c r="D8" s="27"/>
      <c r="E8" s="27"/>
      <c r="F8" s="27"/>
    </row>
    <row r="9" spans="1:14">
      <c r="A9" s="158" t="s">
        <v>80</v>
      </c>
      <c r="B9" s="249">
        <v>12.795873728944423</v>
      </c>
      <c r="C9" s="249">
        <v>13.215065440001689</v>
      </c>
      <c r="D9" s="249">
        <v>13.312429087880639</v>
      </c>
      <c r="E9" s="249">
        <v>13.617820456556437</v>
      </c>
      <c r="F9" s="249">
        <v>14.462399642569416</v>
      </c>
      <c r="H9" s="7"/>
      <c r="I9" s="7"/>
      <c r="J9" s="7"/>
      <c r="K9" s="7"/>
      <c r="M9" s="850"/>
      <c r="N9" s="850"/>
    </row>
    <row r="10" spans="1:14">
      <c r="A10" s="127" t="s">
        <v>81</v>
      </c>
      <c r="B10" s="254">
        <v>87.204126271055586</v>
      </c>
      <c r="C10" s="254">
        <v>86.78493455999832</v>
      </c>
      <c r="D10" s="254">
        <v>86.687570912119355</v>
      </c>
      <c r="E10" s="254">
        <v>86.382179543443556</v>
      </c>
      <c r="F10" s="254">
        <v>85.537600357430577</v>
      </c>
      <c r="H10" s="7"/>
      <c r="I10" s="7"/>
      <c r="J10" s="7"/>
      <c r="K10" s="7"/>
      <c r="M10" s="850"/>
      <c r="N10" s="850"/>
    </row>
    <row r="11" spans="1:14">
      <c r="A11" s="224" t="s">
        <v>65</v>
      </c>
      <c r="B11" s="253">
        <f>+B10+B9</f>
        <v>100.00000000000001</v>
      </c>
      <c r="C11" s="253">
        <f>+C10+C9</f>
        <v>100.00000000000001</v>
      </c>
      <c r="D11" s="253">
        <f>+D10+D9</f>
        <v>100</v>
      </c>
      <c r="E11" s="253">
        <f>+E10+E9</f>
        <v>100</v>
      </c>
      <c r="F11" s="253">
        <f>+F10+F9</f>
        <v>100</v>
      </c>
      <c r="H11" s="7"/>
      <c r="I11" s="7"/>
      <c r="J11" s="7"/>
      <c r="K11" s="7"/>
      <c r="M11" s="850"/>
      <c r="N11" s="850"/>
    </row>
    <row r="13" spans="1:14">
      <c r="C13" s="34" t="str">
        <f>+'1.7'!D16</f>
        <v>03/2025 (%)</v>
      </c>
      <c r="D13" s="13"/>
      <c r="E13" s="13"/>
      <c r="F13" s="34" t="str">
        <f>+'1.7'!G16</f>
        <v>Var/Chg. vs 03/2024 (p.p.)</v>
      </c>
    </row>
    <row r="14" spans="1:14">
      <c r="A14" s="5" t="s">
        <v>94</v>
      </c>
    </row>
    <row r="15" spans="1:14">
      <c r="A15" s="158" t="s">
        <v>54</v>
      </c>
      <c r="B15" s="158"/>
      <c r="C15" s="250">
        <v>24.128457504424588</v>
      </c>
      <c r="D15" s="113"/>
      <c r="E15" s="113"/>
      <c r="F15" s="250">
        <v>-0.55000000000000004</v>
      </c>
      <c r="I15" s="7"/>
    </row>
    <row r="16" spans="1:14">
      <c r="A16" s="127" t="s">
        <v>821</v>
      </c>
      <c r="B16" s="127"/>
      <c r="C16" s="252">
        <v>23.616365570060239</v>
      </c>
      <c r="D16" s="113"/>
      <c r="E16" s="113"/>
      <c r="F16" s="252">
        <v>-1.06</v>
      </c>
      <c r="I16" s="7"/>
    </row>
    <row r="17" spans="1:9">
      <c r="A17" s="127" t="s">
        <v>605</v>
      </c>
      <c r="B17" s="127"/>
      <c r="C17" s="252">
        <v>21.190067355905018</v>
      </c>
      <c r="D17" s="113"/>
      <c r="E17" s="113"/>
      <c r="F17" s="252">
        <v>-0.55000000000000004</v>
      </c>
      <c r="I17" s="7"/>
    </row>
    <row r="18" spans="1:9">
      <c r="A18" s="127" t="s">
        <v>109</v>
      </c>
      <c r="B18" s="127"/>
      <c r="C18" s="252">
        <v>17.435187519460641</v>
      </c>
      <c r="D18" s="113"/>
      <c r="E18" s="113"/>
      <c r="F18" s="252">
        <v>1.27</v>
      </c>
      <c r="I18" s="7"/>
    </row>
    <row r="19" spans="1:9">
      <c r="A19" s="127" t="s">
        <v>315</v>
      </c>
      <c r="B19" s="127"/>
      <c r="C19" s="252">
        <v>6.0353607557789788</v>
      </c>
      <c r="D19" s="113"/>
      <c r="E19" s="113"/>
      <c r="F19" s="252">
        <v>0.12</v>
      </c>
      <c r="I19" s="7"/>
    </row>
    <row r="20" spans="1:9">
      <c r="A20" s="127" t="s">
        <v>622</v>
      </c>
      <c r="B20" s="127"/>
      <c r="C20" s="252">
        <v>3.3368039468243378</v>
      </c>
      <c r="D20" s="113"/>
      <c r="E20" s="113"/>
      <c r="F20" s="252">
        <v>0.15</v>
      </c>
      <c r="I20" s="7"/>
    </row>
    <row r="21" spans="1:9">
      <c r="A21" s="127" t="s">
        <v>827</v>
      </c>
      <c r="B21" s="127"/>
      <c r="C21" s="252">
        <v>1.3800819522405412</v>
      </c>
      <c r="D21" s="113"/>
      <c r="E21" s="113"/>
      <c r="F21" s="252">
        <v>0.08</v>
      </c>
      <c r="I21" s="7"/>
    </row>
    <row r="22" spans="1:9">
      <c r="A22" s="127" t="s">
        <v>225</v>
      </c>
      <c r="B22" s="127"/>
      <c r="C22" s="252">
        <v>2.877675395305646</v>
      </c>
      <c r="D22" s="113"/>
      <c r="E22" s="113"/>
      <c r="F22" s="252">
        <v>0.55000000000000004</v>
      </c>
      <c r="I22" s="7"/>
    </row>
    <row r="23" spans="1:9">
      <c r="A23" s="224" t="s">
        <v>65</v>
      </c>
      <c r="B23" s="84"/>
      <c r="C23" s="251">
        <f>SUM(C15:C22)</f>
        <v>99.999999999999986</v>
      </c>
      <c r="D23" s="75"/>
      <c r="E23" s="75"/>
      <c r="F23" s="251">
        <f>SUM(F15:F22)</f>
        <v>9.9999999999998979E-3</v>
      </c>
    </row>
    <row r="24" spans="1:9">
      <c r="C24" s="13"/>
      <c r="D24" s="13"/>
      <c r="E24" s="13"/>
      <c r="F24" s="13"/>
    </row>
    <row r="25" spans="1:9">
      <c r="A25" s="5" t="s">
        <v>95</v>
      </c>
      <c r="C25" s="11"/>
      <c r="D25" s="14"/>
      <c r="E25" s="14"/>
      <c r="F25" s="15"/>
    </row>
    <row r="26" spans="1:9">
      <c r="A26" s="158" t="s">
        <v>821</v>
      </c>
      <c r="B26" s="158"/>
      <c r="C26" s="250">
        <v>37.438977630974726</v>
      </c>
      <c r="D26" s="113"/>
      <c r="E26" s="113"/>
      <c r="F26" s="250">
        <v>1.95</v>
      </c>
      <c r="I26" s="7"/>
    </row>
    <row r="27" spans="1:9">
      <c r="A27" s="127" t="s">
        <v>605</v>
      </c>
      <c r="B27" s="127"/>
      <c r="C27" s="252">
        <v>36.782508158056153</v>
      </c>
      <c r="D27" s="113"/>
      <c r="E27" s="113"/>
      <c r="F27" s="252">
        <v>-1.03</v>
      </c>
      <c r="I27" s="7"/>
    </row>
    <row r="28" spans="1:9">
      <c r="A28" s="127" t="s">
        <v>828</v>
      </c>
      <c r="B28" s="127"/>
      <c r="C28" s="252">
        <v>21.600340867258595</v>
      </c>
      <c r="D28" s="113"/>
      <c r="E28" s="113"/>
      <c r="F28" s="252">
        <v>-1.3</v>
      </c>
      <c r="I28" s="7"/>
    </row>
    <row r="29" spans="1:9">
      <c r="A29" s="127" t="s">
        <v>826</v>
      </c>
      <c r="B29" s="127"/>
      <c r="C29" s="252">
        <v>2.275189788046029</v>
      </c>
      <c r="D29" s="113"/>
      <c r="E29" s="113"/>
      <c r="F29" s="252">
        <v>-0.11</v>
      </c>
      <c r="I29" s="7"/>
    </row>
    <row r="30" spans="1:9">
      <c r="A30" s="127" t="s">
        <v>109</v>
      </c>
      <c r="B30" s="127"/>
      <c r="C30" s="252">
        <v>0.80852286878409574</v>
      </c>
      <c r="D30" s="113"/>
      <c r="E30" s="113"/>
      <c r="F30" s="252">
        <v>0.34</v>
      </c>
      <c r="I30" s="23"/>
    </row>
    <row r="31" spans="1:9">
      <c r="A31" s="127" t="s">
        <v>225</v>
      </c>
      <c r="B31" s="127"/>
      <c r="C31" s="252">
        <v>1.0900000000000001</v>
      </c>
      <c r="D31" s="113"/>
      <c r="E31" s="113"/>
      <c r="F31" s="252">
        <v>0.13</v>
      </c>
      <c r="I31" s="7"/>
    </row>
    <row r="32" spans="1:9">
      <c r="A32" s="224" t="s">
        <v>65</v>
      </c>
      <c r="B32" s="84"/>
      <c r="C32" s="251">
        <f>SUM(C26:C31)</f>
        <v>99.995539313119608</v>
      </c>
      <c r="D32" s="75"/>
      <c r="E32" s="75"/>
      <c r="F32" s="251">
        <f>SUM(F26:F31)</f>
        <v>-2.0000000000000073E-2</v>
      </c>
      <c r="I32" s="7"/>
    </row>
    <row r="33" spans="3:9">
      <c r="C33" s="7"/>
      <c r="F33" s="7"/>
      <c r="I33" s="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2">
    <tabColor rgb="FF0000FF"/>
  </sheetPr>
  <dimension ref="A1:L31"/>
  <sheetViews>
    <sheetView showGridLines="0" zoomScale="90" zoomScaleNormal="90" zoomScaleSheetLayoutView="50" workbookViewId="0">
      <selection activeCell="H1" sqref="H1:K1048576"/>
    </sheetView>
  </sheetViews>
  <sheetFormatPr defaultColWidth="9.140625" defaultRowHeight="15.75"/>
  <cols>
    <col min="1" max="1" width="49.85546875" style="6" customWidth="1"/>
    <col min="2" max="7" width="10.7109375" style="6" customWidth="1"/>
    <col min="8" max="8" width="6.42578125" style="6" customWidth="1"/>
    <col min="9" max="16384" width="9.140625" style="6"/>
  </cols>
  <sheetData>
    <row r="1" spans="1:12" ht="21">
      <c r="A1" s="2" t="str">
        <f>+'Indice-Index'!A20</f>
        <v>1.9  Sim human per tipologia di contratto - Human Sim by contract type</v>
      </c>
      <c r="B1" s="88"/>
      <c r="C1" s="88"/>
      <c r="D1" s="88"/>
      <c r="E1" s="88"/>
      <c r="F1" s="88"/>
      <c r="G1" s="9"/>
    </row>
    <row r="3" spans="1:12">
      <c r="B3" s="247">
        <f>'1.8'!B3</f>
        <v>44256</v>
      </c>
      <c r="C3" s="247">
        <f>'1.8'!C3</f>
        <v>44621</v>
      </c>
      <c r="D3" s="247">
        <f>'1.8'!D3</f>
        <v>44986</v>
      </c>
      <c r="E3" s="247">
        <f>'1.8'!E3</f>
        <v>45352</v>
      </c>
      <c r="F3" s="247">
        <f>'1.8'!F3</f>
        <v>45717</v>
      </c>
    </row>
    <row r="4" spans="1:12">
      <c r="B4" s="248">
        <f>+'1.8'!B4</f>
        <v>44256</v>
      </c>
      <c r="C4" s="248">
        <f>+'1.8'!C4</f>
        <v>44621</v>
      </c>
      <c r="D4" s="248">
        <f>+'1.8'!D4</f>
        <v>44986</v>
      </c>
      <c r="E4" s="248">
        <f>+'1.8'!E4</f>
        <v>45352</v>
      </c>
      <c r="F4" s="248">
        <f>+'1.8'!F4</f>
        <v>45717</v>
      </c>
    </row>
    <row r="6" spans="1:12">
      <c r="A6" s="55" t="s">
        <v>97</v>
      </c>
      <c r="B6" s="67">
        <f>'1.8'!B6</f>
        <v>77.603943209999997</v>
      </c>
      <c r="C6" s="67">
        <f>'1.8'!C6</f>
        <v>78.013413669999991</v>
      </c>
      <c r="D6" s="67">
        <f>'1.8'!D6</f>
        <v>78.396493149999998</v>
      </c>
      <c r="E6" s="67">
        <f>'1.8'!E6</f>
        <v>78.45407886000001</v>
      </c>
      <c r="F6" s="67">
        <f>'1.8'!F6</f>
        <v>78.86562364400001</v>
      </c>
    </row>
    <row r="7" spans="1:12">
      <c r="B7" s="38"/>
      <c r="C7" s="38"/>
      <c r="D7" s="38"/>
      <c r="E7" s="38"/>
      <c r="F7" s="38"/>
    </row>
    <row r="8" spans="1:12">
      <c r="A8" s="5" t="s">
        <v>6</v>
      </c>
      <c r="B8" s="27"/>
      <c r="C8" s="27"/>
      <c r="D8" s="27"/>
      <c r="E8" s="27"/>
      <c r="F8" s="27"/>
    </row>
    <row r="9" spans="1:12">
      <c r="A9" s="158" t="s">
        <v>82</v>
      </c>
      <c r="B9" s="249">
        <v>88.331672680463726</v>
      </c>
      <c r="C9" s="249">
        <v>88.837657204906165</v>
      </c>
      <c r="D9" s="249">
        <v>89.670641001114731</v>
      </c>
      <c r="E9" s="249">
        <v>89.890167018398415</v>
      </c>
      <c r="F9" s="249">
        <v>91.101571478495615</v>
      </c>
      <c r="H9" s="7"/>
      <c r="I9" s="7"/>
      <c r="J9" s="7"/>
      <c r="K9" s="7"/>
      <c r="L9" s="852"/>
    </row>
    <row r="10" spans="1:12">
      <c r="A10" s="127" t="s">
        <v>83</v>
      </c>
      <c r="B10" s="254">
        <v>11.668327319536269</v>
      </c>
      <c r="C10" s="254">
        <v>11.162342795093846</v>
      </c>
      <c r="D10" s="254">
        <v>10.329358998885269</v>
      </c>
      <c r="E10" s="254">
        <v>10.10983298160159</v>
      </c>
      <c r="F10" s="254">
        <v>8.8984285215043784</v>
      </c>
      <c r="H10" s="7"/>
      <c r="I10" s="7"/>
      <c r="J10" s="7"/>
      <c r="K10" s="7"/>
      <c r="L10" s="852"/>
    </row>
    <row r="11" spans="1:12">
      <c r="A11" s="224" t="s">
        <v>65</v>
      </c>
      <c r="B11" s="253">
        <f>+B10+B9</f>
        <v>100</v>
      </c>
      <c r="C11" s="253">
        <f>+C10+C9</f>
        <v>100.00000000000001</v>
      </c>
      <c r="D11" s="253">
        <f>+D10+D9</f>
        <v>100</v>
      </c>
      <c r="E11" s="253">
        <f>+E10+E9</f>
        <v>100</v>
      </c>
      <c r="F11" s="253">
        <f>+F10+F9</f>
        <v>100</v>
      </c>
      <c r="H11" s="7"/>
      <c r="I11" s="7"/>
      <c r="J11" s="7"/>
      <c r="K11" s="850"/>
    </row>
    <row r="13" spans="1:12">
      <c r="C13" s="34" t="str">
        <f>'1.1'!N3</f>
        <v>03/2025 (%)</v>
      </c>
      <c r="D13" s="34"/>
      <c r="E13" s="34"/>
      <c r="F13" s="34" t="str">
        <f>'1.1'!Q3</f>
        <v>Var/Chg. vs 03/2024 (p.p.)</v>
      </c>
    </row>
    <row r="14" spans="1:12">
      <c r="A14" s="5" t="s">
        <v>98</v>
      </c>
    </row>
    <row r="15" spans="1:12">
      <c r="A15" s="158" t="s">
        <v>821</v>
      </c>
      <c r="B15" s="158"/>
      <c r="C15" s="250">
        <v>26.028929409852548</v>
      </c>
      <c r="D15" s="113"/>
      <c r="E15" s="113"/>
      <c r="F15" s="250">
        <v>0.43</v>
      </c>
    </row>
    <row r="16" spans="1:12">
      <c r="A16" s="127" t="s">
        <v>54</v>
      </c>
      <c r="B16" s="127"/>
      <c r="C16" s="252">
        <v>24.278532590143758</v>
      </c>
      <c r="D16" s="113"/>
      <c r="E16" s="113"/>
      <c r="F16" s="252">
        <v>-0.92</v>
      </c>
    </row>
    <row r="17" spans="1:10">
      <c r="A17" s="127" t="s">
        <v>55</v>
      </c>
      <c r="B17" s="127"/>
      <c r="C17" s="252">
        <v>19.87199820954195</v>
      </c>
      <c r="D17" s="113"/>
      <c r="E17" s="113"/>
      <c r="F17" s="252">
        <v>-0.99</v>
      </c>
    </row>
    <row r="18" spans="1:10">
      <c r="A18" s="127" t="s">
        <v>109</v>
      </c>
      <c r="B18" s="127"/>
      <c r="C18" s="252">
        <v>16.498697647600867</v>
      </c>
      <c r="D18" s="113"/>
      <c r="E18" s="113"/>
      <c r="F18" s="252">
        <v>0.89</v>
      </c>
    </row>
    <row r="19" spans="1:10">
      <c r="A19" s="127" t="s">
        <v>315</v>
      </c>
      <c r="B19" s="127"/>
      <c r="C19" s="252">
        <v>6.0275995145727661</v>
      </c>
      <c r="D19" s="113"/>
      <c r="E19" s="113"/>
      <c r="F19" s="252">
        <v>-0.02</v>
      </c>
    </row>
    <row r="20" spans="1:10">
      <c r="A20" s="127" t="s">
        <v>622</v>
      </c>
      <c r="B20" s="127"/>
      <c r="C20" s="252">
        <v>3.1309489291135102</v>
      </c>
      <c r="D20" s="113"/>
      <c r="E20" s="113"/>
      <c r="F20" s="252">
        <v>7.0000000000000007E-2</v>
      </c>
      <c r="H20" s="7"/>
      <c r="I20" s="7"/>
      <c r="J20" s="7"/>
    </row>
    <row r="21" spans="1:10">
      <c r="A21" s="127" t="s">
        <v>829</v>
      </c>
      <c r="B21" s="717"/>
      <c r="C21" s="718">
        <v>1.2957943158984835</v>
      </c>
      <c r="D21" s="113"/>
      <c r="E21" s="113"/>
      <c r="F21" s="252">
        <v>0.02</v>
      </c>
    </row>
    <row r="22" spans="1:10" ht="15" customHeight="1">
      <c r="A22" s="127" t="s">
        <v>225</v>
      </c>
      <c r="B22" s="127"/>
      <c r="C22" s="252">
        <v>2.8495191988789661</v>
      </c>
      <c r="D22" s="113"/>
      <c r="E22" s="113"/>
      <c r="F22" s="252">
        <v>0.49</v>
      </c>
    </row>
    <row r="23" spans="1:10">
      <c r="A23" s="224" t="s">
        <v>65</v>
      </c>
      <c r="B23" s="84"/>
      <c r="C23" s="251">
        <f>SUM(C15:C22)</f>
        <v>99.982019815602868</v>
      </c>
      <c r="D23" s="13"/>
      <c r="E23" s="13"/>
      <c r="F23" s="251">
        <f>SUM(F15:F22)</f>
        <v>-3.0000000000000027E-2</v>
      </c>
    </row>
    <row r="24" spans="1:10">
      <c r="C24" s="13"/>
      <c r="D24" s="13"/>
      <c r="E24" s="13"/>
      <c r="F24" s="13"/>
    </row>
    <row r="25" spans="1:10">
      <c r="A25" s="5" t="s">
        <v>99</v>
      </c>
      <c r="C25" s="11"/>
      <c r="D25" s="11"/>
      <c r="E25" s="11"/>
      <c r="F25" s="11"/>
    </row>
    <row r="26" spans="1:10">
      <c r="A26" s="158" t="s">
        <v>55</v>
      </c>
      <c r="B26" s="158"/>
      <c r="C26" s="250">
        <v>60.026394466884106</v>
      </c>
      <c r="D26" s="113"/>
      <c r="E26" s="113"/>
      <c r="F26" s="250">
        <v>8.84</v>
      </c>
    </row>
    <row r="27" spans="1:10">
      <c r="A27" s="127" t="s">
        <v>821</v>
      </c>
      <c r="B27" s="127"/>
      <c r="C27" s="252">
        <v>21.382238800363325</v>
      </c>
      <c r="D27" s="113"/>
      <c r="E27" s="113"/>
      <c r="F27" s="252">
        <v>-9.6300000000000008</v>
      </c>
    </row>
    <row r="28" spans="1:10">
      <c r="A28" s="127" t="s">
        <v>54</v>
      </c>
      <c r="B28" s="127"/>
      <c r="C28" s="252">
        <v>18.483111342783811</v>
      </c>
      <c r="D28" s="113"/>
      <c r="E28" s="113"/>
      <c r="F28" s="252">
        <v>0.78</v>
      </c>
    </row>
    <row r="29" spans="1:10">
      <c r="A29" s="127" t="s">
        <v>225</v>
      </c>
      <c r="B29" s="127"/>
      <c r="C29" s="252">
        <v>0.10825538996876719</v>
      </c>
      <c r="D29" s="113"/>
      <c r="E29" s="113"/>
      <c r="F29" s="252">
        <v>0</v>
      </c>
    </row>
    <row r="30" spans="1:10">
      <c r="A30" s="224" t="s">
        <v>65</v>
      </c>
      <c r="B30" s="84"/>
      <c r="C30" s="251">
        <f>SUM(C26:C29)</f>
        <v>100.00000000000001</v>
      </c>
      <c r="D30" s="13"/>
      <c r="E30" s="13"/>
      <c r="F30" s="251">
        <f>SUM(F26:F29)</f>
        <v>-1.0000000000000897E-2</v>
      </c>
    </row>
    <row r="31" spans="1:10">
      <c r="C31" s="7"/>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codeName="Foglio13">
    <tabColor rgb="FF0000FF"/>
  </sheetPr>
  <dimension ref="A1:G26"/>
  <sheetViews>
    <sheetView showGridLines="0" zoomScale="80" zoomScaleNormal="80" workbookViewId="0">
      <selection activeCell="I30" sqref="I30"/>
    </sheetView>
  </sheetViews>
  <sheetFormatPr defaultColWidth="9.140625" defaultRowHeight="15.75"/>
  <cols>
    <col min="1" max="1" width="24.5703125" style="24" customWidth="1"/>
    <col min="2" max="5" width="11.5703125" style="24" customWidth="1"/>
    <col min="6" max="6" width="2.7109375" style="24" customWidth="1"/>
    <col min="7" max="16384" width="9.140625" style="24"/>
  </cols>
  <sheetData>
    <row r="1" spans="1:7" ht="23.25">
      <c r="A1" s="169" t="str">
        <f>+'Indice-Index'!A21</f>
        <v>1.10 Traffico dati - Data traffic (download/upload)</v>
      </c>
      <c r="B1" s="170"/>
      <c r="C1" s="170"/>
      <c r="D1" s="170"/>
      <c r="E1" s="170"/>
      <c r="F1" s="170"/>
    </row>
    <row r="3" spans="1:7" ht="23.25" customHeight="1">
      <c r="A3" s="210" t="s">
        <v>458</v>
      </c>
      <c r="B3" s="508" t="str">
        <f>+'1.4'!B3</f>
        <v>Gennaio</v>
      </c>
      <c r="C3" s="508" t="str">
        <f>+'1.4'!C3</f>
        <v>Febbraio</v>
      </c>
      <c r="D3" s="508" t="str">
        <f>+'1.4'!D3</f>
        <v>Marzo</v>
      </c>
      <c r="E3" s="508" t="str">
        <f>+'1.4'!E3</f>
        <v>1T</v>
      </c>
      <c r="F3" s="824"/>
    </row>
    <row r="4" spans="1:7" ht="23.25" customHeight="1">
      <c r="A4" s="153"/>
      <c r="B4" s="509" t="str">
        <f>+'1.4'!B4</f>
        <v>January</v>
      </c>
      <c r="C4" s="509" t="str">
        <f>+'1.4'!C4</f>
        <v>February</v>
      </c>
      <c r="D4" s="509" t="str">
        <f>+'1.4'!D4</f>
        <v>March</v>
      </c>
      <c r="E4" s="509" t="str">
        <f>+'1.4'!E4</f>
        <v>Q1</v>
      </c>
      <c r="F4" s="825"/>
    </row>
    <row r="5" spans="1:7" ht="17.25">
      <c r="A5" s="153"/>
      <c r="B5" s="255"/>
      <c r="C5" s="255"/>
      <c r="D5" s="255"/>
      <c r="E5" s="255"/>
      <c r="F5" s="255"/>
    </row>
    <row r="6" spans="1:7" s="154" customFormat="1" ht="18.75">
      <c r="A6" s="570" t="s">
        <v>197</v>
      </c>
      <c r="B6" s="175"/>
      <c r="C6" s="175"/>
      <c r="D6" s="175"/>
      <c r="E6" s="175"/>
      <c r="F6" s="175"/>
    </row>
    <row r="7" spans="1:7" s="154" customFormat="1" ht="18.75">
      <c r="A7" s="355">
        <v>2025</v>
      </c>
      <c r="B7" s="302">
        <v>1.4233814082832394</v>
      </c>
      <c r="C7" s="302">
        <v>1.3141284907231223</v>
      </c>
      <c r="D7" s="302">
        <v>1.479599503158588</v>
      </c>
      <c r="E7" s="822">
        <f>+D7+C7+B7</f>
        <v>4.21710940216495</v>
      </c>
      <c r="F7" s="826"/>
    </row>
    <row r="8" spans="1:7" s="154" customFormat="1" ht="17.25">
      <c r="A8" s="543">
        <v>2024</v>
      </c>
      <c r="B8" s="302">
        <v>1.2600498474221333</v>
      </c>
      <c r="C8" s="302">
        <v>1.2146841689652783</v>
      </c>
      <c r="D8" s="302">
        <v>1.314024036373165</v>
      </c>
      <c r="E8" s="822">
        <f>+D8+C8+B8</f>
        <v>3.7887580527605764</v>
      </c>
      <c r="F8" s="826"/>
      <c r="G8" s="647"/>
    </row>
    <row r="9" spans="1:7" s="154" customFormat="1" ht="17.25">
      <c r="A9" s="543">
        <v>2023</v>
      </c>
      <c r="B9" s="302">
        <v>1.0922895620266382</v>
      </c>
      <c r="C9" s="302">
        <v>1.0050758171104981</v>
      </c>
      <c r="D9" s="302">
        <v>1.1095438816584491</v>
      </c>
      <c r="E9" s="822">
        <f>+D9+C9+B9</f>
        <v>3.2069092607955851</v>
      </c>
      <c r="F9" s="826"/>
      <c r="G9" s="647"/>
    </row>
    <row r="10" spans="1:7" ht="17.25">
      <c r="A10" s="221">
        <v>2022</v>
      </c>
      <c r="B10" s="302">
        <v>0.8704604244759413</v>
      </c>
      <c r="C10" s="302">
        <v>0.79574966932258018</v>
      </c>
      <c r="D10" s="302">
        <v>0.90134648685602015</v>
      </c>
      <c r="E10" s="822">
        <f>+D10+C10+B10</f>
        <v>2.567556580654542</v>
      </c>
      <c r="F10" s="826"/>
      <c r="G10" s="647"/>
    </row>
    <row r="11" spans="1:7" ht="17.25">
      <c r="A11" s="221">
        <v>2021</v>
      </c>
      <c r="B11" s="302">
        <v>0.62142397501529167</v>
      </c>
      <c r="C11" s="302">
        <v>0.56637769547922223</v>
      </c>
      <c r="D11" s="302">
        <v>0.67792684627792688</v>
      </c>
      <c r="E11" s="822">
        <f>+D11+C11+B11</f>
        <v>1.8657285167724407</v>
      </c>
      <c r="F11" s="826"/>
      <c r="G11" s="647"/>
    </row>
    <row r="12" spans="1:7" ht="17.25">
      <c r="A12" s="298" t="s">
        <v>261</v>
      </c>
      <c r="B12" s="303"/>
      <c r="C12" s="303"/>
      <c r="D12" s="303"/>
      <c r="E12" s="794"/>
      <c r="F12" s="300"/>
    </row>
    <row r="13" spans="1:7" ht="17.25">
      <c r="A13" s="568" t="s">
        <v>756</v>
      </c>
      <c r="B13" s="301">
        <f>(B7-B8)/B8*100</f>
        <v>12.962309482855552</v>
      </c>
      <c r="C13" s="301">
        <f>(C7-C8)/C8*100</f>
        <v>8.1868459554021413</v>
      </c>
      <c r="D13" s="301">
        <f>(D7-D8)/D8*100</f>
        <v>12.600642164996273</v>
      </c>
      <c r="E13" s="467">
        <f>(E7-E8)/E8*100</f>
        <v>11.305851243054882</v>
      </c>
      <c r="F13" s="362"/>
    </row>
    <row r="14" spans="1:7" ht="17.25">
      <c r="A14" s="568" t="s">
        <v>757</v>
      </c>
      <c r="B14" s="301">
        <f>(B7-B11)/B11*100</f>
        <v>129.05157597889809</v>
      </c>
      <c r="C14" s="301">
        <f>(C7-C11)/C11*100</f>
        <v>132.0233478847035</v>
      </c>
      <c r="D14" s="301">
        <f>(D7-D11)/D11*100</f>
        <v>118.25356397701982</v>
      </c>
      <c r="E14" s="467">
        <f>(E7-E11)/E11*100</f>
        <v>126.03017342845828</v>
      </c>
      <c r="F14" s="362"/>
    </row>
    <row r="15" spans="1:7" ht="17.25" hidden="1">
      <c r="A15" s="568" t="s">
        <v>647</v>
      </c>
      <c r="B15" s="467" t="e">
        <f>(B7-#REF!)/#REF!*100</f>
        <v>#REF!</v>
      </c>
      <c r="C15" s="467" t="e">
        <f>(C7-#REF!)/#REF!*100</f>
        <v>#REF!</v>
      </c>
      <c r="D15" s="467" t="e">
        <f>(D7-#REF!)/#REF!*100</f>
        <v>#REF!</v>
      </c>
      <c r="E15" s="467"/>
      <c r="F15" s="827"/>
    </row>
    <row r="16" spans="1:7" ht="17.25">
      <c r="A16" s="298"/>
      <c r="B16" s="362"/>
      <c r="C16" s="362"/>
      <c r="D16" s="362"/>
      <c r="E16" s="182"/>
      <c r="F16" s="362"/>
    </row>
    <row r="17" spans="1:7" ht="18.75">
      <c r="A17" s="570" t="s">
        <v>198</v>
      </c>
      <c r="E17" s="182"/>
    </row>
    <row r="18" spans="1:7" ht="18.75">
      <c r="A18" s="355">
        <v>2025</v>
      </c>
      <c r="B18" s="302">
        <v>0.14000602741196644</v>
      </c>
      <c r="C18" s="302">
        <v>0.13017693134528935</v>
      </c>
      <c r="D18" s="302">
        <v>0.14657850795659055</v>
      </c>
      <c r="E18" s="822">
        <f>+D18+C18+B18</f>
        <v>0.41676146671384634</v>
      </c>
      <c r="F18" s="826"/>
    </row>
    <row r="19" spans="1:7" ht="17.25">
      <c r="A19" s="543">
        <v>2024</v>
      </c>
      <c r="B19" s="302">
        <v>0.10686977521760305</v>
      </c>
      <c r="C19" s="302">
        <v>0.10234533357396154</v>
      </c>
      <c r="D19" s="302">
        <v>0.11136641107844</v>
      </c>
      <c r="E19" s="822">
        <f>+D19+C19+B19</f>
        <v>0.32058151987000461</v>
      </c>
      <c r="F19" s="826"/>
      <c r="G19" s="647"/>
    </row>
    <row r="20" spans="1:7" ht="17.25">
      <c r="A20" s="543">
        <v>2023</v>
      </c>
      <c r="B20" s="302">
        <v>8.7418990308516062E-2</v>
      </c>
      <c r="C20" s="302">
        <v>8.073495043346568E-2</v>
      </c>
      <c r="D20" s="302">
        <v>9.0208532384757817E-2</v>
      </c>
      <c r="E20" s="822">
        <f>+D20+C20+B20</f>
        <v>0.25836247312673954</v>
      </c>
      <c r="F20" s="826"/>
      <c r="G20" s="647"/>
    </row>
    <row r="21" spans="1:7" ht="17.25">
      <c r="A21" s="221">
        <v>2022</v>
      </c>
      <c r="B21" s="302">
        <v>7.6366371584582385E-2</v>
      </c>
      <c r="C21" s="302">
        <v>6.8668305691634957E-2</v>
      </c>
      <c r="D21" s="302">
        <v>7.669764323096874E-2</v>
      </c>
      <c r="E21" s="822">
        <f>+D21+C21+B21</f>
        <v>0.22173232050718605</v>
      </c>
      <c r="F21" s="826"/>
      <c r="G21" s="647"/>
    </row>
    <row r="22" spans="1:7" ht="17.25">
      <c r="A22" s="221">
        <v>2021</v>
      </c>
      <c r="B22" s="302">
        <v>5.8323941373170304E-2</v>
      </c>
      <c r="C22" s="302">
        <v>5.3238096250115753E-2</v>
      </c>
      <c r="D22" s="302">
        <v>6.7262443319953444E-2</v>
      </c>
      <c r="E22" s="822">
        <f>+D22+C22+B22</f>
        <v>0.17882448094323949</v>
      </c>
      <c r="F22" s="826"/>
      <c r="G22" s="647"/>
    </row>
    <row r="23" spans="1:7" ht="17.25">
      <c r="A23" s="298" t="s">
        <v>261</v>
      </c>
      <c r="B23" s="303"/>
      <c r="C23" s="303"/>
      <c r="D23" s="303"/>
      <c r="E23" s="414"/>
      <c r="F23" s="300"/>
    </row>
    <row r="24" spans="1:7" ht="17.25">
      <c r="A24" s="568" t="s">
        <v>756</v>
      </c>
      <c r="B24" s="301">
        <f>(B18-B19)/B19*100</f>
        <v>31.006196211129822</v>
      </c>
      <c r="C24" s="301">
        <f>(C18-C19)/C19*100</f>
        <v>27.193812164591602</v>
      </c>
      <c r="D24" s="301">
        <f>(D18-D19)/D19*100</f>
        <v>31.618237974239111</v>
      </c>
      <c r="E24" s="467">
        <f>(E18-E19)/E19*100</f>
        <v>30.001712788323726</v>
      </c>
      <c r="F24" s="362"/>
    </row>
    <row r="25" spans="1:7" ht="17.25">
      <c r="A25" s="568" t="s">
        <v>757</v>
      </c>
      <c r="B25" s="301">
        <f>(B18-B22)/B22*100</f>
        <v>140.04898180007231</v>
      </c>
      <c r="C25" s="301">
        <f>(C18-C22)/C22*100</f>
        <v>144.51838159972957</v>
      </c>
      <c r="D25" s="301">
        <f>(D18-D22)/D22*100</f>
        <v>117.9202846666558</v>
      </c>
      <c r="E25" s="467">
        <f>(E18-E22)/E22*100</f>
        <v>133.05615904241333</v>
      </c>
      <c r="F25" s="362"/>
    </row>
    <row r="26" spans="1:7" ht="17.25" hidden="1">
      <c r="A26" s="568" t="s">
        <v>647</v>
      </c>
      <c r="B26" s="467" t="e">
        <f>(B18-#REF!)/#REF!*100</f>
        <v>#REF!</v>
      </c>
      <c r="C26" s="467" t="e">
        <f>(C18-#REF!)/#REF!*100</f>
        <v>#REF!</v>
      </c>
      <c r="D26" s="467" t="e">
        <f>(D18-#REF!)/#REF!*100</f>
        <v>#REF!</v>
      </c>
      <c r="E26" s="467"/>
      <c r="F26" s="827"/>
    </row>
  </sheetData>
  <phoneticPr fontId="82"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codeName="Foglio14">
    <tabColor rgb="FF0000FF"/>
  </sheetPr>
  <dimension ref="A1:I31"/>
  <sheetViews>
    <sheetView showGridLines="0" zoomScale="90" zoomScaleNormal="90" workbookViewId="0">
      <selection activeCell="A30" sqref="A30"/>
    </sheetView>
  </sheetViews>
  <sheetFormatPr defaultColWidth="9.140625" defaultRowHeight="15.75"/>
  <cols>
    <col min="1" max="1" width="16.7109375" style="6" customWidth="1"/>
    <col min="2" max="5" width="12.5703125" style="6" customWidth="1"/>
    <col min="6" max="16384" width="9.140625" style="6"/>
  </cols>
  <sheetData>
    <row r="1" spans="1:9" ht="23.25">
      <c r="A1" s="2" t="str">
        <f>+'Indice-Index'!A22</f>
        <v>1.11 Traffico dati medio giornaliero (download+upload) - Data traffic daily avg</v>
      </c>
      <c r="B1" s="172"/>
      <c r="C1" s="172"/>
      <c r="D1" s="172"/>
      <c r="E1" s="89"/>
      <c r="F1" s="89"/>
      <c r="G1" s="89"/>
      <c r="H1" s="89"/>
      <c r="I1" s="89"/>
    </row>
    <row r="3" spans="1:9" ht="18" customHeight="1">
      <c r="A3" s="24"/>
      <c r="B3" s="545" t="str">
        <f>+'1.5'!B3</f>
        <v>Gennaio</v>
      </c>
      <c r="C3" s="545" t="str">
        <f>+'1.5'!C3</f>
        <v>Febbraio</v>
      </c>
      <c r="D3" s="545" t="str">
        <f>+'1.5'!D3</f>
        <v>Marzo</v>
      </c>
      <c r="E3" s="1051" t="s">
        <v>830</v>
      </c>
    </row>
    <row r="4" spans="1:9" ht="18" customHeight="1">
      <c r="B4" s="715" t="str">
        <f>+'1.5'!B4</f>
        <v>January</v>
      </c>
      <c r="C4" s="715" t="str">
        <f>+'1.5'!C4</f>
        <v>February</v>
      </c>
      <c r="D4" s="715" t="str">
        <f>+'1.5'!D4</f>
        <v>March</v>
      </c>
      <c r="E4" s="1074"/>
    </row>
    <row r="5" spans="1:9" ht="11.25" customHeight="1">
      <c r="B5" s="34"/>
      <c r="C5" s="34"/>
      <c r="D5" s="34"/>
      <c r="E5" s="207"/>
    </row>
    <row r="6" spans="1:9" ht="18.75">
      <c r="A6" s="569" t="s">
        <v>199</v>
      </c>
      <c r="B6" s="356"/>
      <c r="C6" s="356"/>
      <c r="D6" s="356"/>
      <c r="E6" s="207"/>
    </row>
    <row r="7" spans="1:9" ht="18.75">
      <c r="A7" s="355">
        <v>2025</v>
      </c>
      <c r="B7" s="304">
        <v>51.642217230706152</v>
      </c>
      <c r="C7" s="304">
        <v>52.820312578501913</v>
      </c>
      <c r="D7" s="304">
        <v>53.716331721998152</v>
      </c>
      <c r="E7" s="795">
        <v>52.723152997020975</v>
      </c>
    </row>
    <row r="8" spans="1:9" ht="17.25">
      <c r="A8" s="543">
        <v>2024</v>
      </c>
      <c r="B8" s="304">
        <v>45.152441728486778</v>
      </c>
      <c r="C8" s="304">
        <v>46.504765882764879</v>
      </c>
      <c r="D8" s="304">
        <v>47.083865102917535</v>
      </c>
      <c r="E8" s="795">
        <v>46.241359586524347</v>
      </c>
    </row>
    <row r="9" spans="1:9" s="25" customFormat="1" ht="17.25">
      <c r="A9" s="543">
        <v>2023</v>
      </c>
      <c r="B9" s="304">
        <v>38.968437341651544</v>
      </c>
      <c r="C9" s="304">
        <v>39.709650927322109</v>
      </c>
      <c r="D9" s="304">
        <v>39.630531354201416</v>
      </c>
      <c r="E9" s="795">
        <v>39.427091728182901</v>
      </c>
      <c r="I9" s="6"/>
    </row>
    <row r="10" spans="1:9" ht="17.25">
      <c r="A10" s="221">
        <v>2022</v>
      </c>
      <c r="B10" s="304">
        <v>31.2758270698702</v>
      </c>
      <c r="C10" s="304">
        <v>31.613000229091295</v>
      </c>
      <c r="D10" s="304">
        <v>32.307006103518603</v>
      </c>
      <c r="E10" s="795">
        <v>31.7359092754401</v>
      </c>
    </row>
    <row r="11" spans="1:9" ht="17.25">
      <c r="A11" s="221">
        <v>2021</v>
      </c>
      <c r="B11" s="304">
        <v>22.453608592960808</v>
      </c>
      <c r="C11" s="304">
        <v>22.660234668958648</v>
      </c>
      <c r="D11" s="304">
        <v>24.615284920910629</v>
      </c>
      <c r="E11" s="795">
        <v>23.262469662898408</v>
      </c>
    </row>
    <row r="12" spans="1:9" ht="17.25" hidden="1">
      <c r="A12" s="213">
        <v>2019</v>
      </c>
      <c r="B12" s="304">
        <v>9.6174582547164569</v>
      </c>
      <c r="C12" s="304">
        <v>10.119368507956455</v>
      </c>
      <c r="D12" s="304">
        <v>10.482224718256965</v>
      </c>
      <c r="E12" s="795">
        <v>10.71595453016354</v>
      </c>
    </row>
    <row r="13" spans="1:9" ht="17.25">
      <c r="A13" s="298" t="s">
        <v>261</v>
      </c>
      <c r="B13" s="299"/>
      <c r="C13" s="299"/>
      <c r="D13" s="299"/>
      <c r="E13" s="796"/>
    </row>
    <row r="14" spans="1:9" ht="14.45" customHeight="1">
      <c r="A14" s="568" t="s">
        <v>756</v>
      </c>
      <c r="B14" s="301">
        <f t="shared" ref="B14:E14" si="0">(B7-B8)/B8*100</f>
        <v>14.373033337253519</v>
      </c>
      <c r="C14" s="301">
        <f t="shared" si="0"/>
        <v>13.580428964330379</v>
      </c>
      <c r="D14" s="301">
        <f t="shared" si="0"/>
        <v>14.086495670190081</v>
      </c>
      <c r="E14" s="467">
        <f t="shared" si="0"/>
        <v>14.017307164959639</v>
      </c>
    </row>
    <row r="15" spans="1:9" ht="14.45" customHeight="1">
      <c r="A15" s="568" t="s">
        <v>757</v>
      </c>
      <c r="B15" s="301">
        <f t="shared" ref="B15:E15" si="1">(B7-B11)/B11*100</f>
        <v>129.99517880121928</v>
      </c>
      <c r="C15" s="301">
        <f t="shared" si="1"/>
        <v>133.0969354472677</v>
      </c>
      <c r="D15" s="301">
        <f t="shared" si="1"/>
        <v>118.22348144492226</v>
      </c>
      <c r="E15" s="467">
        <f t="shared" si="1"/>
        <v>126.64469319484924</v>
      </c>
    </row>
    <row r="16" spans="1:9" ht="17.25" hidden="1">
      <c r="A16" s="568" t="s">
        <v>647</v>
      </c>
      <c r="B16" s="467">
        <f>(B7-B12)/B12*100</f>
        <v>436.96325851355289</v>
      </c>
      <c r="C16" s="467">
        <f>(C7-C12)/C12*100</f>
        <v>421.9724189011539</v>
      </c>
      <c r="D16" s="467">
        <f>(D7-D12)/D12*100</f>
        <v>412.45163279546978</v>
      </c>
      <c r="E16" s="467">
        <f>(E7-E12)/E12*100</f>
        <v>392.00612832589485</v>
      </c>
      <c r="F16" s="467" t="e">
        <f>(C21-#REF!)/#REF!*100</f>
        <v>#REF!</v>
      </c>
      <c r="G16" s="467" t="e">
        <f>(D21-#REF!)/#REF!*100</f>
        <v>#REF!</v>
      </c>
      <c r="H16" s="467" t="e">
        <f>(E21-#REF!)/#REF!*100</f>
        <v>#REF!</v>
      </c>
    </row>
    <row r="17" spans="1:5" ht="17.25">
      <c r="E17" s="798"/>
    </row>
    <row r="18" spans="1:5" ht="17.25">
      <c r="E18" s="798"/>
    </row>
    <row r="19" spans="1:5" ht="17.25">
      <c r="E19" s="798"/>
    </row>
    <row r="20" spans="1:5" ht="18.75">
      <c r="A20" s="569" t="s">
        <v>832</v>
      </c>
      <c r="B20" s="357"/>
      <c r="C20" s="357"/>
      <c r="D20" s="357"/>
      <c r="E20" s="799"/>
    </row>
    <row r="21" spans="1:5" ht="18.75">
      <c r="A21" s="355">
        <v>2025</v>
      </c>
      <c r="B21" s="306">
        <v>0.9104035691237069</v>
      </c>
      <c r="C21" s="306">
        <v>0.92565962089337672</v>
      </c>
      <c r="D21" s="306">
        <v>0.93582189482835465</v>
      </c>
      <c r="E21" s="797">
        <v>0.92395692931565954</v>
      </c>
    </row>
    <row r="22" spans="1:5" ht="17.25">
      <c r="A22" s="543">
        <v>2024</v>
      </c>
      <c r="B22" s="306">
        <v>0.80842839379725184</v>
      </c>
      <c r="C22" s="306">
        <v>0.8327772126500611</v>
      </c>
      <c r="D22" s="306">
        <v>0.84328532368099918</v>
      </c>
      <c r="E22" s="797">
        <v>0.82806030338251091</v>
      </c>
    </row>
    <row r="23" spans="1:5" ht="17.25">
      <c r="A23" s="543">
        <v>2023</v>
      </c>
      <c r="B23" s="306">
        <v>0.72268828487403669</v>
      </c>
      <c r="C23" s="306">
        <v>0.73752762339731537</v>
      </c>
      <c r="D23" s="306">
        <v>0.73715237924644361</v>
      </c>
      <c r="E23" s="797">
        <v>0.73227964942263613</v>
      </c>
    </row>
    <row r="24" spans="1:5" ht="17.25">
      <c r="A24" s="221">
        <v>2022</v>
      </c>
      <c r="B24" s="306">
        <v>0.57393629485400366</v>
      </c>
      <c r="C24" s="306">
        <v>0.58235023765770444</v>
      </c>
      <c r="D24" s="306">
        <v>0.59742763782280961</v>
      </c>
      <c r="E24" s="797">
        <v>0.58461437303975672</v>
      </c>
    </row>
    <row r="25" spans="1:5" ht="17.25">
      <c r="A25" s="221">
        <v>2021</v>
      </c>
      <c r="B25" s="306">
        <v>0.41887117133122781</v>
      </c>
      <c r="C25" s="306">
        <v>0.42366873182185583</v>
      </c>
      <c r="D25" s="306">
        <v>0.46125036632180744</v>
      </c>
      <c r="E25" s="797">
        <v>0.43492846235283394</v>
      </c>
    </row>
    <row r="26" spans="1:5" ht="17.25">
      <c r="A26" s="298" t="s">
        <v>261</v>
      </c>
      <c r="B26" s="299"/>
      <c r="C26" s="299"/>
      <c r="D26" s="299"/>
      <c r="E26" s="798"/>
    </row>
    <row r="27" spans="1:5" ht="17.25">
      <c r="A27" s="568" t="str">
        <f>+A14</f>
        <v>2025 vs 2024</v>
      </c>
      <c r="B27" s="301">
        <f t="shared" ref="B27:E27" si="2">(B21-B22)/B22*100</f>
        <v>12.614002193499122</v>
      </c>
      <c r="C27" s="301">
        <f t="shared" si="2"/>
        <v>11.153332107604806</v>
      </c>
      <c r="D27" s="301">
        <f t="shared" si="2"/>
        <v>10.973340641507539</v>
      </c>
      <c r="E27" s="467">
        <f t="shared" si="2"/>
        <v>11.580874670772682</v>
      </c>
    </row>
    <row r="28" spans="1:5" ht="17.25">
      <c r="A28" s="568" t="str">
        <f>+A15</f>
        <v>2025 vs 2021</v>
      </c>
      <c r="B28" s="301">
        <f t="shared" ref="B28:E28" si="3">(B21-B25)/B25*100</f>
        <v>117.34691509810149</v>
      </c>
      <c r="C28" s="301">
        <f t="shared" si="3"/>
        <v>118.48665038669834</v>
      </c>
      <c r="D28" s="301">
        <f t="shared" si="3"/>
        <v>102.88805454854551</v>
      </c>
      <c r="E28" s="467">
        <f t="shared" si="3"/>
        <v>112.43882828852512</v>
      </c>
    </row>
    <row r="30" spans="1:5">
      <c r="A30" s="934" t="s">
        <v>831</v>
      </c>
    </row>
    <row r="31" spans="1:5">
      <c r="A31" s="935" t="s">
        <v>833</v>
      </c>
    </row>
  </sheetData>
  <mergeCells count="1">
    <mergeCell ref="E3:E4"/>
  </mergeCells>
  <phoneticPr fontId="8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3598-92B4-439D-BF08-F1CA67BDEA4D}">
  <sheetPr codeName="Foglio15">
    <tabColor rgb="FF0000FF"/>
  </sheetPr>
  <dimension ref="A1:L286"/>
  <sheetViews>
    <sheetView showGridLines="0" zoomScale="90" zoomScaleNormal="90" workbookViewId="0">
      <pane xSplit="1" ySplit="5" topLeftCell="B263" activePane="bottomRight" state="frozen"/>
      <selection pane="topRight" activeCell="B1" sqref="B1"/>
      <selection pane="bottomLeft" activeCell="A6" sqref="A6"/>
      <selection pane="bottomRight" activeCell="J275" sqref="J275"/>
    </sheetView>
  </sheetViews>
  <sheetFormatPr defaultColWidth="9.85546875" defaultRowHeight="15"/>
  <cols>
    <col min="1" max="3" width="9.85546875" style="497"/>
    <col min="4" max="4" width="9.85546875" style="505"/>
    <col min="5" max="5" width="12.28515625" style="506" bestFit="1" customWidth="1"/>
    <col min="6" max="16384" width="9.85546875" style="497"/>
  </cols>
  <sheetData>
    <row r="1" spans="1:12" ht="21">
      <c r="A1" s="492" t="str">
        <f>+'Indice-Index'!A23</f>
        <v>1.12 Traffico dati, intensità dei flussi settimanali - Weekly data traffic intensity</v>
      </c>
      <c r="B1" s="493"/>
      <c r="C1" s="493"/>
      <c r="D1" s="494"/>
      <c r="E1" s="495"/>
      <c r="F1" s="493"/>
      <c r="G1" s="493"/>
      <c r="H1" s="493"/>
      <c r="I1" s="805"/>
      <c r="J1" s="496"/>
      <c r="K1" s="496"/>
      <c r="L1" s="496"/>
    </row>
    <row r="3" spans="1:12" s="498" customFormat="1" ht="19.5" thickBot="1">
      <c r="B3" s="476" t="s">
        <v>358</v>
      </c>
      <c r="C3" s="476" t="s">
        <v>359</v>
      </c>
      <c r="D3" s="476" t="s">
        <v>360</v>
      </c>
      <c r="E3" s="477" t="s">
        <v>437</v>
      </c>
    </row>
    <row r="4" spans="1:12" s="498" customFormat="1" ht="19.5" thickBot="1">
      <c r="B4" s="478">
        <v>2020</v>
      </c>
      <c r="C4" s="478" t="s">
        <v>361</v>
      </c>
      <c r="D4" s="479" t="s">
        <v>362</v>
      </c>
      <c r="E4" s="480">
        <v>0</v>
      </c>
    </row>
    <row r="5" spans="1:12" s="498" customFormat="1" ht="15.75">
      <c r="B5" s="499"/>
      <c r="D5" s="500"/>
      <c r="E5" s="501"/>
    </row>
    <row r="6" spans="1:12" s="498" customFormat="1" ht="16.5" thickBot="1">
      <c r="B6" s="499"/>
      <c r="D6" s="500"/>
      <c r="E6" s="501"/>
    </row>
    <row r="7" spans="1:12" s="498" customFormat="1" ht="15.75">
      <c r="B7" s="1075">
        <v>2020</v>
      </c>
      <c r="C7" s="728"/>
      <c r="D7" s="502" t="s">
        <v>363</v>
      </c>
      <c r="E7" s="663">
        <v>-5.1988691942981974E-3</v>
      </c>
    </row>
    <row r="8" spans="1:12" s="498" customFormat="1" ht="16.5" customHeight="1">
      <c r="B8" s="1076"/>
      <c r="C8" s="729"/>
      <c r="D8" s="503" t="s">
        <v>364</v>
      </c>
      <c r="E8" s="664">
        <v>4.3120150670658858E-2</v>
      </c>
    </row>
    <row r="9" spans="1:12" s="498" customFormat="1" ht="16.5" customHeight="1">
      <c r="B9" s="1076"/>
      <c r="C9" s="729" t="s">
        <v>365</v>
      </c>
      <c r="D9" s="503" t="s">
        <v>366</v>
      </c>
      <c r="E9" s="664">
        <v>6.29772920373914E-2</v>
      </c>
    </row>
    <row r="10" spans="1:12" s="498" customFormat="1" ht="16.5" customHeight="1">
      <c r="B10" s="1076"/>
      <c r="C10" s="729"/>
      <c r="D10" s="503" t="s">
        <v>367</v>
      </c>
      <c r="E10" s="664">
        <v>0.17852434604474016</v>
      </c>
    </row>
    <row r="11" spans="1:12" s="498" customFormat="1" ht="16.5" customHeight="1">
      <c r="B11" s="1076"/>
      <c r="C11" s="729"/>
      <c r="D11" s="503" t="s">
        <v>368</v>
      </c>
      <c r="E11" s="664">
        <v>0.16977310413020782</v>
      </c>
    </row>
    <row r="12" spans="1:12" s="498" customFormat="1" ht="16.5" customHeight="1">
      <c r="B12" s="1076"/>
      <c r="C12" s="729"/>
      <c r="D12" s="503" t="s">
        <v>369</v>
      </c>
      <c r="E12" s="664">
        <v>0.17524849712443338</v>
      </c>
    </row>
    <row r="13" spans="1:12" s="498" customFormat="1" ht="16.5" customHeight="1">
      <c r="B13" s="1076"/>
      <c r="C13" s="729"/>
      <c r="D13" s="503" t="s">
        <v>370</v>
      </c>
      <c r="E13" s="664">
        <v>0.16204224709037274</v>
      </c>
    </row>
    <row r="14" spans="1:12" s="498" customFormat="1" ht="16.5" customHeight="1">
      <c r="B14" s="1076"/>
      <c r="C14" s="729" t="s">
        <v>371</v>
      </c>
      <c r="D14" s="503" t="s">
        <v>372</v>
      </c>
      <c r="E14" s="664">
        <v>0.15760308065854026</v>
      </c>
    </row>
    <row r="15" spans="1:12" s="498" customFormat="1" ht="16.5" customHeight="1">
      <c r="B15" s="1076"/>
      <c r="C15" s="729"/>
      <c r="D15" s="503" t="s">
        <v>373</v>
      </c>
      <c r="E15" s="664">
        <v>0.14367826101150158</v>
      </c>
    </row>
    <row r="16" spans="1:12" s="498" customFormat="1" ht="16.5" customHeight="1">
      <c r="B16" s="1076"/>
      <c r="C16" s="729"/>
      <c r="D16" s="503" t="s">
        <v>374</v>
      </c>
      <c r="E16" s="664">
        <v>0.17792993982042057</v>
      </c>
    </row>
    <row r="17" spans="2:5" s="498" customFormat="1" ht="16.5" customHeight="1">
      <c r="B17" s="1076"/>
      <c r="C17" s="729"/>
      <c r="D17" s="503" t="s">
        <v>375</v>
      </c>
      <c r="E17" s="664">
        <v>0.18757097507427647</v>
      </c>
    </row>
    <row r="18" spans="2:5" s="498" customFormat="1" ht="16.5" customHeight="1">
      <c r="B18" s="1076"/>
      <c r="C18" s="729" t="s">
        <v>376</v>
      </c>
      <c r="D18" s="503" t="s">
        <v>377</v>
      </c>
      <c r="E18" s="664">
        <v>0.11901655960930645</v>
      </c>
    </row>
    <row r="19" spans="2:5" s="498" customFormat="1" ht="16.5" customHeight="1">
      <c r="B19" s="1076"/>
      <c r="C19" s="729"/>
      <c r="D19" s="503" t="s">
        <v>378</v>
      </c>
      <c r="E19" s="664">
        <v>0.13074573317886959</v>
      </c>
    </row>
    <row r="20" spans="2:5" s="498" customFormat="1" ht="16.5" customHeight="1">
      <c r="B20" s="1076"/>
      <c r="C20" s="729"/>
      <c r="D20" s="503" t="s">
        <v>379</v>
      </c>
      <c r="E20" s="664">
        <v>0.10892741215600288</v>
      </c>
    </row>
    <row r="21" spans="2:5" s="498" customFormat="1" ht="16.5" customHeight="1">
      <c r="B21" s="1076"/>
      <c r="C21" s="729"/>
      <c r="D21" s="503" t="s">
        <v>380</v>
      </c>
      <c r="E21" s="664">
        <v>6.2054630007940356E-2</v>
      </c>
    </row>
    <row r="22" spans="2:5" s="498" customFormat="1" ht="16.5" customHeight="1">
      <c r="B22" s="1076"/>
      <c r="C22" s="729" t="s">
        <v>381</v>
      </c>
      <c r="D22" s="503" t="s">
        <v>382</v>
      </c>
      <c r="E22" s="664">
        <v>0.12616203686017091</v>
      </c>
    </row>
    <row r="23" spans="2:5" s="498" customFormat="1" ht="16.5" customHeight="1">
      <c r="B23" s="1076"/>
      <c r="C23" s="729"/>
      <c r="D23" s="503" t="s">
        <v>383</v>
      </c>
      <c r="E23" s="664">
        <v>0.1737571080881011</v>
      </c>
    </row>
    <row r="24" spans="2:5" s="498" customFormat="1" ht="16.5" customHeight="1">
      <c r="B24" s="1076"/>
      <c r="C24" s="729"/>
      <c r="D24" s="503" t="s">
        <v>384</v>
      </c>
      <c r="E24" s="664">
        <v>0.17459076952783739</v>
      </c>
    </row>
    <row r="25" spans="2:5" s="498" customFormat="1" ht="16.5" customHeight="1">
      <c r="B25" s="1076"/>
      <c r="C25" s="729"/>
      <c r="D25" s="503" t="s">
        <v>385</v>
      </c>
      <c r="E25" s="664">
        <v>0.19834386109803803</v>
      </c>
    </row>
    <row r="26" spans="2:5" s="498" customFormat="1" ht="16.5" customHeight="1">
      <c r="B26" s="1076"/>
      <c r="C26" s="729"/>
      <c r="D26" s="503" t="s">
        <v>386</v>
      </c>
      <c r="E26" s="664">
        <v>0.22627034343620211</v>
      </c>
    </row>
    <row r="27" spans="2:5" s="498" customFormat="1" ht="16.5" customHeight="1">
      <c r="B27" s="1076"/>
      <c r="C27" s="729" t="s">
        <v>387</v>
      </c>
      <c r="D27" s="503" t="s">
        <v>388</v>
      </c>
      <c r="E27" s="664">
        <v>0.34523937785654046</v>
      </c>
    </row>
    <row r="28" spans="2:5" s="498" customFormat="1" ht="16.5" customHeight="1">
      <c r="B28" s="1076"/>
      <c r="C28" s="729"/>
      <c r="D28" s="503" t="s">
        <v>389</v>
      </c>
      <c r="E28" s="664">
        <v>0.24736077766725686</v>
      </c>
    </row>
    <row r="29" spans="2:5" s="498" customFormat="1" ht="16.5" customHeight="1">
      <c r="B29" s="1076"/>
      <c r="C29" s="729"/>
      <c r="D29" s="503" t="s">
        <v>390</v>
      </c>
      <c r="E29" s="664">
        <v>0.28856532637755294</v>
      </c>
    </row>
    <row r="30" spans="2:5" s="498" customFormat="1" ht="16.5" customHeight="1">
      <c r="B30" s="1076"/>
      <c r="C30" s="729"/>
      <c r="D30" s="503" t="s">
        <v>391</v>
      </c>
      <c r="E30" s="664">
        <v>0.26401693166422197</v>
      </c>
    </row>
    <row r="31" spans="2:5" s="498" customFormat="1" ht="16.5" customHeight="1">
      <c r="B31" s="1076"/>
      <c r="C31" s="729" t="s">
        <v>392</v>
      </c>
      <c r="D31" s="503" t="s">
        <v>393</v>
      </c>
      <c r="E31" s="664">
        <v>0.26852489052203599</v>
      </c>
    </row>
    <row r="32" spans="2:5" s="498" customFormat="1" ht="16.5" customHeight="1">
      <c r="B32" s="1076"/>
      <c r="C32" s="729"/>
      <c r="D32" s="503" t="s">
        <v>394</v>
      </c>
      <c r="E32" s="664">
        <v>0.25131554377293785</v>
      </c>
    </row>
    <row r="33" spans="2:5" s="498" customFormat="1" ht="16.5" customHeight="1">
      <c r="B33" s="1076"/>
      <c r="C33" s="729"/>
      <c r="D33" s="503" t="s">
        <v>395</v>
      </c>
      <c r="E33" s="664">
        <v>0.27574686756181094</v>
      </c>
    </row>
    <row r="34" spans="2:5" s="498" customFormat="1" ht="16.5" customHeight="1">
      <c r="B34" s="1076"/>
      <c r="C34" s="729"/>
      <c r="D34" s="503" t="s">
        <v>396</v>
      </c>
      <c r="E34" s="664">
        <v>0.27263120109742839</v>
      </c>
    </row>
    <row r="35" spans="2:5" s="498" customFormat="1" ht="16.5" customHeight="1">
      <c r="B35" s="1076"/>
      <c r="C35" s="729" t="s">
        <v>397</v>
      </c>
      <c r="D35" s="503" t="s">
        <v>398</v>
      </c>
      <c r="E35" s="664">
        <v>0.26073231859808871</v>
      </c>
    </row>
    <row r="36" spans="2:5" s="498" customFormat="1" ht="16.5" customHeight="1">
      <c r="B36" s="1076"/>
      <c r="C36" s="729"/>
      <c r="D36" s="503" t="s">
        <v>399</v>
      </c>
      <c r="E36" s="664">
        <v>0.25598011784831409</v>
      </c>
    </row>
    <row r="37" spans="2:5" s="498" customFormat="1" ht="16.5" customHeight="1">
      <c r="B37" s="1076"/>
      <c r="C37" s="729"/>
      <c r="D37" s="503" t="s">
        <v>400</v>
      </c>
      <c r="E37" s="664">
        <v>0.28309032370505033</v>
      </c>
    </row>
    <row r="38" spans="2:5" s="498" customFormat="1" ht="16.5" customHeight="1">
      <c r="B38" s="1076"/>
      <c r="C38" s="729"/>
      <c r="D38" s="503" t="s">
        <v>401</v>
      </c>
      <c r="E38" s="664">
        <v>0.29635674093548336</v>
      </c>
    </row>
    <row r="39" spans="2:5" s="498" customFormat="1" ht="16.5" customHeight="1">
      <c r="B39" s="1076"/>
      <c r="C39" s="729"/>
      <c r="D39" s="503" t="s">
        <v>402</v>
      </c>
      <c r="E39" s="664">
        <v>0.31620720458959045</v>
      </c>
    </row>
    <row r="40" spans="2:5" s="498" customFormat="1" ht="16.5" customHeight="1">
      <c r="B40" s="1076"/>
      <c r="C40" s="729" t="s">
        <v>403</v>
      </c>
      <c r="D40" s="503" t="s">
        <v>404</v>
      </c>
      <c r="E40" s="664">
        <v>0.24832559684814537</v>
      </c>
    </row>
    <row r="41" spans="2:5" s="498" customFormat="1" ht="16.5" customHeight="1">
      <c r="B41" s="1076"/>
      <c r="C41" s="729"/>
      <c r="D41" s="503" t="s">
        <v>405</v>
      </c>
      <c r="E41" s="664">
        <v>0.26994510286762685</v>
      </c>
    </row>
    <row r="42" spans="2:5" s="498" customFormat="1" ht="16.5" customHeight="1">
      <c r="B42" s="1076"/>
      <c r="C42" s="729"/>
      <c r="D42" s="503" t="s">
        <v>406</v>
      </c>
      <c r="E42" s="664">
        <v>0.30769342652706244</v>
      </c>
    </row>
    <row r="43" spans="2:5" s="498" customFormat="1" ht="16.5" customHeight="1">
      <c r="B43" s="1076"/>
      <c r="C43" s="729"/>
      <c r="D43" s="503" t="s">
        <v>407</v>
      </c>
      <c r="E43" s="664">
        <v>0.37363043945229801</v>
      </c>
    </row>
    <row r="44" spans="2:5" s="498" customFormat="1" ht="16.5" customHeight="1">
      <c r="B44" s="1076"/>
      <c r="C44" s="729" t="s">
        <v>408</v>
      </c>
      <c r="D44" s="503" t="s">
        <v>409</v>
      </c>
      <c r="E44" s="664">
        <v>0.4210677725204906</v>
      </c>
    </row>
    <row r="45" spans="2:5" s="498" customFormat="1" ht="16.5" customHeight="1">
      <c r="B45" s="1076"/>
      <c r="C45" s="729"/>
      <c r="D45" s="503" t="s">
        <v>410</v>
      </c>
      <c r="E45" s="664">
        <v>0.43784713555620358</v>
      </c>
    </row>
    <row r="46" spans="2:5" s="498" customFormat="1" ht="16.5" customHeight="1">
      <c r="B46" s="1076"/>
      <c r="C46" s="729"/>
      <c r="D46" s="503" t="s">
        <v>411</v>
      </c>
      <c r="E46" s="664">
        <v>0.45490130485469227</v>
      </c>
    </row>
    <row r="47" spans="2:5" s="498" customFormat="1" ht="16.5" customHeight="1">
      <c r="B47" s="1076"/>
      <c r="C47" s="729"/>
      <c r="D47" s="503" t="s">
        <v>412</v>
      </c>
      <c r="E47" s="664">
        <v>0.4249425041979582</v>
      </c>
    </row>
    <row r="48" spans="2:5" s="498" customFormat="1" ht="16.5" customHeight="1">
      <c r="B48" s="1076"/>
      <c r="C48" s="729" t="s">
        <v>413</v>
      </c>
      <c r="D48" s="503" t="s">
        <v>414</v>
      </c>
      <c r="E48" s="664">
        <v>0.48885025376468744</v>
      </c>
    </row>
    <row r="49" spans="2:5" s="498" customFormat="1" ht="16.5" customHeight="1">
      <c r="B49" s="1076"/>
      <c r="C49" s="729"/>
      <c r="D49" s="503" t="s">
        <v>415</v>
      </c>
      <c r="E49" s="664">
        <v>0.50980101538331457</v>
      </c>
    </row>
    <row r="50" spans="2:5" s="498" customFormat="1" ht="16.5" customHeight="1">
      <c r="B50" s="1076"/>
      <c r="C50" s="729"/>
      <c r="D50" s="503" t="s">
        <v>416</v>
      </c>
      <c r="E50" s="664">
        <v>0.54558690354676853</v>
      </c>
    </row>
    <row r="51" spans="2:5" s="498" customFormat="1" ht="16.5" customHeight="1">
      <c r="B51" s="1076"/>
      <c r="C51" s="729"/>
      <c r="D51" s="503" t="s">
        <v>417</v>
      </c>
      <c r="E51" s="664">
        <v>0.48277978498434077</v>
      </c>
    </row>
    <row r="52" spans="2:5" s="498" customFormat="1" ht="17.100000000000001" customHeight="1" thickBot="1">
      <c r="B52" s="1077"/>
      <c r="C52" s="730"/>
      <c r="D52" s="504" t="s">
        <v>418</v>
      </c>
      <c r="E52" s="665">
        <v>0.51724824831915051</v>
      </c>
    </row>
    <row r="53" spans="2:5" s="498" customFormat="1" ht="15.75">
      <c r="B53" s="1075">
        <v>2021</v>
      </c>
      <c r="C53" s="728" t="s">
        <v>419</v>
      </c>
      <c r="D53" s="502" t="s">
        <v>420</v>
      </c>
      <c r="E53" s="663">
        <v>0.56438461755082081</v>
      </c>
    </row>
    <row r="54" spans="2:5" s="498" customFormat="1" ht="15.75">
      <c r="B54" s="1076"/>
      <c r="C54" s="729"/>
      <c r="D54" s="503" t="s">
        <v>421</v>
      </c>
      <c r="E54" s="664">
        <v>0.56756889177093017</v>
      </c>
    </row>
    <row r="55" spans="2:5" s="498" customFormat="1" ht="15.75">
      <c r="B55" s="1076"/>
      <c r="C55" s="729"/>
      <c r="D55" s="503" t="s">
        <v>422</v>
      </c>
      <c r="E55" s="664">
        <v>0.56142371900736099</v>
      </c>
    </row>
    <row r="56" spans="2:5" s="498" customFormat="1" ht="15.75">
      <c r="B56" s="1076"/>
      <c r="C56" s="729"/>
      <c r="D56" s="503" t="s">
        <v>423</v>
      </c>
      <c r="E56" s="664">
        <v>0.53089293172108099</v>
      </c>
    </row>
    <row r="57" spans="2:5" s="498" customFormat="1" ht="15.75">
      <c r="B57" s="1076"/>
      <c r="C57" s="729" t="s">
        <v>361</v>
      </c>
      <c r="D57" s="503" t="s">
        <v>424</v>
      </c>
      <c r="E57" s="664">
        <v>0.56981610811669425</v>
      </c>
    </row>
    <row r="58" spans="2:5" s="498" customFormat="1" ht="15.75">
      <c r="B58" s="1076"/>
      <c r="C58" s="729"/>
      <c r="D58" s="503" t="s">
        <v>425</v>
      </c>
      <c r="E58" s="664">
        <v>0.57835266080289494</v>
      </c>
    </row>
    <row r="59" spans="2:5" s="498" customFormat="1" ht="15.75">
      <c r="B59" s="1076"/>
      <c r="C59" s="729"/>
      <c r="D59" s="503" t="s">
        <v>362</v>
      </c>
      <c r="E59" s="664">
        <v>0.61679349779784698</v>
      </c>
    </row>
    <row r="60" spans="2:5" s="498" customFormat="1" ht="15.75">
      <c r="B60" s="1076"/>
      <c r="C60" s="729"/>
      <c r="D60" s="503" t="s">
        <v>363</v>
      </c>
      <c r="E60" s="664">
        <v>0.61576157736684356</v>
      </c>
    </row>
    <row r="61" spans="2:5" s="498" customFormat="1" ht="15.75">
      <c r="B61" s="1076"/>
      <c r="C61" s="729" t="s">
        <v>365</v>
      </c>
      <c r="D61" s="503" t="s">
        <v>364</v>
      </c>
      <c r="E61" s="664">
        <v>0.65776033839993509</v>
      </c>
    </row>
    <row r="62" spans="2:5" s="498" customFormat="1" ht="15.75">
      <c r="B62" s="1076"/>
      <c r="C62" s="729"/>
      <c r="D62" s="503" t="s">
        <v>366</v>
      </c>
      <c r="E62" s="664">
        <v>0.64261398989092267</v>
      </c>
    </row>
    <row r="63" spans="2:5" s="498" customFormat="1" ht="15.75">
      <c r="B63" s="1076"/>
      <c r="C63" s="729"/>
      <c r="D63" s="503" t="s">
        <v>367</v>
      </c>
      <c r="E63" s="664">
        <v>0.65459699527082527</v>
      </c>
    </row>
    <row r="64" spans="2:5" s="498" customFormat="1" ht="15.75">
      <c r="B64" s="1076"/>
      <c r="C64" s="729"/>
      <c r="D64" s="503" t="s">
        <v>368</v>
      </c>
      <c r="E64" s="664">
        <v>0.61752214039286357</v>
      </c>
    </row>
    <row r="65" spans="2:5" s="498" customFormat="1" ht="15.75">
      <c r="B65" s="1076"/>
      <c r="C65" s="729"/>
      <c r="D65" s="503" t="s">
        <v>369</v>
      </c>
      <c r="E65" s="664">
        <v>0.66363268183284008</v>
      </c>
    </row>
    <row r="66" spans="2:5" s="498" customFormat="1" ht="15.75">
      <c r="B66" s="1076"/>
      <c r="C66" s="729" t="s">
        <v>371</v>
      </c>
      <c r="D66" s="503" t="s">
        <v>370</v>
      </c>
      <c r="E66" s="664">
        <v>0.66441860680560982</v>
      </c>
    </row>
    <row r="67" spans="2:5" s="498" customFormat="1" ht="15.75">
      <c r="B67" s="1076"/>
      <c r="C67" s="729"/>
      <c r="D67" s="503" t="s">
        <v>372</v>
      </c>
      <c r="E67" s="664">
        <v>0.68572230115412902</v>
      </c>
    </row>
    <row r="68" spans="2:5" s="498" customFormat="1" ht="15.75">
      <c r="B68" s="1076"/>
      <c r="C68" s="729"/>
      <c r="D68" s="503" t="s">
        <v>373</v>
      </c>
      <c r="E68" s="664">
        <v>0.779223725258267</v>
      </c>
    </row>
    <row r="69" spans="2:5" s="498" customFormat="1" ht="15.75">
      <c r="B69" s="1076"/>
      <c r="C69" s="729"/>
      <c r="D69" s="503" t="s">
        <v>374</v>
      </c>
      <c r="E69" s="664">
        <v>0.67720213179087096</v>
      </c>
    </row>
    <row r="70" spans="2:5" s="498" customFormat="1" ht="15.75">
      <c r="B70" s="1076"/>
      <c r="C70" s="729" t="s">
        <v>376</v>
      </c>
      <c r="D70" s="503" t="s">
        <v>375</v>
      </c>
      <c r="E70" s="664">
        <v>0.63754080072122032</v>
      </c>
    </row>
    <row r="71" spans="2:5" s="498" customFormat="1" ht="15.75">
      <c r="B71" s="1076"/>
      <c r="C71" s="729"/>
      <c r="D71" s="503" t="s">
        <v>377</v>
      </c>
      <c r="E71" s="664">
        <v>0.7347975411985046</v>
      </c>
    </row>
    <row r="72" spans="2:5" s="498" customFormat="1" ht="15.75">
      <c r="B72" s="1076"/>
      <c r="C72" s="729"/>
      <c r="D72" s="503" t="s">
        <v>378</v>
      </c>
      <c r="E72" s="664">
        <v>0.69222762733423826</v>
      </c>
    </row>
    <row r="73" spans="2:5" s="498" customFormat="1" ht="15.75">
      <c r="B73" s="1076"/>
      <c r="C73" s="729"/>
      <c r="D73" s="503" t="s">
        <v>379</v>
      </c>
      <c r="E73" s="664">
        <v>0.62043723924192318</v>
      </c>
    </row>
    <row r="74" spans="2:5" s="498" customFormat="1" ht="15.75">
      <c r="B74" s="1076"/>
      <c r="C74" s="729" t="s">
        <v>381</v>
      </c>
      <c r="D74" s="503" t="s">
        <v>380</v>
      </c>
      <c r="E74" s="664">
        <v>0.55178208460502187</v>
      </c>
    </row>
    <row r="75" spans="2:5" s="498" customFormat="1" ht="15.75">
      <c r="B75" s="1076"/>
      <c r="C75" s="729"/>
      <c r="D75" s="503" t="s">
        <v>382</v>
      </c>
      <c r="E75" s="664">
        <v>0.59742117264450412</v>
      </c>
    </row>
    <row r="76" spans="2:5" s="498" customFormat="1" ht="15.75">
      <c r="B76" s="1076"/>
      <c r="C76" s="729"/>
      <c r="D76" s="503" t="s">
        <v>383</v>
      </c>
      <c r="E76" s="664">
        <v>0.60439680098487347</v>
      </c>
    </row>
    <row r="77" spans="2:5" s="498" customFormat="1" ht="15.75">
      <c r="B77" s="1076"/>
      <c r="C77" s="729"/>
      <c r="D77" s="503" t="s">
        <v>384</v>
      </c>
      <c r="E77" s="664">
        <v>0.61770222931790586</v>
      </c>
    </row>
    <row r="78" spans="2:5" s="498" customFormat="1" ht="15.75">
      <c r="B78" s="1076"/>
      <c r="C78" s="729"/>
      <c r="D78" s="503" t="s">
        <v>385</v>
      </c>
      <c r="E78" s="664">
        <v>0.61349681524494137</v>
      </c>
    </row>
    <row r="79" spans="2:5" s="498" customFormat="1" ht="15.75">
      <c r="B79" s="1076"/>
      <c r="C79" s="729" t="s">
        <v>387</v>
      </c>
      <c r="D79" s="503" t="s">
        <v>386</v>
      </c>
      <c r="E79" s="664">
        <v>0.65429499147786963</v>
      </c>
    </row>
    <row r="80" spans="2:5" s="498" customFormat="1" ht="15.75">
      <c r="B80" s="1076"/>
      <c r="C80" s="729"/>
      <c r="D80" s="503" t="s">
        <v>388</v>
      </c>
      <c r="E80" s="664">
        <v>0.64729551662260343</v>
      </c>
    </row>
    <row r="81" spans="2:5" s="498" customFormat="1" ht="15.75">
      <c r="B81" s="1076"/>
      <c r="C81" s="729"/>
      <c r="D81" s="503" t="s">
        <v>389</v>
      </c>
      <c r="E81" s="664">
        <v>0.62721414232028738</v>
      </c>
    </row>
    <row r="82" spans="2:5" s="498" customFormat="1" ht="15.75">
      <c r="B82" s="1076"/>
      <c r="C82" s="729"/>
      <c r="D82" s="503" t="s">
        <v>390</v>
      </c>
      <c r="E82" s="664">
        <v>0.6158205327741012</v>
      </c>
    </row>
    <row r="83" spans="2:5" s="498" customFormat="1" ht="15.75">
      <c r="B83" s="1076"/>
      <c r="C83" s="729" t="s">
        <v>392</v>
      </c>
      <c r="D83" s="503" t="s">
        <v>391</v>
      </c>
      <c r="E83" s="664">
        <v>0.67193190555983495</v>
      </c>
    </row>
    <row r="84" spans="2:5" s="498" customFormat="1" ht="15.75">
      <c r="B84" s="1076"/>
      <c r="C84" s="729"/>
      <c r="D84" s="503" t="s">
        <v>393</v>
      </c>
      <c r="E84" s="664">
        <v>0.62279143067049725</v>
      </c>
    </row>
    <row r="85" spans="2:5" s="498" customFormat="1" ht="15.75">
      <c r="B85" s="1076"/>
      <c r="C85" s="729"/>
      <c r="D85" s="503" t="s">
        <v>394</v>
      </c>
      <c r="E85" s="664">
        <v>0.76791340516856788</v>
      </c>
    </row>
    <row r="86" spans="2:5" s="498" customFormat="1" ht="15.75">
      <c r="B86" s="1076"/>
      <c r="C86" s="729"/>
      <c r="D86" s="503" t="s">
        <v>395</v>
      </c>
      <c r="E86" s="664">
        <v>0.89373410354470206</v>
      </c>
    </row>
    <row r="87" spans="2:5" s="498" customFormat="1" ht="15.75">
      <c r="B87" s="1076"/>
      <c r="C87" s="729"/>
      <c r="D87" s="503" t="s">
        <v>396</v>
      </c>
      <c r="E87" s="664">
        <v>0.76288822827463465</v>
      </c>
    </row>
    <row r="88" spans="2:5" s="498" customFormat="1" ht="15.75">
      <c r="B88" s="1076"/>
      <c r="C88" s="729" t="s">
        <v>397</v>
      </c>
      <c r="D88" s="503" t="s">
        <v>398</v>
      </c>
      <c r="E88" s="664">
        <v>0.80254896104212714</v>
      </c>
    </row>
    <row r="89" spans="2:5" s="498" customFormat="1" ht="15.75">
      <c r="B89" s="1076"/>
      <c r="C89" s="729"/>
      <c r="D89" s="503" t="s">
        <v>399</v>
      </c>
      <c r="E89" s="664">
        <v>1.0180487449488433</v>
      </c>
    </row>
    <row r="90" spans="2:5" s="498" customFormat="1" ht="15.75">
      <c r="B90" s="1076"/>
      <c r="C90" s="729"/>
      <c r="D90" s="503" t="s">
        <v>400</v>
      </c>
      <c r="E90" s="664">
        <v>1.0218148549890922</v>
      </c>
    </row>
    <row r="91" spans="2:5" s="498" customFormat="1" ht="15.75">
      <c r="B91" s="1076"/>
      <c r="C91" s="729"/>
      <c r="D91" s="503" t="s">
        <v>401</v>
      </c>
      <c r="E91" s="664">
        <v>0.99343409575427766</v>
      </c>
    </row>
    <row r="92" spans="2:5" s="498" customFormat="1" ht="15.75">
      <c r="B92" s="1076"/>
      <c r="C92" s="729" t="s">
        <v>403</v>
      </c>
      <c r="D92" s="503" t="s">
        <v>402</v>
      </c>
      <c r="E92" s="664">
        <v>0.83938209560113164</v>
      </c>
    </row>
    <row r="93" spans="2:5" s="498" customFormat="1" ht="15.75">
      <c r="B93" s="1076"/>
      <c r="C93" s="729"/>
      <c r="D93" s="503" t="s">
        <v>404</v>
      </c>
      <c r="E93" s="664">
        <v>0.94021275669139415</v>
      </c>
    </row>
    <row r="94" spans="2:5" s="498" customFormat="1" ht="15.75">
      <c r="B94" s="1076"/>
      <c r="C94" s="729"/>
      <c r="D94" s="503" t="s">
        <v>405</v>
      </c>
      <c r="E94" s="664">
        <v>1.1301289353192143</v>
      </c>
    </row>
    <row r="95" spans="2:5" s="498" customFormat="1" ht="15.75">
      <c r="B95" s="1076"/>
      <c r="C95" s="729"/>
      <c r="D95" s="503" t="s">
        <v>406</v>
      </c>
      <c r="E95" s="664">
        <v>1.0409634815156503</v>
      </c>
    </row>
    <row r="96" spans="2:5" s="498" customFormat="1" ht="15.75">
      <c r="B96" s="1076"/>
      <c r="C96" s="729" t="s">
        <v>408</v>
      </c>
      <c r="D96" s="503" t="s">
        <v>407</v>
      </c>
      <c r="E96" s="664">
        <v>1.0702484052533852</v>
      </c>
    </row>
    <row r="97" spans="2:5" s="498" customFormat="1" ht="15.75">
      <c r="B97" s="1076"/>
      <c r="C97" s="729"/>
      <c r="D97" s="503" t="s">
        <v>409</v>
      </c>
      <c r="E97" s="664">
        <v>0.88941602165909905</v>
      </c>
    </row>
    <row r="98" spans="2:5" s="498" customFormat="1" ht="15.75">
      <c r="B98" s="1076"/>
      <c r="C98" s="729"/>
      <c r="D98" s="503" t="s">
        <v>410</v>
      </c>
      <c r="E98" s="664">
        <v>0.94543996988739132</v>
      </c>
    </row>
    <row r="99" spans="2:5" s="498" customFormat="1" ht="15.75">
      <c r="B99" s="1076"/>
      <c r="C99" s="729"/>
      <c r="D99" s="503" t="s">
        <v>411</v>
      </c>
      <c r="E99" s="664">
        <v>0.98152300168294349</v>
      </c>
    </row>
    <row r="100" spans="2:5" s="498" customFormat="1" ht="15.75">
      <c r="B100" s="1076"/>
      <c r="C100" s="729"/>
      <c r="D100" s="503" t="s">
        <v>412</v>
      </c>
      <c r="E100" s="664">
        <v>1.0578346950174946</v>
      </c>
    </row>
    <row r="101" spans="2:5" s="498" customFormat="1" ht="15.75">
      <c r="B101" s="1076"/>
      <c r="C101" s="729" t="s">
        <v>413</v>
      </c>
      <c r="D101" s="503" t="s">
        <v>414</v>
      </c>
      <c r="E101" s="664">
        <v>1.0535552461161228</v>
      </c>
    </row>
    <row r="102" spans="2:5" s="498" customFormat="1" ht="15.75">
      <c r="B102" s="1076"/>
      <c r="C102" s="729"/>
      <c r="D102" s="503" t="s">
        <v>415</v>
      </c>
      <c r="E102" s="664">
        <v>1.0641810531165745</v>
      </c>
    </row>
    <row r="103" spans="2:5" s="498" customFormat="1" ht="15.75">
      <c r="B103" s="1076"/>
      <c r="C103" s="729"/>
      <c r="D103" s="503" t="s">
        <v>416</v>
      </c>
      <c r="E103" s="664">
        <v>0.97668565620548498</v>
      </c>
    </row>
    <row r="104" spans="2:5" s="498" customFormat="1" ht="16.5" thickBot="1">
      <c r="B104" s="1077"/>
      <c r="C104" s="730"/>
      <c r="D104" s="504" t="s">
        <v>417</v>
      </c>
      <c r="E104" s="665">
        <v>0.88708729679785325</v>
      </c>
    </row>
    <row r="105" spans="2:5" s="498" customFormat="1" ht="15.75">
      <c r="B105" s="1075">
        <v>2022</v>
      </c>
      <c r="C105" s="728" t="s">
        <v>419</v>
      </c>
      <c r="D105" s="502" t="s">
        <v>420</v>
      </c>
      <c r="E105" s="663">
        <v>1.1382800816656324</v>
      </c>
    </row>
    <row r="106" spans="2:5" s="498" customFormat="1" ht="15.75">
      <c r="B106" s="1076"/>
      <c r="C106" s="729"/>
      <c r="D106" s="503" t="s">
        <v>421</v>
      </c>
      <c r="E106" s="664">
        <v>1.0810737148902809</v>
      </c>
    </row>
    <row r="107" spans="2:5" s="498" customFormat="1" ht="15.75">
      <c r="B107" s="1076"/>
      <c r="C107" s="729"/>
      <c r="D107" s="503" t="s">
        <v>422</v>
      </c>
      <c r="E107" s="664">
        <v>1.2346602676627503</v>
      </c>
    </row>
    <row r="108" spans="2:5" s="498" customFormat="1" ht="15.75">
      <c r="B108" s="1076"/>
      <c r="C108" s="729"/>
      <c r="D108" s="503" t="s">
        <v>423</v>
      </c>
      <c r="E108" s="664">
        <v>1.0410087944949895</v>
      </c>
    </row>
    <row r="109" spans="2:5" s="498" customFormat="1" ht="15.75">
      <c r="B109" s="1076"/>
      <c r="C109" s="729" t="s">
        <v>361</v>
      </c>
      <c r="D109" s="503" t="s">
        <v>424</v>
      </c>
      <c r="E109" s="664">
        <v>1.1639343056231688</v>
      </c>
    </row>
    <row r="110" spans="2:5" s="498" customFormat="1" ht="15.75">
      <c r="B110" s="1076"/>
      <c r="C110" s="729"/>
      <c r="D110" s="503" t="s">
        <v>425</v>
      </c>
      <c r="E110" s="664">
        <v>1.2031247368609745</v>
      </c>
    </row>
    <row r="111" spans="2:5" s="498" customFormat="1" ht="15.75">
      <c r="B111" s="1076"/>
      <c r="C111" s="729"/>
      <c r="D111" s="503" t="s">
        <v>362</v>
      </c>
      <c r="E111" s="664">
        <v>1.2379731468829764</v>
      </c>
    </row>
    <row r="112" spans="2:5" s="498" customFormat="1" ht="15.75">
      <c r="B112" s="1076"/>
      <c r="C112" s="729"/>
      <c r="D112" s="503" t="s">
        <v>363</v>
      </c>
      <c r="E112" s="664">
        <v>1.1547489071621952</v>
      </c>
    </row>
    <row r="113" spans="2:5" s="498" customFormat="1" ht="15.75">
      <c r="B113" s="1076"/>
      <c r="C113" s="729" t="s">
        <v>365</v>
      </c>
      <c r="D113" s="503" t="s">
        <v>364</v>
      </c>
      <c r="E113" s="664">
        <v>1.2836662104144823</v>
      </c>
    </row>
    <row r="114" spans="2:5" s="498" customFormat="1" ht="15.75">
      <c r="B114" s="1076"/>
      <c r="C114" s="729"/>
      <c r="D114" s="503" t="s">
        <v>366</v>
      </c>
      <c r="E114" s="664">
        <v>1.2774395076893403</v>
      </c>
    </row>
    <row r="115" spans="2:5" s="498" customFormat="1" ht="15.75">
      <c r="B115" s="1076"/>
      <c r="C115" s="729"/>
      <c r="D115" s="503" t="s">
        <v>367</v>
      </c>
      <c r="E115" s="664">
        <v>1.3518884351002582</v>
      </c>
    </row>
    <row r="116" spans="2:5" s="498" customFormat="1" ht="15.75">
      <c r="B116" s="1076"/>
      <c r="C116" s="729"/>
      <c r="D116" s="503" t="s">
        <v>368</v>
      </c>
      <c r="E116" s="664">
        <v>1.0685714939722073</v>
      </c>
    </row>
    <row r="117" spans="2:5" s="498" customFormat="1" ht="15.75">
      <c r="B117" s="1076"/>
      <c r="C117" s="729"/>
      <c r="D117" s="503" t="s">
        <v>369</v>
      </c>
      <c r="E117" s="664">
        <v>1.245761174998262</v>
      </c>
    </row>
    <row r="118" spans="2:5" s="498" customFormat="1" ht="15.75">
      <c r="B118" s="1076"/>
      <c r="C118" s="729" t="s">
        <v>371</v>
      </c>
      <c r="D118" s="503" t="s">
        <v>370</v>
      </c>
      <c r="E118" s="664">
        <v>1.2725039670075355</v>
      </c>
    </row>
    <row r="119" spans="2:5" s="498" customFormat="1" ht="15.75">
      <c r="B119" s="1076"/>
      <c r="C119" s="729"/>
      <c r="D119" s="503" t="s">
        <v>372</v>
      </c>
      <c r="E119" s="664">
        <v>1.153921573524483</v>
      </c>
    </row>
    <row r="120" spans="2:5" s="498" customFormat="1" ht="15.75">
      <c r="B120" s="1076"/>
      <c r="C120" s="729"/>
      <c r="D120" s="503" t="s">
        <v>373</v>
      </c>
      <c r="E120" s="664">
        <v>1.291521829494797</v>
      </c>
    </row>
    <row r="121" spans="2:5" s="498" customFormat="1" ht="15.75">
      <c r="B121" s="1076"/>
      <c r="C121" s="729"/>
      <c r="D121" s="503" t="s">
        <v>374</v>
      </c>
      <c r="E121" s="664">
        <v>1.3072161629214987</v>
      </c>
    </row>
    <row r="122" spans="2:5" s="498" customFormat="1" ht="15.75">
      <c r="B122" s="1076"/>
      <c r="C122" s="729" t="s">
        <v>376</v>
      </c>
      <c r="D122" s="503" t="s">
        <v>375</v>
      </c>
      <c r="E122" s="664">
        <v>1.3137267412012239</v>
      </c>
    </row>
    <row r="123" spans="2:5" s="498" customFormat="1" ht="15.75">
      <c r="B123" s="1076"/>
      <c r="C123" s="729"/>
      <c r="D123" s="503" t="s">
        <v>377</v>
      </c>
      <c r="E123" s="664">
        <v>1.2517131681417868</v>
      </c>
    </row>
    <row r="124" spans="2:5" s="498" customFormat="1" ht="15.75">
      <c r="B124" s="1076"/>
      <c r="C124" s="729"/>
      <c r="D124" s="503" t="s">
        <v>378</v>
      </c>
      <c r="E124" s="664">
        <v>1.2089321780607438</v>
      </c>
    </row>
    <row r="125" spans="2:5" s="498" customFormat="1" ht="15.75">
      <c r="B125" s="1076"/>
      <c r="C125" s="729"/>
      <c r="D125" s="503" t="s">
        <v>379</v>
      </c>
      <c r="E125" s="664">
        <v>1.1192165465491342</v>
      </c>
    </row>
    <row r="126" spans="2:5" s="498" customFormat="1" ht="15.75">
      <c r="B126" s="1076"/>
      <c r="C126" s="729" t="s">
        <v>381</v>
      </c>
      <c r="D126" s="503" t="s">
        <v>380</v>
      </c>
      <c r="E126" s="664">
        <v>1.0277763380902978</v>
      </c>
    </row>
    <row r="127" spans="2:5" s="498" customFormat="1" ht="15.75">
      <c r="B127" s="1076"/>
      <c r="C127" s="729"/>
      <c r="D127" s="503" t="s">
        <v>382</v>
      </c>
      <c r="E127" s="664">
        <v>1.0329932222360922</v>
      </c>
    </row>
    <row r="128" spans="2:5" s="498" customFormat="1" ht="15.75">
      <c r="B128" s="1076"/>
      <c r="C128" s="729"/>
      <c r="D128" s="503" t="s">
        <v>383</v>
      </c>
      <c r="E128" s="664">
        <v>1.0619695391602693</v>
      </c>
    </row>
    <row r="129" spans="2:5" s="498" customFormat="1" ht="15.75">
      <c r="B129" s="1076"/>
      <c r="C129" s="729"/>
      <c r="D129" s="503" t="s">
        <v>384</v>
      </c>
      <c r="E129" s="664">
        <v>1.0953818110135018</v>
      </c>
    </row>
    <row r="130" spans="2:5" s="498" customFormat="1" ht="15.75">
      <c r="B130" s="1076"/>
      <c r="C130" s="729"/>
      <c r="D130" s="503" t="s">
        <v>385</v>
      </c>
      <c r="E130" s="664">
        <v>1.0861664236504502</v>
      </c>
    </row>
    <row r="131" spans="2:5" s="498" customFormat="1" ht="15.75">
      <c r="B131" s="1076"/>
      <c r="C131" s="729" t="s">
        <v>387</v>
      </c>
      <c r="D131" s="503" t="s">
        <v>386</v>
      </c>
      <c r="E131" s="664">
        <v>1.1584630474653779</v>
      </c>
    </row>
    <row r="132" spans="2:5" s="498" customFormat="1" ht="15.75">
      <c r="B132" s="1076"/>
      <c r="C132" s="729"/>
      <c r="D132" s="503" t="s">
        <v>388</v>
      </c>
      <c r="E132" s="664">
        <v>1.1641652154452127</v>
      </c>
    </row>
    <row r="133" spans="2:5" s="498" customFormat="1" ht="15.75">
      <c r="B133" s="1076"/>
      <c r="C133" s="729"/>
      <c r="D133" s="503" t="s">
        <v>389</v>
      </c>
      <c r="E133" s="664">
        <v>1.2214110049017055</v>
      </c>
    </row>
    <row r="134" spans="2:5" s="498" customFormat="1" ht="15.75">
      <c r="B134" s="1076"/>
      <c r="C134" s="729"/>
      <c r="D134" s="503" t="s">
        <v>390</v>
      </c>
      <c r="E134" s="664">
        <v>1.2304957255544324</v>
      </c>
    </row>
    <row r="135" spans="2:5" s="498" customFormat="1" ht="15.75">
      <c r="B135" s="1076"/>
      <c r="C135" s="729" t="s">
        <v>392</v>
      </c>
      <c r="D135" s="503" t="s">
        <v>391</v>
      </c>
      <c r="E135" s="664">
        <v>1.2507300121032299</v>
      </c>
    </row>
    <row r="136" spans="2:5" s="498" customFormat="1" ht="15.75">
      <c r="B136" s="1076"/>
      <c r="C136" s="729"/>
      <c r="D136" s="503" t="s">
        <v>393</v>
      </c>
      <c r="E136" s="664">
        <v>1.3551878208061525</v>
      </c>
    </row>
    <row r="137" spans="2:5" s="498" customFormat="1" ht="15.75">
      <c r="B137" s="1076"/>
      <c r="C137" s="729"/>
      <c r="D137" s="503" t="s">
        <v>394</v>
      </c>
      <c r="E137" s="664">
        <v>1.5059522488392196</v>
      </c>
    </row>
    <row r="138" spans="2:5" s="498" customFormat="1" ht="15.75">
      <c r="B138" s="1076"/>
      <c r="C138" s="729"/>
      <c r="D138" s="503" t="s">
        <v>395</v>
      </c>
      <c r="E138" s="664">
        <v>1.595338826886241</v>
      </c>
    </row>
    <row r="139" spans="2:5" s="498" customFormat="1" ht="15.75">
      <c r="B139" s="1076"/>
      <c r="C139" s="729"/>
      <c r="D139" s="503" t="s">
        <v>396</v>
      </c>
      <c r="E139" s="664">
        <v>1.5827366834037808</v>
      </c>
    </row>
    <row r="140" spans="2:5" s="498" customFormat="1" ht="15.75">
      <c r="B140" s="1076"/>
      <c r="C140" s="729" t="s">
        <v>397</v>
      </c>
      <c r="D140" s="503" t="s">
        <v>398</v>
      </c>
      <c r="E140" s="664">
        <v>1.5617354941611561</v>
      </c>
    </row>
    <row r="141" spans="2:5" s="498" customFormat="1" ht="15.75">
      <c r="B141" s="1076"/>
      <c r="C141" s="729"/>
      <c r="D141" s="503" t="s">
        <v>399</v>
      </c>
      <c r="E141" s="664">
        <v>1.54729404399917</v>
      </c>
    </row>
    <row r="142" spans="2:5" s="498" customFormat="1" ht="15.75">
      <c r="B142" s="1076"/>
      <c r="C142" s="729"/>
      <c r="D142" s="503" t="s">
        <v>400</v>
      </c>
      <c r="E142" s="664">
        <v>1.3525011565880103</v>
      </c>
    </row>
    <row r="143" spans="2:5" s="498" customFormat="1" ht="15.75">
      <c r="B143" s="1076"/>
      <c r="C143" s="729"/>
      <c r="D143" s="503" t="s">
        <v>401</v>
      </c>
      <c r="E143" s="664">
        <v>1.3683478798137914</v>
      </c>
    </row>
    <row r="144" spans="2:5" s="498" customFormat="1" ht="15.75">
      <c r="B144" s="1076"/>
      <c r="C144" s="729" t="s">
        <v>403</v>
      </c>
      <c r="D144" s="503" t="s">
        <v>402</v>
      </c>
      <c r="E144" s="664">
        <v>1.5763987545392062</v>
      </c>
    </row>
    <row r="145" spans="2:5" s="498" customFormat="1" ht="15.75">
      <c r="B145" s="1076"/>
      <c r="C145" s="729"/>
      <c r="D145" s="503" t="s">
        <v>404</v>
      </c>
      <c r="E145" s="664">
        <v>1.5371263194102458</v>
      </c>
    </row>
    <row r="146" spans="2:5" s="498" customFormat="1" ht="15.75">
      <c r="B146" s="1076"/>
      <c r="C146" s="729"/>
      <c r="D146" s="503" t="s">
        <v>405</v>
      </c>
      <c r="E146" s="664">
        <v>1.5702794148075487</v>
      </c>
    </row>
    <row r="147" spans="2:5" s="498" customFormat="1" ht="15.75">
      <c r="B147" s="1076"/>
      <c r="C147" s="729"/>
      <c r="D147" s="503" t="s">
        <v>406</v>
      </c>
      <c r="E147" s="664">
        <v>1.5966465503872791</v>
      </c>
    </row>
    <row r="148" spans="2:5" s="498" customFormat="1" ht="15.75">
      <c r="B148" s="1076"/>
      <c r="C148" s="729" t="s">
        <v>408</v>
      </c>
      <c r="D148" s="503" t="s">
        <v>407</v>
      </c>
      <c r="E148" s="664">
        <v>1.6689997876308149</v>
      </c>
    </row>
    <row r="149" spans="2:5" s="498" customFormat="1" ht="15.75">
      <c r="B149" s="1076"/>
      <c r="C149" s="729"/>
      <c r="D149" s="503" t="s">
        <v>409</v>
      </c>
      <c r="E149" s="664">
        <v>1.6258051144173682</v>
      </c>
    </row>
    <row r="150" spans="2:5" s="498" customFormat="1" ht="15.75">
      <c r="B150" s="1076"/>
      <c r="C150" s="729"/>
      <c r="D150" s="503" t="s">
        <v>410</v>
      </c>
      <c r="E150" s="664">
        <v>1.4743807074337993</v>
      </c>
    </row>
    <row r="151" spans="2:5" s="498" customFormat="1" ht="15.75">
      <c r="B151" s="1076"/>
      <c r="C151" s="729"/>
      <c r="D151" s="503" t="s">
        <v>411</v>
      </c>
      <c r="E151" s="664">
        <v>1.4251609430244807</v>
      </c>
    </row>
    <row r="152" spans="2:5" s="498" customFormat="1" ht="15.75">
      <c r="B152" s="1076"/>
      <c r="C152" s="729"/>
      <c r="D152" s="503" t="s">
        <v>412</v>
      </c>
      <c r="E152" s="664">
        <v>1.4330154183131576</v>
      </c>
    </row>
    <row r="153" spans="2:5" s="498" customFormat="1" ht="15.75">
      <c r="B153" s="1076"/>
      <c r="C153" s="729" t="s">
        <v>413</v>
      </c>
      <c r="D153" s="503" t="s">
        <v>414</v>
      </c>
      <c r="E153" s="664">
        <v>1.5016216956340649</v>
      </c>
    </row>
    <row r="154" spans="2:5" s="498" customFormat="1" ht="15.75">
      <c r="B154" s="1076"/>
      <c r="C154" s="729"/>
      <c r="D154" s="503" t="s">
        <v>415</v>
      </c>
      <c r="E154" s="664">
        <v>1.5068412203435915</v>
      </c>
    </row>
    <row r="155" spans="2:5" s="498" customFormat="1" ht="15.75">
      <c r="B155" s="1076"/>
      <c r="C155" s="729"/>
      <c r="D155" s="503" t="s">
        <v>416</v>
      </c>
      <c r="E155" s="664">
        <v>1.3845760734176302</v>
      </c>
    </row>
    <row r="156" spans="2:5" s="498" customFormat="1" ht="16.5" thickBot="1">
      <c r="B156" s="1076"/>
      <c r="C156" s="729"/>
      <c r="D156" s="652" t="s">
        <v>417</v>
      </c>
      <c r="E156" s="666">
        <v>1.4545074930429551</v>
      </c>
    </row>
    <row r="157" spans="2:5" s="498" customFormat="1" ht="15.75">
      <c r="B157" s="1060">
        <v>2023</v>
      </c>
      <c r="C157" s="721" t="s">
        <v>419</v>
      </c>
      <c r="D157" s="736" t="s">
        <v>420</v>
      </c>
      <c r="E157" s="735">
        <v>1.7781466584047507</v>
      </c>
    </row>
    <row r="158" spans="2:5" s="498" customFormat="1" ht="15.75">
      <c r="B158" s="1061"/>
      <c r="C158" s="722"/>
      <c r="D158" s="544" t="s">
        <v>421</v>
      </c>
      <c r="E158" s="662">
        <v>1.7072429566456806</v>
      </c>
    </row>
    <row r="159" spans="2:5" ht="15.75">
      <c r="B159" s="1061"/>
      <c r="C159" s="724"/>
      <c r="D159" s="544" t="s">
        <v>422</v>
      </c>
      <c r="E159" s="662">
        <v>1.690796048845282</v>
      </c>
    </row>
    <row r="160" spans="2:5" ht="15.75">
      <c r="B160" s="1061"/>
      <c r="C160" s="724"/>
      <c r="D160" s="544" t="s">
        <v>423</v>
      </c>
      <c r="E160" s="662">
        <v>1.7295170787724561</v>
      </c>
    </row>
    <row r="161" spans="2:5" ht="15.75">
      <c r="B161" s="1061"/>
      <c r="C161" s="724" t="s">
        <v>361</v>
      </c>
      <c r="D161" s="544" t="s">
        <v>424</v>
      </c>
      <c r="E161" s="662">
        <v>1.7884090900346783</v>
      </c>
    </row>
    <row r="162" spans="2:5" ht="15.75">
      <c r="B162" s="1061"/>
      <c r="C162" s="724"/>
      <c r="D162" s="544" t="s">
        <v>425</v>
      </c>
      <c r="E162" s="662">
        <v>1.7275760838787304</v>
      </c>
    </row>
    <row r="163" spans="2:5" ht="15.75">
      <c r="B163" s="1061"/>
      <c r="C163" s="724"/>
      <c r="D163" s="544" t="s">
        <v>362</v>
      </c>
      <c r="E163" s="662">
        <v>1.718100901579745</v>
      </c>
    </row>
    <row r="164" spans="2:5" ht="15.75">
      <c r="B164" s="1061"/>
      <c r="C164" s="724"/>
      <c r="D164" s="544" t="s">
        <v>363</v>
      </c>
      <c r="E164" s="662">
        <v>1.831667868424393</v>
      </c>
    </row>
    <row r="165" spans="2:5" ht="15.75">
      <c r="B165" s="1061"/>
      <c r="C165" s="724" t="s">
        <v>365</v>
      </c>
      <c r="D165" s="544" t="s">
        <v>364</v>
      </c>
      <c r="E165" s="662">
        <v>1.7844864310296631</v>
      </c>
    </row>
    <row r="166" spans="2:5" ht="15.75">
      <c r="B166" s="1061"/>
      <c r="C166" s="724"/>
      <c r="D166" s="544" t="s">
        <v>366</v>
      </c>
      <c r="E166" s="662">
        <v>1.8205173054947139</v>
      </c>
    </row>
    <row r="167" spans="2:5" ht="15.75">
      <c r="B167" s="1061"/>
      <c r="C167" s="724"/>
      <c r="D167" s="544" t="s">
        <v>367</v>
      </c>
      <c r="E167" s="662">
        <v>1.8990070897997291</v>
      </c>
    </row>
    <row r="168" spans="2:5" ht="15.75">
      <c r="B168" s="1061"/>
      <c r="C168" s="724"/>
      <c r="D168" s="544" t="s">
        <v>368</v>
      </c>
      <c r="E168" s="662">
        <v>1.6744722278354394</v>
      </c>
    </row>
    <row r="169" spans="2:5" ht="15.75">
      <c r="B169" s="1061"/>
      <c r="C169" s="724"/>
      <c r="D169" s="544" t="s">
        <v>369</v>
      </c>
      <c r="E169" s="662">
        <v>1.7226782025581779</v>
      </c>
    </row>
    <row r="170" spans="2:5" ht="15.75">
      <c r="B170" s="1061"/>
      <c r="C170" s="724" t="s">
        <v>371</v>
      </c>
      <c r="D170" s="544" t="s">
        <v>370</v>
      </c>
      <c r="E170" s="658">
        <v>1.7332227634320587</v>
      </c>
    </row>
    <row r="171" spans="2:5" ht="15.75">
      <c r="B171" s="1061"/>
      <c r="C171" s="724"/>
      <c r="D171" s="544" t="s">
        <v>372</v>
      </c>
      <c r="E171" s="658">
        <v>2.0497546912184128</v>
      </c>
    </row>
    <row r="172" spans="2:5" ht="15.75">
      <c r="B172" s="1061"/>
      <c r="C172" s="724"/>
      <c r="D172" s="544" t="s">
        <v>373</v>
      </c>
      <c r="E172" s="658">
        <v>1.9527719361142535</v>
      </c>
    </row>
    <row r="173" spans="2:5" ht="15.75">
      <c r="B173" s="1061"/>
      <c r="C173" s="724"/>
      <c r="D173" s="544" t="s">
        <v>374</v>
      </c>
      <c r="E173" s="658">
        <v>1.856935606650749</v>
      </c>
    </row>
    <row r="174" spans="2:5" ht="15.75">
      <c r="B174" s="1061"/>
      <c r="C174" s="724" t="s">
        <v>376</v>
      </c>
      <c r="D174" s="544" t="s">
        <v>375</v>
      </c>
      <c r="E174" s="658">
        <v>1.8324696360906314</v>
      </c>
    </row>
    <row r="175" spans="2:5" ht="15.75">
      <c r="B175" s="1061"/>
      <c r="C175" s="724"/>
      <c r="D175" s="544" t="s">
        <v>377</v>
      </c>
      <c r="E175" s="658">
        <v>1.8069541188751677</v>
      </c>
    </row>
    <row r="176" spans="2:5" ht="15.75">
      <c r="B176" s="1061"/>
      <c r="C176" s="724"/>
      <c r="D176" s="544" t="s">
        <v>378</v>
      </c>
      <c r="E176" s="658">
        <v>1.9872844369658225</v>
      </c>
    </row>
    <row r="177" spans="2:5" ht="15.75">
      <c r="B177" s="1061"/>
      <c r="C177" s="724"/>
      <c r="D177" s="544" t="s">
        <v>379</v>
      </c>
      <c r="E177" s="658">
        <v>1.7461833333368333</v>
      </c>
    </row>
    <row r="178" spans="2:5" ht="15.75">
      <c r="B178" s="1061"/>
      <c r="C178" s="724" t="s">
        <v>381</v>
      </c>
      <c r="D178" s="544" t="s">
        <v>380</v>
      </c>
      <c r="E178" s="658">
        <v>1.8289377836462608</v>
      </c>
    </row>
    <row r="179" spans="2:5" ht="15.75">
      <c r="B179" s="1061"/>
      <c r="C179" s="724"/>
      <c r="D179" s="544" t="s">
        <v>382</v>
      </c>
      <c r="E179" s="658">
        <v>1.8059306820671974</v>
      </c>
    </row>
    <row r="180" spans="2:5" ht="15.75">
      <c r="B180" s="1061"/>
      <c r="C180" s="724"/>
      <c r="D180" s="544" t="s">
        <v>383</v>
      </c>
      <c r="E180" s="658">
        <v>1.7020841628484258</v>
      </c>
    </row>
    <row r="181" spans="2:5" ht="15.75">
      <c r="B181" s="1061"/>
      <c r="C181" s="724"/>
      <c r="D181" s="544" t="s">
        <v>384</v>
      </c>
      <c r="E181" s="658">
        <v>1.6557033889759656</v>
      </c>
    </row>
    <row r="182" spans="2:5" ht="15.75">
      <c r="B182" s="1061"/>
      <c r="C182" s="724" t="s">
        <v>387</v>
      </c>
      <c r="D182" s="544" t="s">
        <v>385</v>
      </c>
      <c r="E182" s="658">
        <v>1.6299995031473851</v>
      </c>
    </row>
    <row r="183" spans="2:5" ht="15.75">
      <c r="B183" s="1061"/>
      <c r="C183" s="724"/>
      <c r="D183" s="485" t="s">
        <v>386</v>
      </c>
      <c r="E183" s="695">
        <v>1.6323001643865693</v>
      </c>
    </row>
    <row r="184" spans="2:5" ht="15.75">
      <c r="B184" s="1061"/>
      <c r="C184" s="724"/>
      <c r="D184" s="485" t="s">
        <v>388</v>
      </c>
      <c r="E184" s="695">
        <v>1.6279284083126289</v>
      </c>
    </row>
    <row r="185" spans="2:5" ht="15.75">
      <c r="B185" s="1061"/>
      <c r="C185" s="724"/>
      <c r="D185" s="485" t="s">
        <v>389</v>
      </c>
      <c r="E185" s="695">
        <v>1.5443869182330627</v>
      </c>
    </row>
    <row r="186" spans="2:5" ht="15.75">
      <c r="B186" s="1061"/>
      <c r="C186" s="724"/>
      <c r="D186" s="485" t="s">
        <v>390</v>
      </c>
      <c r="E186" s="695">
        <v>1.6400723690648487</v>
      </c>
    </row>
    <row r="187" spans="2:5" ht="15.75">
      <c r="B187" s="1061"/>
      <c r="C187" s="724" t="s">
        <v>580</v>
      </c>
      <c r="D187" s="485" t="s">
        <v>391</v>
      </c>
      <c r="E187" s="695">
        <v>1.7277998646564363</v>
      </c>
    </row>
    <row r="188" spans="2:5" ht="15.75">
      <c r="B188" s="1061"/>
      <c r="C188" s="724"/>
      <c r="D188" s="485" t="s">
        <v>393</v>
      </c>
      <c r="E188" s="695">
        <v>1.7320328429514291</v>
      </c>
    </row>
    <row r="189" spans="2:5" ht="15.75">
      <c r="B189" s="1061"/>
      <c r="C189" s="724"/>
      <c r="D189" s="485" t="s">
        <v>394</v>
      </c>
      <c r="E189" s="695">
        <v>1.8149460631195007</v>
      </c>
    </row>
    <row r="190" spans="2:5" ht="15.75">
      <c r="B190" s="1061"/>
      <c r="C190" s="724"/>
      <c r="D190" s="485" t="s">
        <v>395</v>
      </c>
      <c r="E190" s="695">
        <v>1.9641527882044654</v>
      </c>
    </row>
    <row r="191" spans="2:5" ht="15.75">
      <c r="B191" s="1061"/>
      <c r="C191" s="724" t="s">
        <v>397</v>
      </c>
      <c r="D191" s="485" t="s">
        <v>396</v>
      </c>
      <c r="E191" s="695">
        <v>1.9756874464295195</v>
      </c>
    </row>
    <row r="192" spans="2:5" ht="15.75">
      <c r="B192" s="1061"/>
      <c r="C192" s="724"/>
      <c r="D192" s="485" t="s">
        <v>398</v>
      </c>
      <c r="E192" s="695">
        <v>1.831872450318305</v>
      </c>
    </row>
    <row r="193" spans="2:5" ht="15.75">
      <c r="B193" s="1061"/>
      <c r="C193" s="724"/>
      <c r="D193" s="485" t="s">
        <v>399</v>
      </c>
      <c r="E193" s="695">
        <v>1.8758667161733256</v>
      </c>
    </row>
    <row r="194" spans="2:5" ht="15.75">
      <c r="B194" s="1061"/>
      <c r="C194" s="724"/>
      <c r="D194" s="485" t="s">
        <v>400</v>
      </c>
      <c r="E194" s="695">
        <v>2.0523869597714581</v>
      </c>
    </row>
    <row r="195" spans="2:5" ht="15.75">
      <c r="B195" s="1061"/>
      <c r="C195" s="724" t="s">
        <v>617</v>
      </c>
      <c r="D195" s="485" t="s">
        <v>401</v>
      </c>
      <c r="E195" s="695">
        <v>2.0032045851301081</v>
      </c>
    </row>
    <row r="196" spans="2:5" ht="15.75">
      <c r="B196" s="1061"/>
      <c r="C196" s="731"/>
      <c r="D196" s="485" t="s">
        <v>402</v>
      </c>
      <c r="E196" s="695">
        <v>2.0871565922240132</v>
      </c>
    </row>
    <row r="197" spans="2:5" ht="15.75">
      <c r="B197" s="1061"/>
      <c r="C197" s="731"/>
      <c r="D197" s="485" t="s">
        <v>404</v>
      </c>
      <c r="E197" s="695">
        <v>1.8864352461282139</v>
      </c>
    </row>
    <row r="198" spans="2:5" ht="15.75">
      <c r="B198" s="1061"/>
      <c r="C198" s="731"/>
      <c r="D198" s="485" t="s">
        <v>405</v>
      </c>
      <c r="E198" s="695">
        <v>2.0807285501394812</v>
      </c>
    </row>
    <row r="199" spans="2:5" ht="15.75">
      <c r="B199" s="1061"/>
      <c r="C199" s="731"/>
      <c r="D199" s="485" t="s">
        <v>406</v>
      </c>
      <c r="E199" s="695">
        <v>2.2297685357543693</v>
      </c>
    </row>
    <row r="200" spans="2:5" ht="15.75">
      <c r="B200" s="1061"/>
      <c r="C200" s="731" t="s">
        <v>618</v>
      </c>
      <c r="D200" s="485" t="s">
        <v>407</v>
      </c>
      <c r="E200" s="695">
        <v>2.1540183570186948</v>
      </c>
    </row>
    <row r="201" spans="2:5" ht="15.75">
      <c r="B201" s="1061"/>
      <c r="C201" s="731"/>
      <c r="D201" s="485" t="s">
        <v>409</v>
      </c>
      <c r="E201" s="695">
        <v>2.09390583323004</v>
      </c>
    </row>
    <row r="202" spans="2:5" ht="15.75">
      <c r="B202" s="1061"/>
      <c r="C202" s="731"/>
      <c r="D202" s="485" t="s">
        <v>410</v>
      </c>
      <c r="E202" s="695">
        <v>1.8644389379205659</v>
      </c>
    </row>
    <row r="203" spans="2:5" ht="15.75">
      <c r="B203" s="1061"/>
      <c r="C203" s="731"/>
      <c r="D203" s="485" t="s">
        <v>411</v>
      </c>
      <c r="E203" s="695">
        <v>2.0645548552529993</v>
      </c>
    </row>
    <row r="204" spans="2:5" ht="15.75">
      <c r="B204" s="1061"/>
      <c r="C204" s="731" t="s">
        <v>619</v>
      </c>
      <c r="D204" s="485" t="s">
        <v>412</v>
      </c>
      <c r="E204" s="695">
        <v>2.2314934673921898</v>
      </c>
    </row>
    <row r="205" spans="2:5" ht="15.75">
      <c r="B205" s="1061"/>
      <c r="C205" s="731"/>
      <c r="D205" s="485" t="s">
        <v>414</v>
      </c>
      <c r="E205" s="695">
        <v>2.2092702805079885</v>
      </c>
    </row>
    <row r="206" spans="2:5" ht="15.75">
      <c r="B206" s="1061"/>
      <c r="C206" s="731"/>
      <c r="D206" s="485" t="s">
        <v>415</v>
      </c>
      <c r="E206" s="695">
        <v>2.1910345303240937</v>
      </c>
    </row>
    <row r="207" spans="2:5" ht="15.75">
      <c r="B207" s="1061"/>
      <c r="C207" s="731"/>
      <c r="D207" s="485" t="s">
        <v>416</v>
      </c>
      <c r="E207" s="695">
        <v>1.9461405263557396</v>
      </c>
    </row>
    <row r="208" spans="2:5" ht="16.5" thickBot="1">
      <c r="B208" s="1067"/>
      <c r="C208" s="732"/>
      <c r="D208" s="488" t="s">
        <v>417</v>
      </c>
      <c r="E208" s="733">
        <v>2.0845162597557967</v>
      </c>
    </row>
    <row r="209" spans="2:5" ht="15.75">
      <c r="B209" s="1060">
        <v>2024</v>
      </c>
      <c r="C209" s="721" t="s">
        <v>419</v>
      </c>
      <c r="D209" s="734" t="s">
        <v>420</v>
      </c>
      <c r="E209" s="735">
        <v>2.0164451821300862</v>
      </c>
    </row>
    <row r="210" spans="2:5" ht="15.75">
      <c r="B210" s="1061"/>
      <c r="C210" s="722"/>
      <c r="D210" s="544" t="s">
        <v>421</v>
      </c>
      <c r="E210" s="662">
        <v>2.0933718285717893</v>
      </c>
    </row>
    <row r="211" spans="2:5" ht="15.75">
      <c r="B211" s="1061"/>
      <c r="C211" s="724"/>
      <c r="D211" s="544" t="s">
        <v>422</v>
      </c>
      <c r="E211" s="662">
        <v>2.138285712759151</v>
      </c>
    </row>
    <row r="212" spans="2:5" ht="15.75">
      <c r="B212" s="1061"/>
      <c r="C212" s="724"/>
      <c r="D212" s="544" t="s">
        <v>423</v>
      </c>
      <c r="E212" s="662">
        <v>2.1196306680925154</v>
      </c>
    </row>
    <row r="213" spans="2:5" ht="15.75">
      <c r="B213" s="1061"/>
      <c r="C213" s="724" t="s">
        <v>361</v>
      </c>
      <c r="D213" s="544" t="s">
        <v>424</v>
      </c>
      <c r="E213" s="662">
        <v>2.2514770479460915</v>
      </c>
    </row>
    <row r="214" spans="2:5" ht="15.75">
      <c r="B214" s="1061"/>
      <c r="C214" s="724"/>
      <c r="D214" s="544" t="s">
        <v>425</v>
      </c>
      <c r="E214" s="662">
        <v>2.2401180134140803</v>
      </c>
    </row>
    <row r="215" spans="2:5" ht="15.75">
      <c r="B215" s="1061"/>
      <c r="C215" s="724"/>
      <c r="D215" s="544" t="s">
        <v>362</v>
      </c>
      <c r="E215" s="662">
        <v>2.2077584169311031</v>
      </c>
    </row>
    <row r="216" spans="2:5" ht="15.75">
      <c r="B216" s="1061"/>
      <c r="C216" s="724"/>
      <c r="D216" s="544" t="s">
        <v>363</v>
      </c>
      <c r="E216" s="662">
        <v>2.3138822685397531</v>
      </c>
    </row>
    <row r="217" spans="2:5" ht="15.75">
      <c r="B217" s="1061"/>
      <c r="C217" s="724" t="s">
        <v>365</v>
      </c>
      <c r="D217" s="544" t="s">
        <v>364</v>
      </c>
      <c r="E217" s="662">
        <v>2.2651471521427249</v>
      </c>
    </row>
    <row r="218" spans="2:5" ht="15.75">
      <c r="B218" s="1061"/>
      <c r="C218" s="724"/>
      <c r="D218" s="544" t="s">
        <v>366</v>
      </c>
      <c r="E218" s="662">
        <v>2.2680186481193183</v>
      </c>
    </row>
    <row r="219" spans="2:5" ht="15.75">
      <c r="B219" s="1061"/>
      <c r="C219" s="724"/>
      <c r="D219" s="544" t="s">
        <v>367</v>
      </c>
      <c r="E219" s="662">
        <v>2.4574840140245846</v>
      </c>
    </row>
    <row r="220" spans="2:5" ht="15.75">
      <c r="B220" s="1061"/>
      <c r="C220" s="724"/>
      <c r="D220" s="544" t="s">
        <v>368</v>
      </c>
      <c r="E220" s="662">
        <v>2.0862964946404845</v>
      </c>
    </row>
    <row r="221" spans="2:5" ht="15.75">
      <c r="B221" s="1061"/>
      <c r="C221" s="724"/>
      <c r="D221" s="800" t="s">
        <v>369</v>
      </c>
      <c r="E221" s="801">
        <v>2.1697455254645948</v>
      </c>
    </row>
    <row r="222" spans="2:5" ht="15.75">
      <c r="B222" s="1061"/>
      <c r="C222" s="724" t="s">
        <v>371</v>
      </c>
      <c r="D222" s="804" t="s">
        <v>370</v>
      </c>
      <c r="E222" s="658">
        <v>2.2923171564086102</v>
      </c>
    </row>
    <row r="223" spans="2:5" ht="15.75">
      <c r="B223" s="1061"/>
      <c r="C223" s="724"/>
      <c r="D223" s="544" t="s">
        <v>372</v>
      </c>
      <c r="E223" s="658">
        <v>2.2755766763458003</v>
      </c>
    </row>
    <row r="224" spans="2:5" ht="15.75">
      <c r="B224" s="1061"/>
      <c r="C224" s="724"/>
      <c r="D224" s="544" t="s">
        <v>373</v>
      </c>
      <c r="E224" s="658">
        <v>2.3601794989970406</v>
      </c>
    </row>
    <row r="225" spans="1:5" ht="15.75">
      <c r="B225" s="1061"/>
      <c r="C225" s="724"/>
      <c r="D225" s="544" t="s">
        <v>374</v>
      </c>
      <c r="E225" s="658">
        <v>2.359120516332553</v>
      </c>
    </row>
    <row r="226" spans="1:5" ht="15.75">
      <c r="B226" s="1061"/>
      <c r="C226" s="724" t="s">
        <v>376</v>
      </c>
      <c r="D226" s="544" t="s">
        <v>375</v>
      </c>
      <c r="E226" s="658">
        <v>2.4245267679908427</v>
      </c>
    </row>
    <row r="227" spans="1:5" ht="15.75">
      <c r="B227" s="1061"/>
      <c r="C227" s="724"/>
      <c r="D227" s="544" t="s">
        <v>377</v>
      </c>
      <c r="E227" s="658">
        <v>2.4264249779274989</v>
      </c>
    </row>
    <row r="228" spans="1:5" ht="15.75">
      <c r="B228" s="1061"/>
      <c r="C228" s="724"/>
      <c r="D228" s="544" t="s">
        <v>378</v>
      </c>
      <c r="E228" s="658">
        <v>2.1372029399366697</v>
      </c>
    </row>
    <row r="229" spans="1:5" ht="15.75">
      <c r="B229" s="1061"/>
      <c r="C229" s="724"/>
      <c r="D229" s="544" t="s">
        <v>379</v>
      </c>
      <c r="E229" s="658">
        <v>2.2516774379504279</v>
      </c>
    </row>
    <row r="230" spans="1:5" ht="15.75">
      <c r="B230" s="1061"/>
      <c r="C230" s="724"/>
      <c r="D230" s="544" t="s">
        <v>380</v>
      </c>
      <c r="E230" s="658">
        <v>2.213241628825918</v>
      </c>
    </row>
    <row r="231" spans="1:5" ht="15.75">
      <c r="B231" s="1061"/>
      <c r="C231" s="724" t="s">
        <v>381</v>
      </c>
      <c r="D231" s="544" t="s">
        <v>382</v>
      </c>
      <c r="E231" s="658">
        <v>2.1455685639265547</v>
      </c>
    </row>
    <row r="232" spans="1:5" ht="15.75">
      <c r="B232" s="1061"/>
      <c r="C232" s="724"/>
      <c r="D232" s="544" t="s">
        <v>383</v>
      </c>
      <c r="E232" s="658">
        <v>2.1396436978816493</v>
      </c>
    </row>
    <row r="233" spans="1:5" ht="15.75">
      <c r="B233" s="1061"/>
      <c r="C233" s="724"/>
      <c r="D233" s="544" t="s">
        <v>384</v>
      </c>
      <c r="E233" s="658">
        <v>2.1499307248408028</v>
      </c>
    </row>
    <row r="234" spans="1:5" ht="15.75">
      <c r="B234" s="1061"/>
      <c r="C234" s="724"/>
      <c r="D234" s="800" t="s">
        <v>385</v>
      </c>
      <c r="E234" s="661">
        <v>2.2226038027756525</v>
      </c>
    </row>
    <row r="235" spans="1:5" ht="15.75">
      <c r="B235" s="1061"/>
      <c r="C235" s="724"/>
      <c r="D235" s="841" t="s">
        <v>386</v>
      </c>
      <c r="E235" s="842">
        <v>2.186304539067025</v>
      </c>
    </row>
    <row r="236" spans="1:5" ht="15.75">
      <c r="B236" s="1061"/>
      <c r="C236" s="724"/>
      <c r="D236" s="485" t="s">
        <v>388</v>
      </c>
      <c r="E236" s="694">
        <v>2.202854033017942</v>
      </c>
    </row>
    <row r="237" spans="1:5" ht="15.75">
      <c r="A237" s="940"/>
      <c r="B237" s="1061"/>
      <c r="C237" s="724" t="s">
        <v>387</v>
      </c>
      <c r="D237" s="485" t="s">
        <v>389</v>
      </c>
      <c r="E237" s="694">
        <v>2.1011449337187598</v>
      </c>
    </row>
    <row r="238" spans="1:5" ht="15.75">
      <c r="A238" s="940"/>
      <c r="B238" s="1061"/>
      <c r="C238" s="724"/>
      <c r="D238" s="485" t="s">
        <v>390</v>
      </c>
      <c r="E238" s="694">
        <v>2.150520893757097</v>
      </c>
    </row>
    <row r="239" spans="1:5" ht="15.75">
      <c r="A239" s="940"/>
      <c r="B239" s="1061"/>
      <c r="C239" s="724"/>
      <c r="D239" s="485" t="s">
        <v>391</v>
      </c>
      <c r="E239" s="694">
        <v>2.1331879666534652</v>
      </c>
    </row>
    <row r="240" spans="1:5" ht="15.75">
      <c r="A240" s="940"/>
      <c r="B240" s="1061"/>
      <c r="C240" s="724"/>
      <c r="D240" s="485" t="s">
        <v>393</v>
      </c>
      <c r="E240" s="694">
        <v>2.1662461160693876</v>
      </c>
    </row>
    <row r="241" spans="1:5" ht="15.75">
      <c r="A241" s="940"/>
      <c r="B241" s="1061"/>
      <c r="C241" s="724" t="s">
        <v>392</v>
      </c>
      <c r="D241" s="485" t="s">
        <v>394</v>
      </c>
      <c r="E241" s="694">
        <v>2.4280638251070563</v>
      </c>
    </row>
    <row r="242" spans="1:5" ht="15.75">
      <c r="A242" s="940"/>
      <c r="B242" s="1061"/>
      <c r="C242" s="724"/>
      <c r="D242" s="485" t="s">
        <v>395</v>
      </c>
      <c r="E242" s="694">
        <v>2.5125545708923718</v>
      </c>
    </row>
    <row r="243" spans="1:5" ht="15.75">
      <c r="A243" s="940"/>
      <c r="B243" s="1061"/>
      <c r="C243" s="724"/>
      <c r="D243" s="485" t="s">
        <v>396</v>
      </c>
      <c r="E243" s="694">
        <v>2.5854548771926269</v>
      </c>
    </row>
    <row r="244" spans="1:5" ht="15.75">
      <c r="A244" s="940"/>
      <c r="B244" s="1061"/>
      <c r="C244" s="724"/>
      <c r="D244" s="485" t="s">
        <v>398</v>
      </c>
      <c r="E244" s="694">
        <v>2.2873870432553729</v>
      </c>
    </row>
    <row r="245" spans="1:5" ht="15.75">
      <c r="A245" s="940"/>
      <c r="B245" s="1061"/>
      <c r="C245" s="724" t="s">
        <v>397</v>
      </c>
      <c r="D245" s="485" t="s">
        <v>399</v>
      </c>
      <c r="E245" s="694">
        <v>2.3148980338612009</v>
      </c>
    </row>
    <row r="246" spans="1:5" ht="15.75">
      <c r="A246" s="940"/>
      <c r="B246" s="1061"/>
      <c r="C246" s="724"/>
      <c r="D246" s="485" t="s">
        <v>400</v>
      </c>
      <c r="E246" s="694">
        <v>2.7435041387222467</v>
      </c>
    </row>
    <row r="247" spans="1:5" ht="15.75">
      <c r="A247" s="940"/>
      <c r="B247" s="1061"/>
      <c r="C247" s="724"/>
      <c r="D247" s="941" t="s">
        <v>401</v>
      </c>
      <c r="E247" s="694">
        <v>2.3962631377775789</v>
      </c>
    </row>
    <row r="248" spans="1:5" ht="15.75" hidden="1" customHeight="1">
      <c r="A248" s="940"/>
      <c r="B248" s="1061"/>
      <c r="C248" s="724"/>
      <c r="D248" s="487" t="s">
        <v>402</v>
      </c>
      <c r="E248" s="802"/>
    </row>
    <row r="249" spans="1:5" ht="15.75" hidden="1" customHeight="1">
      <c r="A249" s="940"/>
      <c r="B249" s="1061"/>
      <c r="C249" s="724" t="s">
        <v>403</v>
      </c>
      <c r="D249" s="485" t="s">
        <v>404</v>
      </c>
      <c r="E249" s="694"/>
    </row>
    <row r="250" spans="1:5" ht="15.75" hidden="1" customHeight="1">
      <c r="A250" s="940"/>
      <c r="B250" s="1061"/>
      <c r="C250" s="724"/>
      <c r="D250" s="485" t="s">
        <v>405</v>
      </c>
      <c r="E250" s="694"/>
    </row>
    <row r="251" spans="1:5" ht="15.75" hidden="1" customHeight="1">
      <c r="A251" s="940"/>
      <c r="B251" s="1061"/>
      <c r="C251" s="724"/>
      <c r="D251" s="485" t="s">
        <v>406</v>
      </c>
      <c r="E251" s="694"/>
    </row>
    <row r="252" spans="1:5" ht="15.75" hidden="1" customHeight="1">
      <c r="A252" s="940"/>
      <c r="B252" s="1061"/>
      <c r="C252" s="724"/>
      <c r="D252" s="485" t="s">
        <v>407</v>
      </c>
      <c r="E252" s="694"/>
    </row>
    <row r="253" spans="1:5" ht="15.75" hidden="1" customHeight="1">
      <c r="A253" s="940"/>
      <c r="B253" s="1061"/>
      <c r="C253" s="724" t="s">
        <v>408</v>
      </c>
      <c r="D253" s="485" t="s">
        <v>409</v>
      </c>
      <c r="E253" s="694"/>
    </row>
    <row r="254" spans="1:5" ht="15.75" hidden="1" customHeight="1">
      <c r="A254" s="940"/>
      <c r="B254" s="1061"/>
      <c r="C254" s="724"/>
      <c r="D254" s="485" t="s">
        <v>410</v>
      </c>
      <c r="E254" s="694"/>
    </row>
    <row r="255" spans="1:5" ht="15.75" hidden="1" customHeight="1">
      <c r="A255" s="940"/>
      <c r="B255" s="1061"/>
      <c r="C255" s="724"/>
      <c r="D255" s="485" t="s">
        <v>411</v>
      </c>
      <c r="E255" s="694"/>
    </row>
    <row r="256" spans="1:5" ht="15.75" hidden="1" customHeight="1">
      <c r="A256" s="940"/>
      <c r="B256" s="1061"/>
      <c r="C256" s="724"/>
      <c r="D256" s="485" t="s">
        <v>412</v>
      </c>
      <c r="E256" s="694"/>
    </row>
    <row r="257" spans="1:5" ht="15.75" hidden="1" customHeight="1">
      <c r="A257" s="940"/>
      <c r="B257" s="1061"/>
      <c r="C257" s="724" t="s">
        <v>413</v>
      </c>
      <c r="D257" s="485" t="s">
        <v>414</v>
      </c>
      <c r="E257" s="694"/>
    </row>
    <row r="258" spans="1:5" ht="15.75" hidden="1" customHeight="1">
      <c r="A258" s="940"/>
      <c r="B258" s="1061"/>
      <c r="C258" s="724"/>
      <c r="D258" s="485" t="s">
        <v>415</v>
      </c>
      <c r="E258" s="694"/>
    </row>
    <row r="259" spans="1:5" ht="15.75" hidden="1" customHeight="1">
      <c r="A259" s="940"/>
      <c r="B259" s="1061"/>
      <c r="C259" s="724"/>
      <c r="D259" s="485" t="s">
        <v>416</v>
      </c>
      <c r="E259" s="694"/>
    </row>
    <row r="260" spans="1:5" ht="15.75" hidden="1" customHeight="1">
      <c r="A260" s="940"/>
      <c r="B260" s="1061"/>
      <c r="C260" s="724"/>
      <c r="D260" s="488" t="s">
        <v>417</v>
      </c>
      <c r="E260" s="938"/>
    </row>
    <row r="261" spans="1:5" ht="15.75">
      <c r="A261" s="940"/>
      <c r="B261" s="1061"/>
      <c r="C261" s="1079" t="s">
        <v>403</v>
      </c>
      <c r="D261" s="943" t="s">
        <v>402</v>
      </c>
      <c r="E261" s="694">
        <v>2.6131536968867</v>
      </c>
    </row>
    <row r="262" spans="1:5" ht="15.75">
      <c r="B262" s="1061"/>
      <c r="C262" s="1079"/>
      <c r="D262" s="944" t="s">
        <v>404</v>
      </c>
      <c r="E262" s="694">
        <v>2.192052667612082</v>
      </c>
    </row>
    <row r="263" spans="1:5" ht="15.75">
      <c r="B263" s="1061"/>
      <c r="C263" s="1079"/>
      <c r="D263" s="944" t="s">
        <v>405</v>
      </c>
      <c r="E263" s="694">
        <v>2.5688498964855113</v>
      </c>
    </row>
    <row r="264" spans="1:5" ht="15.75">
      <c r="B264" s="1061"/>
      <c r="C264" s="1079"/>
      <c r="D264" s="944" t="s">
        <v>406</v>
      </c>
      <c r="E264" s="694">
        <v>2.5381218176772924</v>
      </c>
    </row>
    <row r="265" spans="1:5" ht="15.75">
      <c r="B265" s="1061"/>
      <c r="C265" s="1079"/>
      <c r="D265" s="944" t="s">
        <v>407</v>
      </c>
      <c r="E265" s="694">
        <v>2.5325338215861231</v>
      </c>
    </row>
    <row r="266" spans="1:5" ht="15.75">
      <c r="B266" s="1061"/>
      <c r="C266" s="1079" t="s">
        <v>408</v>
      </c>
      <c r="D266" s="944" t="s">
        <v>409</v>
      </c>
      <c r="E266" s="694">
        <v>2.5422406485938072</v>
      </c>
    </row>
    <row r="267" spans="1:5" ht="15.75">
      <c r="B267" s="1061"/>
      <c r="C267" s="1079"/>
      <c r="D267" s="944" t="s">
        <v>410</v>
      </c>
      <c r="E267" s="694">
        <v>2.2967688247527196</v>
      </c>
    </row>
    <row r="268" spans="1:5" ht="15.75">
      <c r="B268" s="1061"/>
      <c r="C268" s="1079"/>
      <c r="D268" s="944" t="s">
        <v>411</v>
      </c>
      <c r="E268" s="694">
        <v>2.3136167832680923</v>
      </c>
    </row>
    <row r="269" spans="1:5" ht="15.75">
      <c r="B269" s="1061"/>
      <c r="C269" s="1079"/>
      <c r="D269" s="944" t="s">
        <v>412</v>
      </c>
      <c r="E269" s="694">
        <v>2.5490539764973041</v>
      </c>
    </row>
    <row r="270" spans="1:5" ht="15.75">
      <c r="B270" s="1061"/>
      <c r="C270" s="1079" t="s">
        <v>413</v>
      </c>
      <c r="D270" s="944" t="s">
        <v>414</v>
      </c>
      <c r="E270" s="694">
        <v>2.450348101818034</v>
      </c>
    </row>
    <row r="271" spans="1:5" ht="15.75">
      <c r="B271" s="1061"/>
      <c r="C271" s="1079"/>
      <c r="D271" s="944" t="s">
        <v>415</v>
      </c>
      <c r="E271" s="694">
        <v>2.6188968911529864</v>
      </c>
    </row>
    <row r="272" spans="1:5" ht="15.75">
      <c r="B272" s="1061"/>
      <c r="C272" s="1079"/>
      <c r="D272" s="841" t="s">
        <v>416</v>
      </c>
      <c r="E272" s="694">
        <v>2.5098625615928429</v>
      </c>
    </row>
    <row r="273" spans="2:5" ht="16.5" thickBot="1">
      <c r="B273" s="1067"/>
      <c r="C273" s="1080"/>
      <c r="D273" s="942" t="s">
        <v>417</v>
      </c>
      <c r="E273" s="737">
        <v>2.4688074171653129</v>
      </c>
    </row>
    <row r="274" spans="2:5" ht="15.75">
      <c r="B274" s="1075">
        <v>2025</v>
      </c>
      <c r="C274" s="1071" t="s">
        <v>419</v>
      </c>
      <c r="D274" s="939" t="s">
        <v>420</v>
      </c>
      <c r="E274" s="694">
        <v>2.4476305641600073</v>
      </c>
    </row>
    <row r="275" spans="2:5" ht="15.75">
      <c r="B275" s="1076"/>
      <c r="C275" s="1071"/>
      <c r="D275" s="932" t="s">
        <v>421</v>
      </c>
      <c r="E275" s="694">
        <v>2.4516811311103464</v>
      </c>
    </row>
    <row r="276" spans="2:5" ht="15.75">
      <c r="B276" s="1076"/>
      <c r="C276" s="1071"/>
      <c r="D276" s="932" t="s">
        <v>422</v>
      </c>
      <c r="E276" s="694">
        <v>2.6606637525503487</v>
      </c>
    </row>
    <row r="277" spans="2:5" ht="15.75">
      <c r="B277" s="1076"/>
      <c r="C277" s="1071"/>
      <c r="D277" s="932" t="s">
        <v>423</v>
      </c>
      <c r="E277" s="694">
        <v>2.6563746939010322</v>
      </c>
    </row>
    <row r="278" spans="2:5" ht="15.75">
      <c r="B278" s="1076"/>
      <c r="C278" s="1071"/>
      <c r="D278" s="932" t="s">
        <v>424</v>
      </c>
      <c r="E278" s="694">
        <v>2.7501261675995377</v>
      </c>
    </row>
    <row r="279" spans="2:5" ht="15.75">
      <c r="B279" s="1076"/>
      <c r="C279" s="1071" t="s">
        <v>361</v>
      </c>
      <c r="D279" s="932" t="s">
        <v>425</v>
      </c>
      <c r="E279" s="694">
        <v>2.6596336941052701</v>
      </c>
    </row>
    <row r="280" spans="2:5" ht="15.75">
      <c r="B280" s="1076"/>
      <c r="C280" s="1071"/>
      <c r="D280" s="932" t="s">
        <v>362</v>
      </c>
      <c r="E280" s="694">
        <v>2.8172461129128128</v>
      </c>
    </row>
    <row r="281" spans="2:5" ht="15.75">
      <c r="B281" s="1076"/>
      <c r="C281" s="1071"/>
      <c r="D281" s="932" t="s">
        <v>363</v>
      </c>
      <c r="E281" s="694">
        <v>2.8312867343931361</v>
      </c>
    </row>
    <row r="282" spans="2:5" ht="15.75">
      <c r="B282" s="1076"/>
      <c r="C282" s="1071"/>
      <c r="D282" s="932" t="s">
        <v>364</v>
      </c>
      <c r="E282" s="694">
        <v>2.6666903302243936</v>
      </c>
    </row>
    <row r="283" spans="2:5" ht="15.75">
      <c r="B283" s="1076"/>
      <c r="C283" s="1071" t="s">
        <v>365</v>
      </c>
      <c r="D283" s="932" t="s">
        <v>366</v>
      </c>
      <c r="E283" s="694">
        <v>2.8041026496697201</v>
      </c>
    </row>
    <row r="284" spans="2:5" ht="15.75">
      <c r="B284" s="1076"/>
      <c r="C284" s="1071"/>
      <c r="D284" s="932" t="s">
        <v>367</v>
      </c>
      <c r="E284" s="694">
        <v>2.928152713474081</v>
      </c>
    </row>
    <row r="285" spans="2:5" ht="15.75">
      <c r="B285" s="1076"/>
      <c r="C285" s="1071"/>
      <c r="D285" s="932" t="s">
        <v>368</v>
      </c>
      <c r="E285" s="694">
        <v>2.5282629050689285</v>
      </c>
    </row>
    <row r="286" spans="2:5" ht="16.5" thickBot="1">
      <c r="B286" s="1077"/>
      <c r="C286" s="1078"/>
      <c r="D286" s="930" t="s">
        <v>369</v>
      </c>
      <c r="E286" s="737">
        <v>2.8083223061331597</v>
      </c>
    </row>
  </sheetData>
  <mergeCells count="12">
    <mergeCell ref="B7:B52"/>
    <mergeCell ref="B53:B104"/>
    <mergeCell ref="B105:B156"/>
    <mergeCell ref="B157:B208"/>
    <mergeCell ref="C283:C286"/>
    <mergeCell ref="B209:B273"/>
    <mergeCell ref="B274:B286"/>
    <mergeCell ref="C261:C265"/>
    <mergeCell ref="C266:C269"/>
    <mergeCell ref="C270:C273"/>
    <mergeCell ref="C274:C278"/>
    <mergeCell ref="C279:C282"/>
  </mergeCells>
  <phoneticPr fontId="82" type="noConversion"/>
  <dataValidations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E183:E189 E235:E241" xr:uid="{80DA1F76-0D5B-4B95-9398-E739762FC4E4}">
      <formula1>-100000</formula1>
      <formula2>100000</formula2>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6">
    <tabColor rgb="FF0000FF"/>
  </sheetPr>
  <dimension ref="A1:L31"/>
  <sheetViews>
    <sheetView showGridLines="0" zoomScale="90" zoomScaleNormal="90" workbookViewId="0">
      <selection activeCell="N12" sqref="N12"/>
    </sheetView>
  </sheetViews>
  <sheetFormatPr defaultColWidth="9.140625" defaultRowHeight="15"/>
  <cols>
    <col min="1" max="1" width="62.5703125" style="42" customWidth="1"/>
    <col min="2" max="6" width="10.7109375" style="42" customWidth="1"/>
    <col min="7" max="9" width="8.42578125" style="42" customWidth="1"/>
    <col min="10" max="16384" width="9.140625" style="42"/>
  </cols>
  <sheetData>
    <row r="1" spans="1:12" ht="21">
      <c r="A1" s="738" t="str">
        <f>+'Indice-Index'!A24</f>
        <v>1.13 Portabilità del numero - Mobile number portability</v>
      </c>
      <c r="B1" s="90"/>
      <c r="C1" s="90"/>
      <c r="D1" s="90"/>
      <c r="E1" s="90"/>
      <c r="F1" s="90"/>
      <c r="G1" s="41"/>
      <c r="H1" s="41"/>
      <c r="I1" s="41"/>
    </row>
    <row r="3" spans="1:12" s="6" customFormat="1" ht="15.75">
      <c r="B3" s="247">
        <f>+'1.8'!B3</f>
        <v>44256</v>
      </c>
      <c r="C3" s="247">
        <f>+'1.8'!C3</f>
        <v>44621</v>
      </c>
      <c r="D3" s="247">
        <f>+'1.8'!D3</f>
        <v>44986</v>
      </c>
      <c r="E3" s="247">
        <f>+'1.8'!E3</f>
        <v>45352</v>
      </c>
      <c r="F3" s="247">
        <f>+'1.8'!F3</f>
        <v>45717</v>
      </c>
      <c r="G3" s="17"/>
      <c r="H3" s="17"/>
    </row>
    <row r="4" spans="1:12" s="6" customFormat="1" ht="15.75" hidden="1">
      <c r="B4" s="256">
        <f>+'1.8'!B4</f>
        <v>44256</v>
      </c>
      <c r="C4" s="256">
        <f>+'1.8'!C4</f>
        <v>44621</v>
      </c>
      <c r="D4" s="256">
        <f>+'1.8'!D4</f>
        <v>44986</v>
      </c>
      <c r="E4" s="256">
        <f>+'1.8'!E4</f>
        <v>45352</v>
      </c>
      <c r="F4" s="256">
        <f>+'1.8'!F4</f>
        <v>45717</v>
      </c>
      <c r="G4" s="17"/>
      <c r="H4" s="17"/>
    </row>
    <row r="5" spans="1:12" s="6" customFormat="1" ht="15.75">
      <c r="A5" s="6" t="s">
        <v>35</v>
      </c>
      <c r="B5" s="8"/>
      <c r="C5" s="8"/>
      <c r="D5" s="8"/>
      <c r="E5" s="8"/>
    </row>
    <row r="6" spans="1:12" s="6" customFormat="1" ht="15.75">
      <c r="A6" s="215" t="s">
        <v>34</v>
      </c>
      <c r="B6" s="216">
        <v>160.42511850000002</v>
      </c>
      <c r="C6" s="216">
        <v>169.44601400000002</v>
      </c>
      <c r="D6" s="216">
        <v>177.77155500000001</v>
      </c>
      <c r="E6" s="216">
        <v>185.52500550000002</v>
      </c>
      <c r="F6" s="217">
        <v>193.1082155</v>
      </c>
      <c r="G6" s="37"/>
      <c r="H6" s="37"/>
    </row>
    <row r="7" spans="1:12" s="6" customFormat="1" ht="15.75">
      <c r="A7" s="429" t="s">
        <v>563</v>
      </c>
      <c r="B7" s="655"/>
      <c r="C7" s="656">
        <f>C6-B6</f>
        <v>9.0208954999999946</v>
      </c>
      <c r="D7" s="656">
        <f>D6-C6</f>
        <v>8.325540999999987</v>
      </c>
      <c r="E7" s="656">
        <f>E6-D6</f>
        <v>7.7534505000000138</v>
      </c>
      <c r="F7" s="656">
        <f>F6-E6</f>
        <v>7.5832099999999798</v>
      </c>
      <c r="G7" s="23"/>
      <c r="H7" s="23"/>
      <c r="I7" s="23"/>
    </row>
    <row r="8" spans="1:12" s="6" customFormat="1" ht="15.75">
      <c r="B8" s="29"/>
      <c r="C8" s="29"/>
      <c r="D8" s="29"/>
      <c r="E8" s="29"/>
      <c r="F8" s="23"/>
      <c r="G8" s="23"/>
      <c r="H8" s="23"/>
      <c r="I8" s="23"/>
    </row>
    <row r="9" spans="1:12" s="6" customFormat="1" ht="15.75">
      <c r="A9" s="215" t="s">
        <v>76</v>
      </c>
      <c r="B9" s="218">
        <v>6.2945904125337417</v>
      </c>
      <c r="C9" s="218">
        <v>5.6485056146687649</v>
      </c>
      <c r="D9" s="218">
        <v>4.8593407291886734</v>
      </c>
      <c r="E9" s="218">
        <v>5.0709482132662931</v>
      </c>
      <c r="F9" s="218">
        <v>4.8500035336696383</v>
      </c>
    </row>
    <row r="10" spans="1:12" s="6" customFormat="1" ht="15.75">
      <c r="B10" s="4"/>
      <c r="C10" s="4"/>
      <c r="D10" s="4"/>
      <c r="E10" s="4"/>
      <c r="F10" s="4"/>
    </row>
    <row r="11" spans="1:12" s="6" customFormat="1" ht="15.75">
      <c r="A11" s="46" t="s">
        <v>334</v>
      </c>
      <c r="B11" s="36">
        <f>+F3</f>
        <v>45717</v>
      </c>
      <c r="C11" s="28"/>
      <c r="D11" s="28"/>
      <c r="E11" s="28"/>
      <c r="F11" s="28"/>
    </row>
    <row r="12" spans="1:12" s="6" customFormat="1" ht="15.75">
      <c r="B12" s="33">
        <f>+F4</f>
        <v>45717</v>
      </c>
      <c r="C12" s="28"/>
      <c r="D12" s="28"/>
      <c r="E12" s="28"/>
      <c r="F12" s="28"/>
    </row>
    <row r="13" spans="1:12" s="6" customFormat="1" ht="15.75">
      <c r="A13" s="44" t="s">
        <v>44</v>
      </c>
      <c r="C13" s="8"/>
      <c r="D13" s="8"/>
      <c r="E13" s="8"/>
      <c r="F13" s="8"/>
    </row>
    <row r="14" spans="1:12" s="6" customFormat="1" ht="15.75">
      <c r="A14" s="219" t="s">
        <v>54</v>
      </c>
      <c r="B14" s="217">
        <v>21.124088611551073</v>
      </c>
      <c r="C14" s="43"/>
      <c r="D14" s="43"/>
      <c r="E14" s="43"/>
      <c r="F14" s="43"/>
      <c r="G14" s="43"/>
      <c r="H14" s="43"/>
      <c r="I14" s="43"/>
      <c r="J14" s="43"/>
      <c r="K14" s="43"/>
      <c r="L14" s="43"/>
    </row>
    <row r="15" spans="1:12" s="6" customFormat="1" ht="15.75">
      <c r="A15" s="219" t="s">
        <v>55</v>
      </c>
      <c r="B15" s="217">
        <v>24.068540894950797</v>
      </c>
      <c r="C15" s="43"/>
      <c r="D15" s="43"/>
      <c r="E15" s="43"/>
      <c r="F15" s="43"/>
      <c r="G15" s="43"/>
      <c r="H15" s="43"/>
      <c r="I15" s="43"/>
      <c r="J15" s="43"/>
      <c r="K15" s="43"/>
      <c r="L15" s="43"/>
    </row>
    <row r="16" spans="1:12" s="6" customFormat="1" ht="15.75">
      <c r="A16" s="219" t="s">
        <v>3</v>
      </c>
      <c r="B16" s="217">
        <v>17.610530369065362</v>
      </c>
      <c r="C16" s="43"/>
      <c r="D16" s="43"/>
      <c r="E16" s="43"/>
      <c r="F16" s="43"/>
      <c r="G16" s="43"/>
      <c r="H16" s="43"/>
      <c r="I16" s="43"/>
      <c r="J16" s="43"/>
      <c r="K16" s="43"/>
      <c r="L16" s="43"/>
    </row>
    <row r="17" spans="1:12" s="6" customFormat="1" ht="15.75">
      <c r="A17" s="219" t="s">
        <v>109</v>
      </c>
      <c r="B17" s="217">
        <v>11.305021224521022</v>
      </c>
      <c r="C17" s="43"/>
      <c r="D17" s="43"/>
      <c r="E17" s="43"/>
      <c r="F17" s="43"/>
      <c r="G17" s="43"/>
      <c r="H17" s="43"/>
      <c r="I17" s="43"/>
      <c r="J17" s="43"/>
      <c r="K17" s="43"/>
      <c r="L17" s="43"/>
    </row>
    <row r="18" spans="1:12" s="6" customFormat="1" ht="15.75">
      <c r="A18" s="219" t="s">
        <v>7</v>
      </c>
      <c r="B18" s="220">
        <v>25.891818899911744</v>
      </c>
    </row>
    <row r="19" spans="1:12" s="6" customFormat="1" ht="15" customHeight="1">
      <c r="A19" s="422" t="s">
        <v>65</v>
      </c>
      <c r="B19" s="423">
        <f>SUM(B14:B18)</f>
        <v>100</v>
      </c>
    </row>
    <row r="20" spans="1:12" s="6" customFormat="1" ht="15.75">
      <c r="A20" s="43"/>
      <c r="B20" s="43"/>
    </row>
    <row r="21" spans="1:12" s="6" customFormat="1" ht="15.75">
      <c r="A21" s="44" t="s">
        <v>45</v>
      </c>
      <c r="B21" s="35"/>
    </row>
    <row r="22" spans="1:12" s="6" customFormat="1" ht="15.75">
      <c r="A22" s="219" t="s">
        <v>54</v>
      </c>
      <c r="B22" s="217">
        <v>19.896976346428485</v>
      </c>
    </row>
    <row r="23" spans="1:12" s="6" customFormat="1" ht="15.75">
      <c r="A23" s="219" t="s">
        <v>55</v>
      </c>
      <c r="B23" s="217">
        <v>19.736846269587723</v>
      </c>
    </row>
    <row r="24" spans="1:12" s="6" customFormat="1" ht="15.75">
      <c r="A24" s="219" t="s">
        <v>3</v>
      </c>
      <c r="B24" s="217">
        <v>18.713466988254314</v>
      </c>
      <c r="G24" s="3"/>
    </row>
    <row r="25" spans="1:12" s="6" customFormat="1" ht="15.75">
      <c r="A25" s="219" t="s">
        <v>109</v>
      </c>
      <c r="B25" s="217">
        <v>15.400516404003042</v>
      </c>
      <c r="G25" s="3"/>
    </row>
    <row r="26" spans="1:12" s="6" customFormat="1" ht="15.75">
      <c r="A26" s="219" t="s">
        <v>7</v>
      </c>
      <c r="B26" s="220">
        <v>26.252193991726429</v>
      </c>
    </row>
    <row r="27" spans="1:12" s="6" customFormat="1" ht="15.75">
      <c r="A27" s="422" t="s">
        <v>65</v>
      </c>
      <c r="B27" s="424">
        <f>SUM(B22:B26)</f>
        <v>99.999999999999986</v>
      </c>
    </row>
    <row r="28" spans="1:12" s="6" customFormat="1" ht="15.75"/>
    <row r="29" spans="1:12" s="6" customFormat="1" ht="15.75"/>
    <row r="30" spans="1:12" s="6" customFormat="1" ht="15.75">
      <c r="A30" s="934" t="s">
        <v>837</v>
      </c>
    </row>
    <row r="31" spans="1:12">
      <c r="A31" s="945" t="s">
        <v>838</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783EB-039C-45E4-B3DD-4EED7D82274A}">
  <sheetPr>
    <tabColor rgb="FF0000FF"/>
  </sheetPr>
  <dimension ref="A1:AG41"/>
  <sheetViews>
    <sheetView showGridLines="0" zoomScale="80" zoomScaleNormal="80" workbookViewId="0">
      <pane xSplit="1" ySplit="1" topLeftCell="B2" activePane="bottomRight" state="frozen"/>
      <selection pane="topRight" activeCell="B1" sqref="B1"/>
      <selection pane="bottomLeft" activeCell="A3" sqref="A3"/>
      <selection pane="bottomRight"/>
    </sheetView>
  </sheetViews>
  <sheetFormatPr defaultColWidth="9.140625" defaultRowHeight="15"/>
  <cols>
    <col min="1" max="1" width="52.85546875" style="51" customWidth="1"/>
    <col min="2" max="10" width="9.28515625" style="152" customWidth="1"/>
    <col min="11" max="12" width="10.140625" style="152" customWidth="1"/>
    <col min="13" max="13" width="9.28515625" style="152" customWidth="1"/>
    <col min="14" max="14" width="9" style="152" customWidth="1"/>
    <col min="15" max="20" width="9.140625" style="51"/>
    <col min="21" max="21" width="10.5703125" style="51" bestFit="1" customWidth="1"/>
    <col min="22" max="32" width="13" style="51" bestFit="1" customWidth="1"/>
    <col min="33" max="33" width="15.7109375" style="51" bestFit="1" customWidth="1"/>
    <col min="34" max="16384" width="9.140625" style="51"/>
  </cols>
  <sheetData>
    <row r="1" spans="1:31" ht="45.95" customHeight="1">
      <c r="A1" s="425" t="str">
        <f>+'Indice-Index'!A25</f>
        <v>Principali indicatori/Serie storica - Main indicators/Time series</v>
      </c>
      <c r="B1" s="161" t="s">
        <v>163</v>
      </c>
      <c r="C1" s="161" t="s">
        <v>157</v>
      </c>
      <c r="D1" s="161" t="s">
        <v>164</v>
      </c>
      <c r="E1" s="161" t="s">
        <v>190</v>
      </c>
      <c r="F1" s="161" t="s">
        <v>226</v>
      </c>
      <c r="G1" s="161" t="s">
        <v>253</v>
      </c>
      <c r="H1" s="161" t="s">
        <v>278</v>
      </c>
      <c r="I1" s="161" t="s">
        <v>312</v>
      </c>
      <c r="J1" s="161" t="s">
        <v>341</v>
      </c>
      <c r="K1" s="161" t="s">
        <v>355</v>
      </c>
      <c r="L1" s="161" t="s">
        <v>441</v>
      </c>
      <c r="M1" s="161" t="s">
        <v>477</v>
      </c>
      <c r="N1" s="161" t="s">
        <v>564</v>
      </c>
      <c r="O1" s="161" t="s">
        <v>620</v>
      </c>
      <c r="P1" s="161" t="s">
        <v>648</v>
      </c>
      <c r="Q1" s="161" t="s">
        <v>680</v>
      </c>
      <c r="R1" s="161" t="s">
        <v>706</v>
      </c>
      <c r="S1" s="161" t="s">
        <v>765</v>
      </c>
      <c r="T1" s="161" t="s">
        <v>764</v>
      </c>
      <c r="V1" s="161"/>
      <c r="W1" s="161"/>
    </row>
    <row r="2" spans="1:31" s="152" customFormat="1" ht="0.95" customHeight="1">
      <c r="A2" s="167"/>
      <c r="B2" s="161"/>
      <c r="C2" s="161"/>
      <c r="D2" s="161"/>
      <c r="E2" s="161"/>
      <c r="F2" s="161"/>
      <c r="G2" s="161"/>
      <c r="H2" s="161"/>
      <c r="I2" s="161"/>
      <c r="J2" s="161"/>
      <c r="K2" s="161"/>
      <c r="L2" s="161"/>
      <c r="M2" s="161"/>
      <c r="N2" s="161"/>
      <c r="O2" s="161"/>
      <c r="P2" s="161"/>
      <c r="Q2" s="161"/>
      <c r="R2" s="161"/>
    </row>
    <row r="3" spans="1:31" ht="18.75" customHeight="1" thickBot="1">
      <c r="A3" s="139" t="s">
        <v>165</v>
      </c>
      <c r="B3" s="427"/>
      <c r="C3" s="427"/>
      <c r="D3" s="427"/>
      <c r="E3" s="427"/>
      <c r="F3" s="427"/>
      <c r="G3" s="427"/>
      <c r="H3" s="427"/>
      <c r="I3" s="427"/>
      <c r="J3" s="427"/>
      <c r="K3" s="427"/>
      <c r="L3" s="427"/>
      <c r="M3" s="427"/>
      <c r="N3" s="427"/>
      <c r="O3" s="427"/>
      <c r="P3" s="427"/>
      <c r="Q3" s="427"/>
      <c r="R3" s="427"/>
    </row>
    <row r="4" spans="1:31" s="24" customFormat="1" ht="17.100000000000001" customHeight="1">
      <c r="A4" s="331" t="s">
        <v>268</v>
      </c>
      <c r="B4" s="332">
        <v>19.760403564893959</v>
      </c>
      <c r="C4" s="332">
        <v>19.919857647469257</v>
      </c>
      <c r="D4" s="332">
        <v>20.082008687139943</v>
      </c>
      <c r="E4" s="332">
        <v>20.105271321411344</v>
      </c>
      <c r="F4" s="332">
        <v>20.116105023750883</v>
      </c>
      <c r="G4" s="332">
        <v>20.191322885985358</v>
      </c>
      <c r="H4" s="332">
        <v>20.249738931140843</v>
      </c>
      <c r="I4" s="332">
        <v>20.213340769567814</v>
      </c>
      <c r="J4" s="332">
        <v>20.298128406051287</v>
      </c>
      <c r="K4" s="332">
        <v>20.248615841350432</v>
      </c>
      <c r="L4" s="332">
        <v>20.27873716650231</v>
      </c>
      <c r="M4" s="332">
        <v>20.236923441521505</v>
      </c>
      <c r="N4" s="332">
        <v>20.182802409337846</v>
      </c>
      <c r="O4" s="332">
        <v>20.18431050475677</v>
      </c>
      <c r="P4" s="332">
        <v>20.243458573462679</v>
      </c>
      <c r="Q4" s="332">
        <v>20.244068586345819</v>
      </c>
      <c r="R4" s="332">
        <v>20.246944043879225</v>
      </c>
      <c r="S4" s="332">
        <v>20.302077999999995</v>
      </c>
      <c r="T4" s="332">
        <v>20.559481999999996</v>
      </c>
    </row>
    <row r="5" spans="1:31" s="24" customFormat="1" ht="17.100000000000001" customHeight="1">
      <c r="A5" s="333" t="s">
        <v>187</v>
      </c>
      <c r="B5" s="334">
        <f t="shared" ref="B5:T5" si="0">+B6+B7+B8+B9+B10</f>
        <v>99.999999999999986</v>
      </c>
      <c r="C5" s="334">
        <f t="shared" si="0"/>
        <v>100.00000000000003</v>
      </c>
      <c r="D5" s="334">
        <f t="shared" si="0"/>
        <v>99.999999999999972</v>
      </c>
      <c r="E5" s="334">
        <f t="shared" si="0"/>
        <v>100</v>
      </c>
      <c r="F5" s="334">
        <f t="shared" si="0"/>
        <v>99.999999999999986</v>
      </c>
      <c r="G5" s="334">
        <f t="shared" si="0"/>
        <v>100.00000000000004</v>
      </c>
      <c r="H5" s="334">
        <f t="shared" si="0"/>
        <v>99.999999999999986</v>
      </c>
      <c r="I5" s="334">
        <f t="shared" si="0"/>
        <v>99.999999999999972</v>
      </c>
      <c r="J5" s="334">
        <f t="shared" si="0"/>
        <v>100</v>
      </c>
      <c r="K5" s="334">
        <f t="shared" si="0"/>
        <v>100.00000000000001</v>
      </c>
      <c r="L5" s="334">
        <f t="shared" si="0"/>
        <v>99.999999999999986</v>
      </c>
      <c r="M5" s="334">
        <f t="shared" si="0"/>
        <v>99.999999999999986</v>
      </c>
      <c r="N5" s="334">
        <f t="shared" si="0"/>
        <v>99.999999999999986</v>
      </c>
      <c r="O5" s="334">
        <f t="shared" si="0"/>
        <v>100</v>
      </c>
      <c r="P5" s="334">
        <f t="shared" si="0"/>
        <v>100</v>
      </c>
      <c r="Q5" s="334">
        <f t="shared" si="0"/>
        <v>100</v>
      </c>
      <c r="R5" s="334">
        <f t="shared" si="0"/>
        <v>100.00000000000001</v>
      </c>
      <c r="S5" s="334">
        <f t="shared" si="0"/>
        <v>100</v>
      </c>
      <c r="T5" s="334">
        <f t="shared" si="0"/>
        <v>100</v>
      </c>
    </row>
    <row r="6" spans="1:31" s="24" customFormat="1" ht="17.100000000000001" customHeight="1">
      <c r="A6" s="335" t="s">
        <v>166</v>
      </c>
      <c r="B6" s="336">
        <v>38.741896008646023</v>
      </c>
      <c r="C6" s="336">
        <v>35.968816277712101</v>
      </c>
      <c r="D6" s="336">
        <v>33.155089730957869</v>
      </c>
      <c r="E6" s="336">
        <v>31.013493428261253</v>
      </c>
      <c r="F6" s="336">
        <v>29.098073374984622</v>
      </c>
      <c r="G6" s="336">
        <v>27.096292951649286</v>
      </c>
      <c r="H6" s="336">
        <v>25.35413428024254</v>
      </c>
      <c r="I6" s="336">
        <v>23.785459587355472</v>
      </c>
      <c r="J6" s="336">
        <v>22.728489581456355</v>
      </c>
      <c r="K6" s="336">
        <v>21.574659888992436</v>
      </c>
      <c r="L6" s="336">
        <v>20.409022346995801</v>
      </c>
      <c r="M6" s="336">
        <v>19.397271583021169</v>
      </c>
      <c r="N6" s="336">
        <v>18.614565627723731</v>
      </c>
      <c r="O6" s="336">
        <v>17.691206242385491</v>
      </c>
      <c r="P6" s="336">
        <v>16.67715517952881</v>
      </c>
      <c r="Q6" s="336">
        <v>15.834119442580919</v>
      </c>
      <c r="R6" s="336">
        <v>15.087773213476572</v>
      </c>
      <c r="S6" s="336">
        <v>14.169234302025638</v>
      </c>
      <c r="T6" s="336">
        <v>13.170433963268138</v>
      </c>
      <c r="V6" s="648"/>
      <c r="W6" s="648"/>
      <c r="X6" s="648"/>
      <c r="Y6" s="648"/>
      <c r="Z6" s="648"/>
      <c r="AA6" s="648"/>
      <c r="AB6" s="648"/>
      <c r="AC6" s="648"/>
      <c r="AD6" s="648"/>
      <c r="AE6" s="648"/>
    </row>
    <row r="7" spans="1:31" s="24" customFormat="1" ht="17.100000000000001" customHeight="1">
      <c r="A7" s="335" t="s">
        <v>167</v>
      </c>
      <c r="B7" s="336">
        <v>45.045618480250738</v>
      </c>
      <c r="C7" s="336">
        <v>46.344603272841162</v>
      </c>
      <c r="D7" s="336">
        <v>47.535321534409398</v>
      </c>
      <c r="E7" s="336">
        <v>48.669733641341878</v>
      </c>
      <c r="F7" s="336">
        <v>49.45344431263154</v>
      </c>
      <c r="G7" s="336">
        <v>50.340104862841784</v>
      </c>
      <c r="H7" s="336">
        <v>50.761553430100136</v>
      </c>
      <c r="I7" s="336">
        <v>51.060895220455826</v>
      </c>
      <c r="J7" s="336">
        <v>50.781381385522586</v>
      </c>
      <c r="K7" s="336">
        <v>50.57227160726783</v>
      </c>
      <c r="L7" s="336">
        <v>50.254276074123702</v>
      </c>
      <c r="M7" s="336">
        <v>49.832125071486665</v>
      </c>
      <c r="N7" s="336">
        <v>49.408604403649619</v>
      </c>
      <c r="O7" s="336">
        <v>48.72603895824043</v>
      </c>
      <c r="P7" s="336">
        <v>47.851600875645495</v>
      </c>
      <c r="Q7" s="336">
        <v>46.915154231426975</v>
      </c>
      <c r="R7" s="336">
        <v>45.939357464722406</v>
      </c>
      <c r="S7" s="336">
        <v>44.969120894915285</v>
      </c>
      <c r="T7" s="336">
        <v>43.764570527603766</v>
      </c>
      <c r="U7" s="165"/>
      <c r="V7" s="165"/>
    </row>
    <row r="8" spans="1:31" s="24" customFormat="1" ht="17.100000000000001" customHeight="1">
      <c r="A8" s="335" t="s">
        <v>168</v>
      </c>
      <c r="B8" s="336">
        <v>8.44924791495853</v>
      </c>
      <c r="C8" s="336">
        <v>9.4837451827610231</v>
      </c>
      <c r="D8" s="336">
        <v>10.819076153317736</v>
      </c>
      <c r="E8" s="336">
        <v>11.673680040971906</v>
      </c>
      <c r="F8" s="336">
        <v>12.563000819005937</v>
      </c>
      <c r="G8" s="336">
        <v>13.593026608308371</v>
      </c>
      <c r="H8" s="336">
        <v>14.740931767620561</v>
      </c>
      <c r="I8" s="336">
        <v>15.831130887658833</v>
      </c>
      <c r="J8" s="336">
        <v>16.848841893230624</v>
      </c>
      <c r="K8" s="336">
        <v>18.025923816991266</v>
      </c>
      <c r="L8" s="336">
        <v>19.281281672816711</v>
      </c>
      <c r="M8" s="336">
        <v>20.482359967627648</v>
      </c>
      <c r="N8" s="336">
        <v>21.553005107900393</v>
      </c>
      <c r="O8" s="336">
        <v>22.938607446051964</v>
      </c>
      <c r="P8" s="336">
        <v>24.353502978952939</v>
      </c>
      <c r="Q8" s="336">
        <v>25.851977828311036</v>
      </c>
      <c r="R8" s="336">
        <v>27.293447287767709</v>
      </c>
      <c r="S8" s="336">
        <v>28.863902502985166</v>
      </c>
      <c r="T8" s="336">
        <v>30.040323973142907</v>
      </c>
      <c r="U8" s="165"/>
      <c r="V8" s="165"/>
    </row>
    <row r="9" spans="1:31" s="24" customFormat="1" ht="17.100000000000001" customHeight="1">
      <c r="A9" s="153" t="s">
        <v>169</v>
      </c>
      <c r="B9" s="336">
        <v>7.6867457697994537</v>
      </c>
      <c r="C9" s="336">
        <v>8.1346922094399172</v>
      </c>
      <c r="D9" s="336">
        <v>8.4265121111505366</v>
      </c>
      <c r="E9" s="336">
        <v>8.5739428563707367</v>
      </c>
      <c r="F9" s="336">
        <v>8.8299985855942005</v>
      </c>
      <c r="G9" s="336">
        <v>8.9245690033643488</v>
      </c>
      <c r="H9" s="336">
        <v>9.0748265517993634</v>
      </c>
      <c r="I9" s="336">
        <v>9.2606442745206312</v>
      </c>
      <c r="J9" s="336">
        <v>9.5738030854678886</v>
      </c>
      <c r="K9" s="336">
        <v>9.7581128076831671</v>
      </c>
      <c r="L9" s="336">
        <v>9.9933647598449742</v>
      </c>
      <c r="M9" s="336">
        <v>10.198891851421989</v>
      </c>
      <c r="N9" s="336">
        <v>10.312274444964443</v>
      </c>
      <c r="O9" s="336">
        <v>10.481709305253672</v>
      </c>
      <c r="P9" s="336">
        <v>10.845969223903113</v>
      </c>
      <c r="Q9" s="336">
        <v>11.101663947984552</v>
      </c>
      <c r="R9" s="336">
        <v>11.358756357972306</v>
      </c>
      <c r="S9" s="336">
        <v>11.657200804764912</v>
      </c>
      <c r="T9" s="336">
        <v>11.747144213069181</v>
      </c>
      <c r="U9" s="165"/>
      <c r="V9" s="165"/>
    </row>
    <row r="10" spans="1:31" s="24" customFormat="1" ht="17.100000000000001" customHeight="1" thickBot="1">
      <c r="A10" s="719" t="s">
        <v>624</v>
      </c>
      <c r="B10" s="336">
        <v>7.6491826345226777E-2</v>
      </c>
      <c r="C10" s="336">
        <v>6.8143057245817928E-2</v>
      </c>
      <c r="D10" s="336">
        <v>6.4000470164446099E-2</v>
      </c>
      <c r="E10" s="336">
        <v>6.9150033054222959E-2</v>
      </c>
      <c r="F10" s="336">
        <v>5.5482907783700242E-2</v>
      </c>
      <c r="G10" s="336">
        <v>4.6006573836235631E-2</v>
      </c>
      <c r="H10" s="336">
        <v>6.8553970237378081E-2</v>
      </c>
      <c r="I10" s="336">
        <v>6.1870030009218979E-2</v>
      </c>
      <c r="J10" s="336">
        <v>6.748405432254323E-2</v>
      </c>
      <c r="K10" s="336">
        <v>6.9031879065322599E-2</v>
      </c>
      <c r="L10" s="336">
        <v>6.2055146218787272E-2</v>
      </c>
      <c r="M10" s="336">
        <v>8.9351526442518647E-2</v>
      </c>
      <c r="N10" s="336">
        <v>0.11155041576179592</v>
      </c>
      <c r="O10" s="336">
        <v>0.16243804806844331</v>
      </c>
      <c r="P10" s="336">
        <v>0.27177174196962817</v>
      </c>
      <c r="Q10" s="336">
        <v>0.29708454969652465</v>
      </c>
      <c r="R10" s="336">
        <v>0.32066567606101337</v>
      </c>
      <c r="S10" s="336">
        <v>0.34054149530900241</v>
      </c>
      <c r="T10" s="336">
        <v>1.2775273229160153</v>
      </c>
      <c r="U10" s="165"/>
      <c r="V10" s="165"/>
    </row>
    <row r="11" spans="1:31" s="24" customFormat="1" ht="17.100000000000001" customHeight="1">
      <c r="A11" s="739" t="s">
        <v>335</v>
      </c>
      <c r="B11" s="740">
        <v>18.122069586427273</v>
      </c>
      <c r="C11" s="740">
        <v>18.253952319002568</v>
      </c>
      <c r="D11" s="740">
        <v>18.523889034673246</v>
      </c>
      <c r="E11" s="740">
        <v>18.623083321411343</v>
      </c>
      <c r="F11" s="740">
        <v>18.744858139639028</v>
      </c>
      <c r="G11" s="740">
        <v>18.817908335518666</v>
      </c>
      <c r="H11" s="740">
        <v>18.900798326674145</v>
      </c>
      <c r="I11" s="740">
        <v>18.892143556871918</v>
      </c>
      <c r="J11" s="740">
        <v>18.982302406051282</v>
      </c>
      <c r="K11" s="740">
        <v>18.964445091350431</v>
      </c>
      <c r="L11" s="740">
        <v>19.011562166502305</v>
      </c>
      <c r="M11" s="740">
        <v>19.008179441521499</v>
      </c>
      <c r="N11" s="740">
        <v>18.982857409337843</v>
      </c>
      <c r="O11" s="740">
        <v>19.02280450475677</v>
      </c>
      <c r="P11" s="740">
        <v>19.124300573462676</v>
      </c>
      <c r="Q11" s="740">
        <v>19.16167358634582</v>
      </c>
      <c r="R11" s="740">
        <v>19.200032043879229</v>
      </c>
      <c r="S11" s="740">
        <v>18.859620999999997</v>
      </c>
      <c r="T11" s="740">
        <v>19.206308</v>
      </c>
    </row>
    <row r="12" spans="1:31" s="24" customFormat="1" ht="17.100000000000001" customHeight="1">
      <c r="A12" s="742" t="s">
        <v>170</v>
      </c>
      <c r="B12" s="743">
        <v>6.0172210215333086</v>
      </c>
      <c r="C12" s="743">
        <v>5.4990316715333076</v>
      </c>
      <c r="D12" s="743">
        <v>5.1000883475333074</v>
      </c>
      <c r="E12" s="743">
        <v>4.7531589999999992</v>
      </c>
      <c r="F12" s="743">
        <v>4.4821521158881472</v>
      </c>
      <c r="G12" s="743">
        <v>4.0976854495333086</v>
      </c>
      <c r="H12" s="743">
        <v>3.7852053955333087</v>
      </c>
      <c r="I12" s="743">
        <v>3.4866387873041034</v>
      </c>
      <c r="J12" s="743">
        <v>3.2976320000000001</v>
      </c>
      <c r="K12" s="743">
        <v>3.0843992500000001</v>
      </c>
      <c r="L12" s="743">
        <v>2.8715169999999994</v>
      </c>
      <c r="M12" s="743">
        <v>2.6966669999999997</v>
      </c>
      <c r="N12" s="743">
        <v>2.5569960000000003</v>
      </c>
      <c r="O12" s="743">
        <v>2.4093420000000001</v>
      </c>
      <c r="P12" s="743">
        <v>2.256875</v>
      </c>
      <c r="Q12" s="743">
        <v>2.1230749999999996</v>
      </c>
      <c r="R12" s="743">
        <v>2.0079009999999999</v>
      </c>
      <c r="S12" s="743">
        <v>1.4341919999999999</v>
      </c>
      <c r="T12" s="743">
        <v>1.3545990000000001</v>
      </c>
      <c r="U12" s="648"/>
    </row>
    <row r="13" spans="1:31" s="24" customFormat="1" ht="17.100000000000001" customHeight="1">
      <c r="A13" s="335" t="s">
        <v>167</v>
      </c>
      <c r="B13" s="743">
        <v>8.9011960000000006</v>
      </c>
      <c r="C13" s="743">
        <v>9.2317789992343364</v>
      </c>
      <c r="D13" s="743">
        <v>9.5460473999999991</v>
      </c>
      <c r="E13" s="743">
        <v>9.7851819999999972</v>
      </c>
      <c r="F13" s="743">
        <v>9.9481067957911176</v>
      </c>
      <c r="G13" s="743">
        <v>10.164333114000002</v>
      </c>
      <c r="H13" s="743">
        <v>10.279082046986849</v>
      </c>
      <c r="I13" s="743">
        <v>10.321112750902701</v>
      </c>
      <c r="J13" s="743">
        <v>10.30767</v>
      </c>
      <c r="K13" s="743">
        <v>10.240185</v>
      </c>
      <c r="L13" s="743">
        <v>10.19093256</v>
      </c>
      <c r="M13" s="743">
        <v>10.084489</v>
      </c>
      <c r="N13" s="743">
        <v>9.972040999999999</v>
      </c>
      <c r="O13" s="743">
        <v>9.8350150000000003</v>
      </c>
      <c r="P13" s="743">
        <v>9.6868189999999998</v>
      </c>
      <c r="Q13" s="743">
        <v>9.4975360000000002</v>
      </c>
      <c r="R13" s="743">
        <v>9.3013159999999999</v>
      </c>
      <c r="S13" s="743">
        <v>9.1296660000000003</v>
      </c>
      <c r="T13" s="743">
        <v>8.9977689999999999</v>
      </c>
    </row>
    <row r="14" spans="1:31" s="24" customFormat="1" ht="17.100000000000001" customHeight="1">
      <c r="A14" s="335" t="s">
        <v>168</v>
      </c>
      <c r="B14" s="743">
        <v>1.669605486194194</v>
      </c>
      <c r="C14" s="743">
        <v>1.889148540054719</v>
      </c>
      <c r="D14" s="743">
        <v>2.1726878129775535</v>
      </c>
      <c r="E14" s="743">
        <v>2.3470250454308443</v>
      </c>
      <c r="F14" s="743">
        <v>2.5271864388859178</v>
      </c>
      <c r="G14" s="743">
        <v>2.7446118924614473</v>
      </c>
      <c r="H14" s="743">
        <v>2.9850001989607686</v>
      </c>
      <c r="I14" s="743">
        <v>3.200000433998786</v>
      </c>
      <c r="J14" s="743">
        <v>3.4199995624205148</v>
      </c>
      <c r="K14" s="743">
        <v>3.6500000655570535</v>
      </c>
      <c r="L14" s="743">
        <v>3.9100004327634807</v>
      </c>
      <c r="M14" s="743">
        <v>4.1449995056656554</v>
      </c>
      <c r="N14" s="743">
        <v>4.3500004342020295</v>
      </c>
      <c r="O14" s="743">
        <v>4.6299997523783851</v>
      </c>
      <c r="P14" s="743">
        <v>4.9299912867313376</v>
      </c>
      <c r="Q14" s="743">
        <v>5.2334921224902011</v>
      </c>
      <c r="R14" s="743">
        <v>5.5260889999999998</v>
      </c>
      <c r="S14" s="743">
        <v>5.859972</v>
      </c>
      <c r="T14" s="743">
        <v>6.1761350000000004</v>
      </c>
      <c r="U14" s="648"/>
    </row>
    <row r="15" spans="1:31" s="24" customFormat="1" ht="17.100000000000001" customHeight="1">
      <c r="A15" s="335" t="s">
        <v>169</v>
      </c>
      <c r="B15" s="743">
        <v>1.5189319851197869</v>
      </c>
      <c r="C15" s="743">
        <v>1.6204191081802031</v>
      </c>
      <c r="D15" s="743">
        <v>1.6922128941841503</v>
      </c>
      <c r="E15" s="743">
        <v>1.7238144742161021</v>
      </c>
      <c r="F15" s="743">
        <v>1.7762517890738467</v>
      </c>
      <c r="G15" s="743">
        <v>1.8019885436518612</v>
      </c>
      <c r="H15" s="743">
        <v>1.8376286851932218</v>
      </c>
      <c r="I15" s="743">
        <v>1.8718855846663263</v>
      </c>
      <c r="J15" s="743">
        <v>1.943302843630772</v>
      </c>
      <c r="K15" s="743">
        <v>1.975882775793379</v>
      </c>
      <c r="L15" s="743">
        <v>2.0265281737388272</v>
      </c>
      <c r="M15" s="743">
        <v>2.0639419358558428</v>
      </c>
      <c r="N15" s="743">
        <v>2.0813059751358143</v>
      </c>
      <c r="O15" s="743">
        <v>2.1156607523783846</v>
      </c>
      <c r="P15" s="743">
        <v>2.1955992867313383</v>
      </c>
      <c r="Q15" s="743">
        <v>2.2474284638556195</v>
      </c>
      <c r="R15" s="743">
        <v>2.2998010438792265</v>
      </c>
      <c r="S15" s="743">
        <v>2.366654</v>
      </c>
      <c r="T15" s="743">
        <v>2.415152</v>
      </c>
      <c r="U15" s="946"/>
    </row>
    <row r="16" spans="1:31" s="283" customFormat="1" ht="26.45" customHeight="1" thickBot="1">
      <c r="A16" s="741" t="s">
        <v>336</v>
      </c>
      <c r="B16" s="743">
        <v>1.5115093579977611E-2</v>
      </c>
      <c r="C16" s="743">
        <v>1.3574000000005981E-2</v>
      </c>
      <c r="D16" s="743">
        <v>1.2852579978240556E-2</v>
      </c>
      <c r="E16" s="743">
        <v>1.3902801764397737E-2</v>
      </c>
      <c r="F16" s="743">
        <v>1.1160555645159548E-2</v>
      </c>
      <c r="G16" s="743">
        <v>9.289615662530195E-3</v>
      </c>
      <c r="H16" s="743">
        <v>1.3882035156753318E-2</v>
      </c>
      <c r="I16" s="743">
        <v>1.2505620257967622E-2</v>
      </c>
      <c r="J16" s="743">
        <v>1.3698000000000319E-2</v>
      </c>
      <c r="K16" s="743">
        <v>1.397774999999956E-2</v>
      </c>
      <c r="L16" s="743">
        <v>1.2583999999998013E-2</v>
      </c>
      <c r="M16" s="743">
        <v>1.8082000000003973E-2</v>
      </c>
      <c r="N16" s="743">
        <v>2.2514000000002851E-2</v>
      </c>
      <c r="O16" s="743">
        <v>3.2787000000002987E-2</v>
      </c>
      <c r="P16" s="743">
        <v>5.5015999999999621E-2</v>
      </c>
      <c r="Q16" s="743">
        <v>6.0142000000001646E-2</v>
      </c>
      <c r="R16" s="743">
        <v>6.4924999999997457E-2</v>
      </c>
      <c r="S16" s="743">
        <v>6.9137000000000004E-2</v>
      </c>
      <c r="T16" s="743">
        <v>0.26265300000000003</v>
      </c>
    </row>
    <row r="17" spans="1:33" s="24" customFormat="1" ht="17.100000000000001" customHeight="1">
      <c r="A17" s="337" t="s">
        <v>177</v>
      </c>
      <c r="B17" s="332"/>
      <c r="C17" s="463">
        <f>+C11-C22</f>
        <v>15.395327882195538</v>
      </c>
      <c r="D17" s="463"/>
      <c r="E17" s="463">
        <f t="shared" ref="E17:S17" si="1">+E11-E22</f>
        <v>15.742717818350682</v>
      </c>
      <c r="F17" s="463"/>
      <c r="G17" s="463">
        <f t="shared" si="1"/>
        <v>15.941382252236933</v>
      </c>
      <c r="H17" s="463"/>
      <c r="I17" s="463">
        <f t="shared" si="1"/>
        <v>16.011617705256683</v>
      </c>
      <c r="J17" s="463"/>
      <c r="K17" s="463">
        <f t="shared" si="1"/>
        <v>16.101991190316657</v>
      </c>
      <c r="L17" s="463"/>
      <c r="M17" s="463">
        <f t="shared" si="1"/>
        <v>16.166746723540154</v>
      </c>
      <c r="N17" s="463"/>
      <c r="O17" s="463">
        <f t="shared" si="1"/>
        <v>16.110073971682056</v>
      </c>
      <c r="P17" s="463"/>
      <c r="Q17" s="463">
        <f t="shared" si="1"/>
        <v>16.152766974619112</v>
      </c>
      <c r="R17" s="463"/>
      <c r="S17" s="463">
        <f t="shared" si="1"/>
        <v>15.91393383126813</v>
      </c>
      <c r="T17" s="463"/>
    </row>
    <row r="18" spans="1:33" s="24" customFormat="1" ht="17.100000000000001" customHeight="1">
      <c r="A18" s="338" t="s">
        <v>176</v>
      </c>
      <c r="B18" s="339"/>
      <c r="C18" s="806">
        <v>100</v>
      </c>
      <c r="D18" s="339"/>
      <c r="E18" s="163">
        <f>+E19+E20+E21</f>
        <v>100</v>
      </c>
      <c r="F18" s="163"/>
      <c r="G18" s="163">
        <f t="shared" ref="G18:Q18" si="2">+G19+G20+G21</f>
        <v>99.999999999999986</v>
      </c>
      <c r="H18" s="163"/>
      <c r="I18" s="163">
        <f t="shared" si="2"/>
        <v>100</v>
      </c>
      <c r="J18" s="163"/>
      <c r="K18" s="163">
        <f t="shared" si="2"/>
        <v>99.999999999999986</v>
      </c>
      <c r="L18" s="163"/>
      <c r="M18" s="163">
        <f t="shared" si="2"/>
        <v>100</v>
      </c>
      <c r="N18" s="163"/>
      <c r="O18" s="163">
        <f t="shared" si="2"/>
        <v>100.00000000000001</v>
      </c>
      <c r="P18" s="163"/>
      <c r="Q18" s="163">
        <f t="shared" si="2"/>
        <v>100</v>
      </c>
      <c r="R18" s="163"/>
      <c r="S18" s="163">
        <f t="shared" ref="S18" si="3">+S19+S20+S21</f>
        <v>100</v>
      </c>
      <c r="T18" s="163"/>
    </row>
    <row r="19" spans="1:33" s="283" customFormat="1" ht="17.100000000000001" customHeight="1">
      <c r="A19" s="340" t="s">
        <v>173</v>
      </c>
      <c r="B19" s="341"/>
      <c r="C19" s="464">
        <v>30.125020720792584</v>
      </c>
      <c r="D19" s="341"/>
      <c r="E19" s="341">
        <v>25.512544042207384</v>
      </c>
      <c r="F19" s="341"/>
      <c r="G19" s="464">
        <v>21.369399551708923</v>
      </c>
      <c r="H19" s="341"/>
      <c r="I19" s="341">
        <v>19.096977051264169</v>
      </c>
      <c r="J19" s="341"/>
      <c r="K19" s="464">
        <v>17.721600288555475</v>
      </c>
      <c r="L19" s="464"/>
      <c r="M19" s="341">
        <v>15.189064857965493</v>
      </c>
      <c r="N19" s="341"/>
      <c r="O19" s="341">
        <v>12.978549058396677</v>
      </c>
      <c r="P19" s="341"/>
      <c r="Q19" s="341">
        <v>11.31230289639171</v>
      </c>
      <c r="R19" s="341"/>
      <c r="S19" s="341">
        <v>6.3179238772409345</v>
      </c>
      <c r="T19" s="341"/>
    </row>
    <row r="20" spans="1:33" s="283" customFormat="1" ht="17.100000000000001" customHeight="1">
      <c r="A20" s="340" t="s">
        <v>174</v>
      </c>
      <c r="B20" s="341"/>
      <c r="C20" s="464">
        <v>15.986014700728662</v>
      </c>
      <c r="D20" s="341"/>
      <c r="E20" s="341">
        <v>16.121628066606412</v>
      </c>
      <c r="F20" s="341"/>
      <c r="G20" s="464">
        <v>15.727039425799408</v>
      </c>
      <c r="H20" s="341"/>
      <c r="I20" s="341">
        <v>14.613551012307665</v>
      </c>
      <c r="J20" s="341"/>
      <c r="K20" s="464">
        <v>13.484272776192885</v>
      </c>
      <c r="L20" s="464"/>
      <c r="M20" s="341">
        <v>14.665826950230572</v>
      </c>
      <c r="N20" s="341"/>
      <c r="O20" s="341">
        <v>12.637748472104551</v>
      </c>
      <c r="P20" s="341"/>
      <c r="Q20" s="341">
        <v>12.049600291770677</v>
      </c>
      <c r="R20" s="341"/>
      <c r="S20" s="341">
        <v>12.792136044948135</v>
      </c>
      <c r="T20" s="341"/>
    </row>
    <row r="21" spans="1:33" s="283" customFormat="1" ht="17.100000000000001" customHeight="1" thickBot="1">
      <c r="A21" s="342" t="s">
        <v>175</v>
      </c>
      <c r="B21" s="343"/>
      <c r="C21" s="465">
        <v>53.888964578478763</v>
      </c>
      <c r="D21" s="343"/>
      <c r="E21" s="343">
        <v>58.365827891186207</v>
      </c>
      <c r="F21" s="343"/>
      <c r="G21" s="465">
        <v>62.903561022491658</v>
      </c>
      <c r="H21" s="343"/>
      <c r="I21" s="343">
        <v>66.289471936428171</v>
      </c>
      <c r="J21" s="343"/>
      <c r="K21" s="465">
        <v>68.794126935251626</v>
      </c>
      <c r="L21" s="465"/>
      <c r="M21" s="343">
        <v>70.145108191803942</v>
      </c>
      <c r="N21" s="343"/>
      <c r="O21" s="343">
        <v>74.383702469498786</v>
      </c>
      <c r="P21" s="343"/>
      <c r="Q21" s="343">
        <v>76.638096811837613</v>
      </c>
      <c r="R21" s="343"/>
      <c r="S21" s="343">
        <v>80.889940077810934</v>
      </c>
      <c r="T21" s="343"/>
    </row>
    <row r="22" spans="1:33" s="24" customFormat="1" ht="17.100000000000001" customHeight="1">
      <c r="A22" s="337" t="s">
        <v>178</v>
      </c>
      <c r="B22" s="332"/>
      <c r="C22" s="463">
        <v>2.8586244368070313</v>
      </c>
      <c r="D22" s="332"/>
      <c r="E22" s="332">
        <v>2.8803655030606605</v>
      </c>
      <c r="F22" s="332"/>
      <c r="G22" s="463">
        <v>2.8765260832817332</v>
      </c>
      <c r="H22" s="332"/>
      <c r="I22" s="332">
        <v>2.8805258516152366</v>
      </c>
      <c r="J22" s="332"/>
      <c r="K22" s="463">
        <v>2.8624539010337733</v>
      </c>
      <c r="L22" s="463"/>
      <c r="M22" s="332">
        <v>2.8414327179813439</v>
      </c>
      <c r="N22" s="332"/>
      <c r="O22" s="332">
        <v>2.912730533074714</v>
      </c>
      <c r="P22" s="332"/>
      <c r="Q22" s="332">
        <v>3.0089066117267067</v>
      </c>
      <c r="R22" s="332"/>
      <c r="S22" s="332">
        <v>2.9456871687318675</v>
      </c>
      <c r="T22" s="332"/>
    </row>
    <row r="23" spans="1:33" s="24" customFormat="1" ht="17.100000000000001" customHeight="1">
      <c r="A23" s="153" t="s">
        <v>176</v>
      </c>
      <c r="B23" s="339"/>
      <c r="C23" s="806">
        <v>100</v>
      </c>
      <c r="D23" s="339"/>
      <c r="E23" s="163">
        <v>100</v>
      </c>
      <c r="F23" s="163"/>
      <c r="G23" s="806">
        <v>99.999999999999986</v>
      </c>
      <c r="H23" s="163"/>
      <c r="I23" s="163">
        <v>100</v>
      </c>
      <c r="J23" s="163"/>
      <c r="K23" s="806">
        <v>100</v>
      </c>
      <c r="L23" s="806"/>
      <c r="M23" s="163">
        <v>100</v>
      </c>
      <c r="N23" s="163"/>
      <c r="O23" s="163">
        <v>100</v>
      </c>
      <c r="P23" s="163"/>
      <c r="Q23" s="163">
        <v>100.00000000000001</v>
      </c>
      <c r="R23" s="163"/>
      <c r="S23" s="163">
        <v>100.00000000000001</v>
      </c>
      <c r="T23" s="163"/>
      <c r="V23" s="324"/>
      <c r="W23" s="324"/>
      <c r="X23" s="324"/>
    </row>
    <row r="24" spans="1:33" s="283" customFormat="1" ht="17.100000000000001" customHeight="1">
      <c r="A24" s="340" t="s">
        <v>173</v>
      </c>
      <c r="B24" s="341"/>
      <c r="C24" s="464">
        <v>42.486742386370075</v>
      </c>
      <c r="D24" s="341"/>
      <c r="E24" s="341">
        <v>36.201911649603993</v>
      </c>
      <c r="F24" s="341"/>
      <c r="G24" s="464">
        <v>32.44420430853863</v>
      </c>
      <c r="H24" s="341"/>
      <c r="I24" s="341">
        <v>28.487232920623939</v>
      </c>
      <c r="J24" s="341"/>
      <c r="K24" s="464">
        <v>24.955840959151541</v>
      </c>
      <c r="L24" s="464"/>
      <c r="M24" s="341">
        <v>22.33290709525016</v>
      </c>
      <c r="N24" s="341"/>
      <c r="O24" s="341">
        <v>21.054438953108505</v>
      </c>
      <c r="P24" s="341"/>
      <c r="Q24" s="341">
        <v>18.708463028880146</v>
      </c>
      <c r="R24" s="341"/>
      <c r="S24" s="341">
        <v>17.304172013806458</v>
      </c>
      <c r="T24" s="341"/>
    </row>
    <row r="25" spans="1:33" s="283" customFormat="1" ht="17.100000000000001" customHeight="1">
      <c r="A25" s="340" t="s">
        <v>174</v>
      </c>
      <c r="B25" s="341"/>
      <c r="C25" s="464">
        <v>11.975569274082302</v>
      </c>
      <c r="D25" s="341"/>
      <c r="E25" s="341">
        <v>12.722267752307109</v>
      </c>
      <c r="F25" s="341"/>
      <c r="G25" s="464">
        <v>12.703493360378063</v>
      </c>
      <c r="H25" s="341"/>
      <c r="I25" s="341">
        <v>12.510564709167074</v>
      </c>
      <c r="J25" s="341"/>
      <c r="K25" s="464">
        <v>12.465370124108551</v>
      </c>
      <c r="L25" s="464"/>
      <c r="M25" s="341">
        <v>11.99253699779802</v>
      </c>
      <c r="N25" s="341"/>
      <c r="O25" s="341">
        <v>12.164504919169646</v>
      </c>
      <c r="P25" s="341"/>
      <c r="Q25" s="341">
        <v>13.597820453581221</v>
      </c>
      <c r="R25" s="341"/>
      <c r="S25" s="341">
        <v>11.94274592140764</v>
      </c>
      <c r="T25" s="341"/>
    </row>
    <row r="26" spans="1:33" s="283" customFormat="1" ht="17.100000000000001" customHeight="1" thickBot="1">
      <c r="A26" s="344" t="s">
        <v>175</v>
      </c>
      <c r="B26" s="345"/>
      <c r="C26" s="466">
        <v>45.537688339547636</v>
      </c>
      <c r="D26" s="345"/>
      <c r="E26" s="345">
        <v>51.075820598088896</v>
      </c>
      <c r="F26" s="345"/>
      <c r="G26" s="466">
        <v>54.852302331083301</v>
      </c>
      <c r="H26" s="345"/>
      <c r="I26" s="345">
        <v>59.002202370208977</v>
      </c>
      <c r="J26" s="345"/>
      <c r="K26" s="466">
        <v>62.57878891673991</v>
      </c>
      <c r="L26" s="466"/>
      <c r="M26" s="345">
        <v>65.674555906951824</v>
      </c>
      <c r="N26" s="345"/>
      <c r="O26" s="345">
        <v>66.781056127721854</v>
      </c>
      <c r="P26" s="345"/>
      <c r="Q26" s="345">
        <v>67.693716517538633</v>
      </c>
      <c r="R26" s="345"/>
      <c r="S26" s="345">
        <v>70.7530820647859</v>
      </c>
      <c r="T26" s="345"/>
    </row>
    <row r="27" spans="1:33" ht="0.95" customHeight="1">
      <c r="B27" s="315"/>
      <c r="C27" s="451"/>
      <c r="D27" s="315"/>
      <c r="E27" s="315"/>
      <c r="F27" s="315"/>
      <c r="G27" s="451"/>
      <c r="H27" s="315"/>
      <c r="I27" s="315"/>
      <c r="J27" s="315"/>
      <c r="K27" s="451"/>
      <c r="L27" s="451"/>
      <c r="M27" s="315"/>
      <c r="N27" s="315"/>
      <c r="O27" s="315"/>
      <c r="P27" s="315"/>
      <c r="Q27" s="315"/>
      <c r="R27" s="315"/>
    </row>
    <row r="28" spans="1:33" ht="18.75" customHeight="1" thickBot="1">
      <c r="A28" s="139" t="s">
        <v>171</v>
      </c>
      <c r="B28" s="316"/>
      <c r="C28" s="450"/>
      <c r="D28" s="316"/>
      <c r="E28" s="316"/>
      <c r="F28" s="316"/>
      <c r="G28" s="450"/>
      <c r="H28" s="316"/>
      <c r="I28" s="316"/>
      <c r="J28" s="316" t="s">
        <v>277</v>
      </c>
      <c r="K28" s="450" t="s">
        <v>277</v>
      </c>
      <c r="L28" s="450" t="s">
        <v>277</v>
      </c>
      <c r="M28" s="316"/>
      <c r="N28" s="316"/>
      <c r="O28" s="316"/>
      <c r="P28" s="316"/>
      <c r="Q28" s="316"/>
      <c r="R28" s="316"/>
      <c r="V28" s="793"/>
      <c r="W28" s="631"/>
      <c r="X28" s="793"/>
    </row>
    <row r="29" spans="1:33" s="24" customFormat="1" ht="17.100000000000001" customHeight="1">
      <c r="A29" s="337" t="s">
        <v>269</v>
      </c>
      <c r="B29" s="346">
        <v>104.15249742000002</v>
      </c>
      <c r="C29" s="346">
        <v>103.97316253</v>
      </c>
      <c r="D29" s="346">
        <v>104.33501871999998</v>
      </c>
      <c r="E29" s="346">
        <v>105.17874576</v>
      </c>
      <c r="F29" s="346">
        <v>105.76714337999999</v>
      </c>
      <c r="G29" s="346">
        <v>106.09907339</v>
      </c>
      <c r="H29" s="346">
        <v>106.47283821999999</v>
      </c>
      <c r="I29" s="346">
        <v>106.97051997</v>
      </c>
      <c r="J29" s="346">
        <v>107.13570661000001</v>
      </c>
      <c r="K29" s="346">
        <v>107.22320856</v>
      </c>
      <c r="L29" s="346">
        <v>107.63885499000001</v>
      </c>
      <c r="M29" s="346">
        <v>108.15004906999999</v>
      </c>
      <c r="N29" s="346">
        <v>108.53719196999999</v>
      </c>
      <c r="O29" s="346">
        <v>108.4876306</v>
      </c>
      <c r="P29" s="346">
        <v>108.93667211000002</v>
      </c>
      <c r="Q29" s="346">
        <v>108.68695269140261</v>
      </c>
      <c r="R29" s="346">
        <v>109.04617904065233</v>
      </c>
      <c r="S29" s="346">
        <v>109.16033264000001</v>
      </c>
      <c r="T29" s="346">
        <v>109.221520552</v>
      </c>
    </row>
    <row r="30" spans="1:33" s="24" customFormat="1" ht="17.100000000000001" customHeight="1">
      <c r="A30" s="534" t="s">
        <v>188</v>
      </c>
      <c r="B30" s="947">
        <v>77.840866010000013</v>
      </c>
      <c r="C30" s="947">
        <v>77.62776147000001</v>
      </c>
      <c r="D30" s="947">
        <v>77.603943209999997</v>
      </c>
      <c r="E30" s="947">
        <v>77.688228390000006</v>
      </c>
      <c r="F30" s="947">
        <v>77.914639690000001</v>
      </c>
      <c r="G30" s="947">
        <v>78.016386089999997</v>
      </c>
      <c r="H30" s="947">
        <v>78.013413669999991</v>
      </c>
      <c r="I30" s="947">
        <v>78.148540919999988</v>
      </c>
      <c r="J30" s="947">
        <v>78.506826530000012</v>
      </c>
      <c r="K30" s="947">
        <v>78.401402379999993</v>
      </c>
      <c r="L30" s="947">
        <v>78.396493149999998</v>
      </c>
      <c r="M30" s="947">
        <v>78.750866240000022</v>
      </c>
      <c r="N30" s="947">
        <v>78.854921560000008</v>
      </c>
      <c r="O30" s="947">
        <v>78.46292493</v>
      </c>
      <c r="P30" s="947">
        <v>78.45407886000001</v>
      </c>
      <c r="Q30" s="947">
        <v>78.590552421402592</v>
      </c>
      <c r="R30" s="947">
        <v>78.634333600652312</v>
      </c>
      <c r="S30" s="947">
        <v>78.673890440000022</v>
      </c>
      <c r="T30" s="947">
        <v>78.86562364400001</v>
      </c>
    </row>
    <row r="31" spans="1:33" s="24" customFormat="1" ht="17.100000000000001" customHeight="1">
      <c r="A31" s="338" t="s">
        <v>270</v>
      </c>
      <c r="B31" s="163">
        <v>68.193576563006104</v>
      </c>
      <c r="C31" s="163">
        <v>67.809585299972184</v>
      </c>
      <c r="D31" s="163">
        <v>67.673840628166658</v>
      </c>
      <c r="E31" s="163">
        <v>67.711969989999986</v>
      </c>
      <c r="F31" s="163">
        <v>67.899166339999994</v>
      </c>
      <c r="G31" s="163">
        <v>67.88086414</v>
      </c>
      <c r="H31" s="163">
        <v>67.703890001530283</v>
      </c>
      <c r="I31" s="163">
        <v>67.811982736142056</v>
      </c>
      <c r="J31" s="163">
        <v>68.095091080000017</v>
      </c>
      <c r="K31" s="163">
        <v>68.104442192828415</v>
      </c>
      <c r="L31" s="163">
        <v>67.960015592021051</v>
      </c>
      <c r="M31" s="163">
        <v>68.211464890000002</v>
      </c>
      <c r="N31" s="163">
        <v>68.26095441999999</v>
      </c>
      <c r="O31" s="163">
        <v>67.894187020000018</v>
      </c>
      <c r="P31" s="163">
        <v>67.77034325999999</v>
      </c>
      <c r="Q31" s="163">
        <v>67.871846329999997</v>
      </c>
      <c r="R31" s="163">
        <v>67.836443930000002</v>
      </c>
      <c r="S31" s="163">
        <v>67.820357940000008</v>
      </c>
      <c r="T31" s="163">
        <v>67.45976197200001</v>
      </c>
      <c r="V31" s="948"/>
      <c r="W31" s="948"/>
      <c r="X31" s="948"/>
      <c r="Y31" s="948"/>
      <c r="Z31" s="948"/>
      <c r="AA31" s="948"/>
      <c r="AB31" s="948"/>
      <c r="AC31" s="948"/>
      <c r="AD31" s="948"/>
      <c r="AE31" s="948"/>
      <c r="AF31" s="948"/>
      <c r="AG31" s="948"/>
    </row>
    <row r="32" spans="1:33" s="24" customFormat="1" ht="17.100000000000001" customHeight="1">
      <c r="A32" s="347" t="s">
        <v>271</v>
      </c>
      <c r="B32" s="164">
        <v>9.6472894469938826</v>
      </c>
      <c r="C32" s="164">
        <v>9.8181761700278134</v>
      </c>
      <c r="D32" s="164">
        <v>9.9301025818333404</v>
      </c>
      <c r="E32" s="164">
        <v>9.976258399999999</v>
      </c>
      <c r="F32" s="164">
        <v>10.015473350000001</v>
      </c>
      <c r="G32" s="164">
        <v>10.135521950000001</v>
      </c>
      <c r="H32" s="164">
        <v>10.309523668469724</v>
      </c>
      <c r="I32" s="164">
        <v>10.336558183857921</v>
      </c>
      <c r="J32" s="164">
        <v>10.41173545</v>
      </c>
      <c r="K32" s="164">
        <v>10.296960187171587</v>
      </c>
      <c r="L32" s="164">
        <v>10.436477557978954</v>
      </c>
      <c r="M32" s="164">
        <v>10.539401350000002</v>
      </c>
      <c r="N32" s="164">
        <v>10.593967139999998</v>
      </c>
      <c r="O32" s="164">
        <v>10.568737909999999</v>
      </c>
      <c r="P32" s="164">
        <v>10.683735599999997</v>
      </c>
      <c r="Q32" s="164">
        <v>10.71870609140259</v>
      </c>
      <c r="R32" s="164">
        <v>10.797889670652326</v>
      </c>
      <c r="S32" s="164">
        <v>10.8535325</v>
      </c>
      <c r="T32" s="164">
        <v>11.405861671999995</v>
      </c>
    </row>
    <row r="33" spans="1:20" s="24" customFormat="1" ht="17.100000000000001" customHeight="1">
      <c r="A33" s="338" t="s">
        <v>272</v>
      </c>
      <c r="B33" s="163">
        <v>67.929194895379368</v>
      </c>
      <c r="C33" s="163">
        <v>67.954246265691722</v>
      </c>
      <c r="D33" s="163">
        <v>68.548861103390152</v>
      </c>
      <c r="E33" s="163">
        <v>68.735931960000002</v>
      </c>
      <c r="F33" s="163">
        <v>69.071878550000008</v>
      </c>
      <c r="G33" s="163">
        <v>69.207667000000001</v>
      </c>
      <c r="H33" s="163">
        <v>69.305289009999996</v>
      </c>
      <c r="I33" s="163">
        <v>69.575257019999995</v>
      </c>
      <c r="J33" s="163">
        <v>69.968734449999999</v>
      </c>
      <c r="K33" s="163">
        <v>70.192296020000001</v>
      </c>
      <c r="L33" s="163">
        <v>70.298637929999998</v>
      </c>
      <c r="M33" s="163">
        <v>70.675060300000013</v>
      </c>
      <c r="N33" s="163">
        <v>70.821852489999998</v>
      </c>
      <c r="O33" s="163">
        <v>70.517795790000008</v>
      </c>
      <c r="P33" s="163">
        <v>70.522502519999989</v>
      </c>
      <c r="Q33" s="163">
        <v>70.881071171402581</v>
      </c>
      <c r="R33" s="163">
        <v>71.024013150652323</v>
      </c>
      <c r="S33" s="163">
        <v>71.180447840000014</v>
      </c>
      <c r="T33" s="163">
        <v>71.847822495999992</v>
      </c>
    </row>
    <row r="34" spans="1:20" s="24" customFormat="1" ht="17.100000000000001" customHeight="1">
      <c r="A34" s="347" t="s">
        <v>273</v>
      </c>
      <c r="B34" s="164">
        <v>9.9116711146206473</v>
      </c>
      <c r="C34" s="164">
        <v>9.6735152043082824</v>
      </c>
      <c r="D34" s="164">
        <v>9.0550821066098415</v>
      </c>
      <c r="E34" s="164">
        <v>8.9522964300000005</v>
      </c>
      <c r="F34" s="164">
        <v>8.8427611400000004</v>
      </c>
      <c r="G34" s="164">
        <v>8.8087190900000003</v>
      </c>
      <c r="H34" s="164">
        <v>8.7081246599999993</v>
      </c>
      <c r="I34" s="164">
        <v>8.5732838999999945</v>
      </c>
      <c r="J34" s="164">
        <v>8.5380920800000002</v>
      </c>
      <c r="K34" s="164">
        <v>8.2091063600000016</v>
      </c>
      <c r="L34" s="164">
        <v>8.0978552199999978</v>
      </c>
      <c r="M34" s="164">
        <v>8.0758059400000022</v>
      </c>
      <c r="N34" s="164">
        <v>8.033069069999998</v>
      </c>
      <c r="O34" s="164">
        <v>7.9451291399999988</v>
      </c>
      <c r="P34" s="164">
        <v>7.9315763400000003</v>
      </c>
      <c r="Q34" s="164">
        <v>7.7094812500000005</v>
      </c>
      <c r="R34" s="164">
        <v>7.6103204500000006</v>
      </c>
      <c r="S34" s="164">
        <v>7.4934425999999998</v>
      </c>
      <c r="T34" s="164">
        <v>7.0178011480000064</v>
      </c>
    </row>
    <row r="35" spans="1:20" s="24" customFormat="1" ht="17.100000000000001" customHeight="1" thickBot="1">
      <c r="A35" s="348" t="s">
        <v>189</v>
      </c>
      <c r="B35" s="349">
        <v>26.31163141</v>
      </c>
      <c r="C35" s="349">
        <v>26.345401059999997</v>
      </c>
      <c r="D35" s="349">
        <v>26.73107551</v>
      </c>
      <c r="E35" s="349">
        <v>27.490517369999999</v>
      </c>
      <c r="F35" s="349">
        <v>27.852503689999999</v>
      </c>
      <c r="G35" s="349">
        <v>28.082687299999996</v>
      </c>
      <c r="H35" s="349">
        <v>28.459424550000001</v>
      </c>
      <c r="I35" s="349">
        <v>28.821979049999999</v>
      </c>
      <c r="J35" s="349">
        <v>28.628880079999998</v>
      </c>
      <c r="K35" s="349">
        <v>28.821806180000003</v>
      </c>
      <c r="L35" s="349">
        <v>29.242361840000001</v>
      </c>
      <c r="M35" s="349">
        <v>29.399182830000001</v>
      </c>
      <c r="N35" s="349">
        <v>29.682270409999997</v>
      </c>
      <c r="O35" s="349">
        <v>30.024705669999999</v>
      </c>
      <c r="P35" s="349">
        <v>30.482593250000001</v>
      </c>
      <c r="Q35" s="349">
        <v>30.09640027</v>
      </c>
      <c r="R35" s="349">
        <v>30.41184544</v>
      </c>
      <c r="S35" s="349">
        <v>30.486442199999999</v>
      </c>
      <c r="T35" s="349">
        <v>30.355896907999998</v>
      </c>
    </row>
    <row r="36" spans="1:20" s="24" customFormat="1" ht="17.100000000000001" customHeight="1" thickBot="1">
      <c r="A36" s="350" t="s">
        <v>172</v>
      </c>
      <c r="B36" s="351">
        <v>9.7397343200000019</v>
      </c>
      <c r="C36" s="351">
        <v>9.7783294299999977</v>
      </c>
      <c r="D36" s="351">
        <v>10.195796619999999</v>
      </c>
      <c r="E36" s="351">
        <v>10.53791766</v>
      </c>
      <c r="F36" s="351">
        <v>10.78797428</v>
      </c>
      <c r="G36" s="351">
        <v>10.966907289999998</v>
      </c>
      <c r="H36" s="351">
        <v>11.288160120000001</v>
      </c>
      <c r="I36" s="351">
        <v>11.525161870000002</v>
      </c>
      <c r="J36" s="351">
        <v>11.706538509999998</v>
      </c>
      <c r="K36" s="351">
        <v>11.77922246</v>
      </c>
      <c r="L36" s="351">
        <v>12.061332890000001</v>
      </c>
      <c r="M36" s="351">
        <v>12.43883497</v>
      </c>
      <c r="N36" s="351">
        <v>12.610538869999999</v>
      </c>
      <c r="O36" s="351">
        <v>12.593531499999999</v>
      </c>
      <c r="P36" s="351">
        <v>12.82149701</v>
      </c>
      <c r="Q36" s="351">
        <v>13.180177591402588</v>
      </c>
      <c r="R36" s="351">
        <v>13.424834940652325</v>
      </c>
      <c r="S36" s="351">
        <v>13.607117539999999</v>
      </c>
      <c r="T36" s="351">
        <v>13.729669551999999</v>
      </c>
    </row>
    <row r="37" spans="1:20" s="24" customFormat="1" ht="17.100000000000001" customHeight="1" thickBot="1">
      <c r="A37" s="352" t="s">
        <v>274</v>
      </c>
      <c r="B37" s="351">
        <v>56.915820416666669</v>
      </c>
      <c r="C37" s="351">
        <v>56.33406944666666</v>
      </c>
      <c r="D37" s="351">
        <v>55.958756644587339</v>
      </c>
      <c r="E37" s="351">
        <v>56.56967174936284</v>
      </c>
      <c r="F37" s="351">
        <v>56.404769275019014</v>
      </c>
      <c r="G37" s="351">
        <v>57.359100749666602</v>
      </c>
      <c r="H37" s="351">
        <v>56.703689429999997</v>
      </c>
      <c r="I37" s="351">
        <v>56.544295691566923</v>
      </c>
      <c r="J37" s="351">
        <v>56.887095854378032</v>
      </c>
      <c r="K37" s="351">
        <v>56.624598136400003</v>
      </c>
      <c r="L37" s="351">
        <v>56.373180383333334</v>
      </c>
      <c r="M37" s="351">
        <v>56.732012199999993</v>
      </c>
      <c r="N37" s="351">
        <v>57.226983813333341</v>
      </c>
      <c r="O37" s="351">
        <v>58.574776069199665</v>
      </c>
      <c r="P37" s="351">
        <v>58.546033646890649</v>
      </c>
      <c r="Q37" s="351">
        <v>58.757434279999991</v>
      </c>
      <c r="R37" s="351">
        <v>58.87046921413345</v>
      </c>
      <c r="S37" s="351">
        <v>59.125757737998981</v>
      </c>
      <c r="T37" s="351">
        <v>60.188436029333332</v>
      </c>
    </row>
    <row r="38" spans="1:20" s="24" customFormat="1" ht="32.1" customHeight="1" thickBot="1">
      <c r="A38" s="426" t="s">
        <v>556</v>
      </c>
      <c r="B38" s="351">
        <v>155.122468</v>
      </c>
      <c r="C38" s="351">
        <v>157.98231849999999</v>
      </c>
      <c r="D38" s="351">
        <v>160.42511850000002</v>
      </c>
      <c r="E38" s="351">
        <v>162.75422800000001</v>
      </c>
      <c r="F38" s="351">
        <v>165.04444149999998</v>
      </c>
      <c r="G38" s="351">
        <v>167.24267600000002</v>
      </c>
      <c r="H38" s="351">
        <v>169.44601400000002</v>
      </c>
      <c r="I38" s="351">
        <v>171.60221800000002</v>
      </c>
      <c r="J38" s="351">
        <v>173.8447755</v>
      </c>
      <c r="K38" s="351">
        <v>175.86671899999999</v>
      </c>
      <c r="L38" s="351">
        <v>177.77155500000001</v>
      </c>
      <c r="M38" s="351">
        <v>179.70210399999999</v>
      </c>
      <c r="N38" s="351">
        <v>181.56702100000001</v>
      </c>
      <c r="O38" s="351">
        <v>183.53571049999999</v>
      </c>
      <c r="P38" s="351">
        <v>185.52500550000002</v>
      </c>
      <c r="Q38" s="351">
        <v>187.42586300000002</v>
      </c>
      <c r="R38" s="351">
        <v>189.23287399999998</v>
      </c>
      <c r="S38" s="351">
        <v>191.1980475</v>
      </c>
      <c r="T38" s="351">
        <v>193.1082155</v>
      </c>
    </row>
    <row r="40" spans="1:20">
      <c r="B40" s="156"/>
      <c r="C40" s="156"/>
      <c r="D40" s="156"/>
      <c r="E40" s="156"/>
      <c r="F40" s="156"/>
      <c r="G40" s="156"/>
      <c r="H40" s="156"/>
      <c r="I40" s="156"/>
      <c r="J40" s="156"/>
      <c r="K40" s="156"/>
      <c r="L40" s="156"/>
      <c r="M40" s="156"/>
    </row>
    <row r="41" spans="1:20">
      <c r="B41" s="156"/>
      <c r="C41" s="156"/>
      <c r="D41" s="156"/>
      <c r="E41" s="156"/>
      <c r="F41" s="156"/>
      <c r="G41" s="156"/>
      <c r="H41" s="156"/>
      <c r="I41" s="156"/>
      <c r="J41" s="156"/>
      <c r="K41" s="156"/>
      <c r="L41" s="156"/>
      <c r="M41" s="156"/>
      <c r="N41" s="156"/>
      <c r="O41" s="156"/>
      <c r="P41" s="156"/>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DC0B3-5675-4EC2-AAA0-854FA1F2D109}">
  <sheetPr>
    <tabColor rgb="FFFF0000"/>
  </sheetPr>
  <dimension ref="A1:O74"/>
  <sheetViews>
    <sheetView showGridLines="0" zoomScale="80" zoomScaleNormal="80" workbookViewId="0">
      <pane xSplit="1" ySplit="4" topLeftCell="B52" activePane="bottomRight" state="frozen"/>
      <selection pane="topRight"/>
      <selection pane="bottomLeft"/>
      <selection pane="bottomRight" activeCell="U68" sqref="U68"/>
    </sheetView>
  </sheetViews>
  <sheetFormatPr defaultColWidth="9.140625" defaultRowHeight="15.75"/>
  <cols>
    <col min="1" max="1" width="10.85546875" style="291" customWidth="1"/>
    <col min="2" max="3" width="15.85546875" style="6" customWidth="1"/>
    <col min="4" max="4" width="2.28515625" style="6" customWidth="1"/>
    <col min="5" max="7" width="11.85546875" style="6" customWidth="1"/>
    <col min="8" max="8" width="6.42578125" style="6" customWidth="1"/>
    <col min="9" max="13" width="7.85546875" style="6" customWidth="1"/>
    <col min="14" max="14" width="1.5703125" style="6" customWidth="1"/>
    <col min="15" max="15" width="14.5703125" style="6" customWidth="1"/>
    <col min="16" max="50" width="9.140625" style="6"/>
    <col min="51" max="51" width="9.140625" style="6" customWidth="1"/>
    <col min="52" max="16384" width="9.140625" style="6"/>
  </cols>
  <sheetData>
    <row r="1" spans="1:12" ht="21">
      <c r="A1" s="268" t="str">
        <f>+'Indice-Index'!C10</f>
        <v>2.1   Ascolti complessivi delle emittenti nazionali -  Total audience of national broadcaster</v>
      </c>
      <c r="B1" s="1"/>
      <c r="C1" s="1"/>
      <c r="D1" s="1"/>
      <c r="E1" s="1"/>
      <c r="F1" s="1"/>
      <c r="G1" s="1"/>
      <c r="H1" s="293"/>
      <c r="I1" s="293"/>
      <c r="J1" s="293"/>
      <c r="K1" s="293"/>
      <c r="L1" s="293"/>
    </row>
    <row r="2" spans="1:12" ht="14.25" customHeight="1"/>
    <row r="3" spans="1:12" ht="29.45" customHeight="1">
      <c r="A3" s="949" t="s">
        <v>839</v>
      </c>
      <c r="B3" s="950" t="s">
        <v>840</v>
      </c>
      <c r="C3" s="34" t="s">
        <v>220</v>
      </c>
    </row>
    <row r="4" spans="1:12">
      <c r="B4" s="47" t="s">
        <v>221</v>
      </c>
      <c r="C4" s="47" t="s">
        <v>222</v>
      </c>
    </row>
    <row r="5" spans="1:12" s="24" customFormat="1" ht="16.5" hidden="1" customHeight="1">
      <c r="A5" s="705">
        <v>43617</v>
      </c>
      <c r="B5" s="951">
        <v>8.2119338596680969</v>
      </c>
      <c r="C5" s="951">
        <v>18.898313494681837</v>
      </c>
    </row>
    <row r="6" spans="1:12" s="24" customFormat="1" ht="16.5" hidden="1" customHeight="1">
      <c r="A6" s="705">
        <v>43647</v>
      </c>
      <c r="B6" s="951">
        <v>7.5718291700241735</v>
      </c>
      <c r="C6" s="951">
        <v>16.515140492319436</v>
      </c>
    </row>
    <row r="7" spans="1:12" s="24" customFormat="1" ht="16.5" hidden="1" customHeight="1">
      <c r="A7" s="705">
        <v>43678</v>
      </c>
      <c r="B7" s="951">
        <v>7.4314660231303824</v>
      </c>
      <c r="C7" s="951">
        <v>15.902765489521981</v>
      </c>
    </row>
    <row r="8" spans="1:12" s="24" customFormat="1" ht="16.5" hidden="1" customHeight="1">
      <c r="A8" s="705">
        <v>43709</v>
      </c>
      <c r="B8" s="951">
        <v>8.7210056483081804</v>
      </c>
      <c r="C8" s="951">
        <v>20.858747925267057</v>
      </c>
    </row>
    <row r="9" spans="1:12" s="24" customFormat="1" ht="16.5" hidden="1" customHeight="1">
      <c r="A9" s="705">
        <v>43739</v>
      </c>
      <c r="B9" s="951">
        <v>9.4638112901356202</v>
      </c>
      <c r="C9" s="951">
        <v>22.929618972709804</v>
      </c>
    </row>
    <row r="10" spans="1:12" s="24" customFormat="1" ht="16.5" hidden="1" customHeight="1">
      <c r="A10" s="705">
        <v>43770</v>
      </c>
      <c r="B10" s="951">
        <v>10.119395131771595</v>
      </c>
      <c r="C10" s="951">
        <v>23.70367229116448</v>
      </c>
    </row>
    <row r="11" spans="1:12" s="24" customFormat="1" ht="16.5" hidden="1" customHeight="1">
      <c r="A11" s="952">
        <v>43800</v>
      </c>
      <c r="B11" s="953">
        <v>9.7506219335222166</v>
      </c>
      <c r="C11" s="953">
        <v>22.312151616499442</v>
      </c>
    </row>
    <row r="12" spans="1:12" s="24" customFormat="1" ht="16.5" customHeight="1">
      <c r="A12" s="705">
        <v>43831</v>
      </c>
      <c r="B12" s="951">
        <v>10.182028101513996</v>
      </c>
      <c r="C12" s="951">
        <v>23.326484698097602</v>
      </c>
    </row>
    <row r="13" spans="1:12" s="24" customFormat="1" ht="16.5" customHeight="1">
      <c r="A13" s="705">
        <v>43862</v>
      </c>
      <c r="B13" s="951">
        <v>10.543716781860899</v>
      </c>
      <c r="C13" s="951">
        <v>24.721871410014792</v>
      </c>
    </row>
    <row r="14" spans="1:12" s="24" customFormat="1" ht="16.5" customHeight="1">
      <c r="A14" s="952">
        <v>43891</v>
      </c>
      <c r="B14" s="953">
        <v>12.792528290356726</v>
      </c>
      <c r="C14" s="953">
        <v>27.807369566061926</v>
      </c>
      <c r="D14" s="23"/>
      <c r="E14" s="23"/>
    </row>
    <row r="15" spans="1:12" s="24" customFormat="1" ht="16.5" customHeight="1">
      <c r="A15" s="705">
        <v>43922</v>
      </c>
      <c r="B15" s="951">
        <v>12.584971279191759</v>
      </c>
      <c r="C15" s="951">
        <v>27.787589034076351</v>
      </c>
    </row>
    <row r="16" spans="1:12" s="24" customFormat="1" ht="16.5" customHeight="1">
      <c r="A16" s="705">
        <v>43952</v>
      </c>
      <c r="B16" s="951">
        <v>10.489016192202023</v>
      </c>
      <c r="C16" s="951">
        <v>24.691593357971996</v>
      </c>
    </row>
    <row r="17" spans="1:5" s="24" customFormat="1" ht="16.5" customHeight="1">
      <c r="A17" s="705">
        <v>43983</v>
      </c>
      <c r="B17" s="951">
        <v>9.1506286280862152</v>
      </c>
      <c r="C17" s="951">
        <v>21.486671262509809</v>
      </c>
    </row>
    <row r="18" spans="1:5" s="24" customFormat="1" ht="16.5" customHeight="1">
      <c r="A18" s="705">
        <v>44013</v>
      </c>
      <c r="B18" s="951">
        <v>7.8376454517541925</v>
      </c>
      <c r="C18" s="951">
        <v>17.63778922372753</v>
      </c>
    </row>
    <row r="19" spans="1:5" s="24" customFormat="1" ht="16.5" customHeight="1">
      <c r="A19" s="705">
        <v>44044</v>
      </c>
      <c r="B19" s="951">
        <v>7.4030069809319423</v>
      </c>
      <c r="C19" s="951">
        <v>16.547403069846037</v>
      </c>
    </row>
    <row r="20" spans="1:5" s="24" customFormat="1" ht="16.5" customHeight="1">
      <c r="A20" s="954">
        <v>44075</v>
      </c>
      <c r="B20" s="955">
        <v>8.6574581701673203</v>
      </c>
      <c r="C20" s="955">
        <v>20.594709232133507</v>
      </c>
    </row>
    <row r="21" spans="1:5" s="24" customFormat="1" ht="16.5" customHeight="1">
      <c r="A21" s="705">
        <v>44105</v>
      </c>
      <c r="B21" s="951">
        <v>9.9765991685664481</v>
      </c>
      <c r="C21" s="951">
        <v>24.02656571033426</v>
      </c>
    </row>
    <row r="22" spans="1:5" s="24" customFormat="1" ht="16.5" customHeight="1">
      <c r="A22" s="705">
        <v>44136</v>
      </c>
      <c r="B22" s="951">
        <v>10.928446943540168</v>
      </c>
      <c r="C22" s="951">
        <v>25.600002978643126</v>
      </c>
    </row>
    <row r="23" spans="1:5" s="24" customFormat="1" ht="16.5" customHeight="1">
      <c r="A23" s="705">
        <v>44166</v>
      </c>
      <c r="B23" s="951">
        <v>10.78027224479826</v>
      </c>
      <c r="C23" s="951">
        <v>24.278851000360028</v>
      </c>
    </row>
    <row r="24" spans="1:5" s="24" customFormat="1" ht="16.5" customHeight="1">
      <c r="A24" s="705">
        <v>44197</v>
      </c>
      <c r="B24" s="951">
        <v>10.851060409529827</v>
      </c>
      <c r="C24" s="951">
        <v>24.868023394546793</v>
      </c>
    </row>
    <row r="25" spans="1:5" s="24" customFormat="1" ht="16.5" customHeight="1">
      <c r="A25" s="705">
        <v>44228</v>
      </c>
      <c r="B25" s="951">
        <v>10.420920455802632</v>
      </c>
      <c r="C25" s="951">
        <v>24.671845355113565</v>
      </c>
    </row>
    <row r="26" spans="1:5" s="24" customFormat="1" ht="16.5" customHeight="1">
      <c r="A26" s="952">
        <v>44256</v>
      </c>
      <c r="B26" s="953">
        <v>10.417467437453524</v>
      </c>
      <c r="C26" s="953">
        <v>25.056290849004903</v>
      </c>
      <c r="D26" s="23"/>
      <c r="E26" s="23"/>
    </row>
    <row r="27" spans="1:5" s="24" customFormat="1" ht="16.5" customHeight="1">
      <c r="A27" s="705">
        <v>44287</v>
      </c>
      <c r="B27" s="951">
        <v>10.074403604925564</v>
      </c>
      <c r="C27" s="951">
        <v>24.143637226970561</v>
      </c>
    </row>
    <row r="28" spans="1:5" s="24" customFormat="1" ht="16.5" customHeight="1">
      <c r="A28" s="705">
        <v>44317</v>
      </c>
      <c r="B28" s="951">
        <v>9.2518497639348887</v>
      </c>
      <c r="C28" s="951">
        <v>22.569120214364016</v>
      </c>
    </row>
    <row r="29" spans="1:5" s="24" customFormat="1" ht="16.5" customHeight="1">
      <c r="A29" s="705">
        <v>44348</v>
      </c>
      <c r="B29" s="951">
        <v>8.2006725478207709</v>
      </c>
      <c r="C29" s="951">
        <v>19.49340191024384</v>
      </c>
    </row>
    <row r="30" spans="1:5" s="24" customFormat="1" ht="16.5" customHeight="1">
      <c r="A30" s="705">
        <v>44378</v>
      </c>
      <c r="B30" s="951">
        <v>7.6541123194183109</v>
      </c>
      <c r="C30" s="951">
        <v>17.162128582927938</v>
      </c>
    </row>
    <row r="31" spans="1:5" s="24" customFormat="1" ht="16.5" customHeight="1">
      <c r="A31" s="705">
        <v>44409</v>
      </c>
      <c r="B31" s="951">
        <v>6.9689966808796289</v>
      </c>
      <c r="C31" s="951">
        <v>14.844012144383223</v>
      </c>
    </row>
    <row r="32" spans="1:5" s="24" customFormat="1" ht="16.5" customHeight="1">
      <c r="A32" s="954">
        <v>44440</v>
      </c>
      <c r="B32" s="955">
        <v>7.9693640397211061</v>
      </c>
      <c r="C32" s="955">
        <v>19.216700332841469</v>
      </c>
    </row>
    <row r="33" spans="1:4" s="24" customFormat="1" ht="16.5" customHeight="1">
      <c r="A33" s="705">
        <v>44470</v>
      </c>
      <c r="B33" s="951">
        <v>8.830517052174006</v>
      </c>
      <c r="C33" s="951">
        <v>21.341648422227117</v>
      </c>
    </row>
    <row r="34" spans="1:4" s="24" customFormat="1" ht="16.5" customHeight="1">
      <c r="A34" s="705">
        <v>44501</v>
      </c>
      <c r="B34" s="951">
        <v>9.3480770032084681</v>
      </c>
      <c r="C34" s="951">
        <v>21.726450667161188</v>
      </c>
    </row>
    <row r="35" spans="1:4" s="24" customFormat="1" ht="16.5" customHeight="1">
      <c r="A35" s="705">
        <v>44531</v>
      </c>
      <c r="B35" s="951">
        <v>9.2711302288540534</v>
      </c>
      <c r="C35" s="951">
        <v>20.770355172527907</v>
      </c>
    </row>
    <row r="36" spans="1:4">
      <c r="A36" s="705">
        <v>44562</v>
      </c>
      <c r="B36" s="951">
        <v>9.8081027451838185</v>
      </c>
      <c r="C36" s="951">
        <v>22.146748702315616</v>
      </c>
    </row>
    <row r="37" spans="1:4">
      <c r="A37" s="705">
        <v>44593</v>
      </c>
      <c r="B37" s="951">
        <v>9.7112493900516892</v>
      </c>
      <c r="C37" s="951">
        <v>22.788980779759676</v>
      </c>
    </row>
    <row r="38" spans="1:4">
      <c r="A38" s="952">
        <v>44621</v>
      </c>
      <c r="B38" s="953">
        <v>9.3138657879596227</v>
      </c>
      <c r="C38" s="953">
        <v>21.760361732599524</v>
      </c>
      <c r="D38" s="23"/>
    </row>
    <row r="39" spans="1:4">
      <c r="A39" s="705">
        <v>44652</v>
      </c>
      <c r="B39" s="951">
        <v>8.5871387836745114</v>
      </c>
      <c r="C39" s="951">
        <v>20.4555461757624</v>
      </c>
      <c r="D39" s="7"/>
    </row>
    <row r="40" spans="1:4">
      <c r="A40" s="705">
        <v>44682</v>
      </c>
      <c r="B40" s="951">
        <v>8.3901179999999993</v>
      </c>
      <c r="C40" s="951">
        <v>20.119159</v>
      </c>
    </row>
    <row r="41" spans="1:4">
      <c r="A41" s="705">
        <v>44713</v>
      </c>
      <c r="B41" s="951">
        <v>7.3948749999999999</v>
      </c>
      <c r="C41" s="951">
        <v>16.755023999999999</v>
      </c>
      <c r="D41" s="23"/>
    </row>
    <row r="42" spans="1:4">
      <c r="A42" s="705">
        <v>44743</v>
      </c>
      <c r="B42" s="951">
        <v>6.9435359999999999</v>
      </c>
      <c r="C42" s="951">
        <v>14.942197</v>
      </c>
    </row>
    <row r="43" spans="1:4">
      <c r="A43" s="705">
        <v>44774</v>
      </c>
      <c r="B43" s="951">
        <v>6.7115090000000004</v>
      </c>
      <c r="C43" s="951">
        <v>14.447429</v>
      </c>
    </row>
    <row r="44" spans="1:4">
      <c r="A44" s="954">
        <v>44805</v>
      </c>
      <c r="B44" s="955">
        <v>7.9148800000000001</v>
      </c>
      <c r="C44" s="955">
        <v>18.638027000000001</v>
      </c>
    </row>
    <row r="45" spans="1:4">
      <c r="A45" s="705">
        <v>44835</v>
      </c>
      <c r="B45" s="951">
        <v>8.3835549999999994</v>
      </c>
      <c r="C45" s="951">
        <v>20.389503000000001</v>
      </c>
    </row>
    <row r="46" spans="1:4">
      <c r="A46" s="705">
        <v>44866</v>
      </c>
      <c r="B46" s="951">
        <v>8.8938389999999998</v>
      </c>
      <c r="C46" s="951">
        <v>20.663765999999999</v>
      </c>
    </row>
    <row r="47" spans="1:4">
      <c r="A47" s="705">
        <v>44896</v>
      </c>
      <c r="B47" s="951">
        <v>8.8915380000000006</v>
      </c>
      <c r="C47" s="951">
        <v>19.876830999999999</v>
      </c>
    </row>
    <row r="48" spans="1:4">
      <c r="A48" s="705">
        <v>44927</v>
      </c>
      <c r="B48" s="951">
        <v>9.2090230000000002</v>
      </c>
      <c r="C48" s="951">
        <v>20.820808</v>
      </c>
    </row>
    <row r="49" spans="1:15">
      <c r="A49" s="705">
        <v>44958</v>
      </c>
      <c r="B49" s="951">
        <v>9.2483450000000005</v>
      </c>
      <c r="C49" s="951">
        <v>21.688977999999999</v>
      </c>
    </row>
    <row r="50" spans="1:15">
      <c r="A50" s="952">
        <v>44986</v>
      </c>
      <c r="B50" s="953">
        <v>8.7144180000000002</v>
      </c>
      <c r="C50" s="953">
        <v>20.542947999999999</v>
      </c>
    </row>
    <row r="51" spans="1:15">
      <c r="A51" s="705">
        <v>45017</v>
      </c>
      <c r="B51" s="951">
        <v>8.3513819999999992</v>
      </c>
      <c r="C51" s="951">
        <v>19.937393</v>
      </c>
    </row>
    <row r="52" spans="1:15">
      <c r="A52" s="705">
        <v>45047</v>
      </c>
      <c r="B52" s="951">
        <v>8.3843619999999994</v>
      </c>
      <c r="C52" s="951">
        <v>19.741022000000001</v>
      </c>
    </row>
    <row r="53" spans="1:15">
      <c r="A53" s="705">
        <v>45078</v>
      </c>
      <c r="B53" s="951">
        <v>7.480029</v>
      </c>
      <c r="C53" s="951">
        <v>17.341242000000001</v>
      </c>
    </row>
    <row r="54" spans="1:15">
      <c r="A54" s="705">
        <v>45108</v>
      </c>
      <c r="B54" s="951">
        <v>6.8611300000000002</v>
      </c>
      <c r="C54" s="951">
        <v>14.828308</v>
      </c>
    </row>
    <row r="55" spans="1:15">
      <c r="A55" s="705">
        <v>45139</v>
      </c>
      <c r="B55" s="951">
        <v>6.7427929999999998</v>
      </c>
      <c r="C55" s="951">
        <v>14.571681999999999</v>
      </c>
    </row>
    <row r="56" spans="1:15">
      <c r="A56" s="954">
        <v>45170</v>
      </c>
      <c r="B56" s="955">
        <v>7.6780629999999999</v>
      </c>
      <c r="C56" s="955">
        <v>18.270817000000001</v>
      </c>
    </row>
    <row r="57" spans="1:15">
      <c r="A57" s="705">
        <v>45200</v>
      </c>
      <c r="B57" s="706">
        <v>8.2741349999999994</v>
      </c>
      <c r="C57" s="706">
        <v>20.001923999999999</v>
      </c>
    </row>
    <row r="58" spans="1:15">
      <c r="A58" s="705">
        <v>45231</v>
      </c>
      <c r="B58" s="706">
        <v>8.9369499999999995</v>
      </c>
      <c r="C58" s="706">
        <v>20.618286999999999</v>
      </c>
    </row>
    <row r="59" spans="1:15">
      <c r="A59" s="705">
        <v>45261</v>
      </c>
      <c r="B59" s="951">
        <v>8.7810710000000007</v>
      </c>
      <c r="C59" s="951">
        <v>19.654364999999999</v>
      </c>
    </row>
    <row r="60" spans="1:15">
      <c r="A60" s="705">
        <v>45292</v>
      </c>
      <c r="B60" s="951">
        <v>9.1206359999999993</v>
      </c>
      <c r="C60" s="951">
        <v>20.716653000000001</v>
      </c>
    </row>
    <row r="61" spans="1:15" ht="31.5">
      <c r="A61" s="705">
        <v>45323</v>
      </c>
      <c r="B61" s="951">
        <v>9.2608770000000007</v>
      </c>
      <c r="C61" s="951">
        <v>21.532793999999999</v>
      </c>
      <c r="E61" s="153" t="s">
        <v>841</v>
      </c>
      <c r="F61" s="24"/>
      <c r="G61" s="24"/>
      <c r="H61" s="24"/>
      <c r="I61" s="956" t="s">
        <v>842</v>
      </c>
      <c r="J61" s="956" t="s">
        <v>843</v>
      </c>
      <c r="K61" s="956" t="s">
        <v>844</v>
      </c>
      <c r="L61" s="956" t="s">
        <v>845</v>
      </c>
      <c r="M61" s="956" t="s">
        <v>846</v>
      </c>
      <c r="N61" s="121"/>
      <c r="O61" s="166" t="s">
        <v>847</v>
      </c>
    </row>
    <row r="62" spans="1:15">
      <c r="A62" s="952">
        <v>45352</v>
      </c>
      <c r="B62" s="953">
        <v>8.7934629999999991</v>
      </c>
      <c r="C62" s="953">
        <v>20.624081</v>
      </c>
      <c r="E62" s="957" t="s">
        <v>848</v>
      </c>
      <c r="F62" s="24"/>
      <c r="G62" s="24"/>
      <c r="H62" s="24"/>
      <c r="I62" s="24"/>
      <c r="J62" s="24"/>
      <c r="K62" s="24"/>
      <c r="L62" s="24"/>
      <c r="M62" s="24"/>
      <c r="N62" s="24"/>
      <c r="O62" s="109"/>
    </row>
    <row r="63" spans="1:15">
      <c r="A63" s="705">
        <v>45383</v>
      </c>
      <c r="B63" s="951">
        <v>8.3774999999999995</v>
      </c>
      <c r="C63" s="951">
        <v>20.208123000000001</v>
      </c>
      <c r="E63" s="831" t="s">
        <v>285</v>
      </c>
      <c r="F63" s="468"/>
      <c r="G63" s="468"/>
      <c r="H63" s="468"/>
      <c r="I63" s="958">
        <f>'[1]Fig. 2.1 - totale'!CE17</f>
        <v>27.434328000000001</v>
      </c>
      <c r="J63" s="958">
        <f>'[1]Fig. 2.1 - totale'!CF17</f>
        <v>24.615264</v>
      </c>
      <c r="K63" s="958">
        <f>'[1]Fig. 2.1 - totale'!CG17</f>
        <v>21.008313000000001</v>
      </c>
      <c r="L63" s="958">
        <f>'[1]Fig. 2.1 - totale'!CH17</f>
        <v>20.959439</v>
      </c>
      <c r="M63" s="958">
        <f>'[1]Fig. 2.1 - totale'!CI17</f>
        <v>20.649006</v>
      </c>
      <c r="O63" s="707">
        <f>+M63-I63</f>
        <v>-6.7853220000000007</v>
      </c>
    </row>
    <row r="64" spans="1:15">
      <c r="A64" s="705">
        <v>45413</v>
      </c>
      <c r="B64" s="951">
        <v>8.2434910000000006</v>
      </c>
      <c r="C64" s="951">
        <v>19.611566</v>
      </c>
      <c r="E64" s="507" t="s">
        <v>257</v>
      </c>
      <c r="F64" s="507"/>
      <c r="G64" s="507"/>
      <c r="H64" s="507"/>
      <c r="I64" s="507"/>
      <c r="J64" s="513">
        <f>(J63-I63)/I63*100</f>
        <v>-10.275680891472906</v>
      </c>
      <c r="K64" s="513">
        <f>(K63-J63)/J63*100</f>
        <v>-14.653310238720167</v>
      </c>
      <c r="L64" s="513">
        <f>(L63-K63)/K63*100</f>
        <v>-0.23264124063651095</v>
      </c>
      <c r="M64" s="513">
        <f>(M63-L63)/L63*100</f>
        <v>-1.4811131156706996</v>
      </c>
      <c r="O64" s="428">
        <f>(M63-I63)/I63*100</f>
        <v>-24.732962294538435</v>
      </c>
    </row>
    <row r="65" spans="1:15">
      <c r="A65" s="705">
        <v>45444</v>
      </c>
      <c r="B65" s="951">
        <v>7.6076930000000003</v>
      </c>
      <c r="C65" s="951">
        <v>18.029786000000001</v>
      </c>
    </row>
    <row r="66" spans="1:15">
      <c r="A66" s="705">
        <v>45474</v>
      </c>
      <c r="B66" s="951">
        <v>7.074192</v>
      </c>
      <c r="C66" s="951">
        <v>15.637185000000001</v>
      </c>
      <c r="E66" s="831" t="s">
        <v>849</v>
      </c>
      <c r="F66" s="468"/>
      <c r="G66" s="468"/>
      <c r="H66" s="468"/>
      <c r="I66" s="958">
        <f>'[1]Fig. 2.1 - totale'!CE20</f>
        <v>11.715876</v>
      </c>
      <c r="J66" s="958">
        <f>'[1]Fig. 2.1 - totale'!CF20</f>
        <v>10.673659000000001</v>
      </c>
      <c r="K66" s="958">
        <f>'[1]Fig. 2.1 - totale'!CG20</f>
        <v>9.0391139999999996</v>
      </c>
      <c r="L66" s="958">
        <f>'[1]Fig. 2.1 - totale'!CH20</f>
        <v>9.0468480000000007</v>
      </c>
      <c r="M66" s="958">
        <f>'[1]Fig. 2.1 - totale'!CI20</f>
        <v>8.8739679999999996</v>
      </c>
      <c r="O66" s="707">
        <f>+M66-I66</f>
        <v>-2.8419080000000001</v>
      </c>
    </row>
    <row r="67" spans="1:15">
      <c r="A67" s="705">
        <v>45505</v>
      </c>
      <c r="B67" s="951">
        <v>6.8270989999999996</v>
      </c>
      <c r="C67" s="951">
        <v>14.307327000000001</v>
      </c>
      <c r="E67" s="507" t="s">
        <v>257</v>
      </c>
      <c r="F67" s="507"/>
      <c r="G67" s="507"/>
      <c r="H67" s="507"/>
      <c r="I67" s="507"/>
      <c r="J67" s="513">
        <f>(J66-I66)/I66*100</f>
        <v>-8.8957667356670473</v>
      </c>
      <c r="K67" s="513">
        <f t="shared" ref="K67:M67" si="0">(K66-J66)/J66*100</f>
        <v>-15.313820686982796</v>
      </c>
      <c r="L67" s="513">
        <f t="shared" si="0"/>
        <v>8.5561483127671784E-2</v>
      </c>
      <c r="M67" s="513">
        <f t="shared" si="0"/>
        <v>-1.9109417998401323</v>
      </c>
      <c r="O67" s="428">
        <f>(M66-I66)/I66*100</f>
        <v>-24.256897222196617</v>
      </c>
    </row>
    <row r="68" spans="1:15">
      <c r="A68" s="954">
        <v>45536</v>
      </c>
      <c r="B68" s="955">
        <v>7.735131</v>
      </c>
      <c r="C68" s="955">
        <v>18.320837999999998</v>
      </c>
      <c r="E68" s="360" t="s">
        <v>251</v>
      </c>
    </row>
    <row r="69" spans="1:15">
      <c r="A69" s="705">
        <v>45566</v>
      </c>
      <c r="B69" s="951">
        <v>8.39053</v>
      </c>
      <c r="C69" s="951">
        <v>19.952448</v>
      </c>
      <c r="E69" s="360" t="s">
        <v>850</v>
      </c>
    </row>
    <row r="70" spans="1:15">
      <c r="A70" s="705">
        <v>45597</v>
      </c>
      <c r="B70" s="951">
        <v>8.7225909999999995</v>
      </c>
      <c r="C70" s="951">
        <v>20.478584999999999</v>
      </c>
    </row>
    <row r="71" spans="1:15">
      <c r="A71" s="705">
        <v>45627</v>
      </c>
      <c r="B71" s="951">
        <v>8.6187129999999996</v>
      </c>
      <c r="C71" s="951">
        <v>19.638933000000002</v>
      </c>
    </row>
    <row r="72" spans="1:15">
      <c r="A72" s="954">
        <v>45658</v>
      </c>
      <c r="B72" s="951">
        <v>8.9861330000000006</v>
      </c>
      <c r="C72" s="951">
        <v>20.566762000000001</v>
      </c>
    </row>
    <row r="73" spans="1:15">
      <c r="A73" s="954">
        <v>45689</v>
      </c>
      <c r="B73" s="951">
        <v>9.0520230000000002</v>
      </c>
      <c r="C73" s="951">
        <v>21.261765</v>
      </c>
    </row>
    <row r="74" spans="1:15">
      <c r="A74" s="952">
        <v>45717</v>
      </c>
      <c r="B74" s="953">
        <v>8.6009779999999996</v>
      </c>
      <c r="C74" s="953">
        <v>20.177790999999999</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44A-07DB-40B4-A081-C5A5CCE4B870}">
  <sheetPr>
    <tabColor rgb="FFFF0000"/>
  </sheetPr>
  <dimension ref="A1:L33"/>
  <sheetViews>
    <sheetView showGridLines="0" zoomScale="85" zoomScaleNormal="85" workbookViewId="0">
      <selection activeCell="G9" sqref="G9"/>
    </sheetView>
  </sheetViews>
  <sheetFormatPr defaultColWidth="9.140625" defaultRowHeight="15.75"/>
  <cols>
    <col min="1" max="1" width="26.140625" style="109" customWidth="1"/>
    <col min="2" max="6" width="10.7109375" style="109" customWidth="1"/>
    <col min="7" max="7" width="14.5703125" style="109" customWidth="1"/>
    <col min="8" max="8" width="12.28515625" style="109" customWidth="1"/>
    <col min="9" max="10" width="15.140625" style="109" customWidth="1"/>
    <col min="11" max="11" width="2.28515625" style="109" customWidth="1"/>
    <col min="12" max="12" width="1.42578125" style="109" customWidth="1"/>
    <col min="13" max="16384" width="9.140625" style="109"/>
  </cols>
  <sheetData>
    <row r="1" spans="1:12" ht="21">
      <c r="A1" s="452" t="str">
        <f>+'Indice-Index'!C11</f>
        <v>2.2   Ascolti dei principali gruppi televisivi prime time (da inizio anno) -  Leading TV broadcaster by audience prime time (since b.y.)</v>
      </c>
      <c r="B1" s="410"/>
      <c r="C1" s="410"/>
      <c r="D1" s="410"/>
      <c r="E1" s="410"/>
      <c r="F1" s="410"/>
      <c r="G1" s="410"/>
      <c r="H1" s="410"/>
      <c r="I1" s="411"/>
      <c r="J1" s="411"/>
      <c r="K1" s="411"/>
      <c r="L1" s="411"/>
    </row>
    <row r="2" spans="1:12">
      <c r="A2" s="24"/>
      <c r="B2" s="24"/>
      <c r="C2" s="24"/>
      <c r="D2" s="24"/>
      <c r="E2" s="24"/>
      <c r="F2" s="24"/>
      <c r="G2" s="24"/>
      <c r="H2" s="24"/>
      <c r="I2" s="24"/>
      <c r="J2" s="24"/>
    </row>
    <row r="3" spans="1:12" ht="19.5">
      <c r="A3" s="959" t="s">
        <v>851</v>
      </c>
      <c r="B3" s="572"/>
      <c r="C3" s="572"/>
      <c r="D3" s="571"/>
      <c r="E3" s="572"/>
      <c r="F3" s="24"/>
      <c r="G3" s="24"/>
      <c r="H3" s="24"/>
      <c r="I3" s="24"/>
      <c r="J3" s="24"/>
      <c r="L3" s="405"/>
    </row>
    <row r="4" spans="1:12" ht="19.5">
      <c r="A4" s="960" t="s">
        <v>852</v>
      </c>
      <c r="B4" s="572"/>
      <c r="C4" s="572"/>
      <c r="D4" s="571"/>
      <c r="E4" s="572"/>
      <c r="F4" s="24"/>
      <c r="G4" s="24"/>
      <c r="H4" s="24"/>
      <c r="I4" s="24"/>
      <c r="J4" s="24"/>
      <c r="L4" s="405"/>
    </row>
    <row r="5" spans="1:12" ht="18.75">
      <c r="A5" s="573" t="s">
        <v>285</v>
      </c>
    </row>
    <row r="6" spans="1:12" ht="21" customHeight="1">
      <c r="E6" s="574"/>
      <c r="F6" s="574"/>
      <c r="G6" s="1081" t="s">
        <v>339</v>
      </c>
      <c r="H6" s="1082"/>
      <c r="I6" s="1081" t="s">
        <v>473</v>
      </c>
      <c r="J6" s="1082"/>
    </row>
    <row r="7" spans="1:12" ht="48" customHeight="1">
      <c r="A7" s="961" t="s">
        <v>853</v>
      </c>
      <c r="B7" s="962" t="s">
        <v>842</v>
      </c>
      <c r="C7" s="962" t="s">
        <v>843</v>
      </c>
      <c r="D7" s="962" t="s">
        <v>844</v>
      </c>
      <c r="E7" s="962" t="s">
        <v>845</v>
      </c>
      <c r="F7" s="962" t="s">
        <v>846</v>
      </c>
      <c r="G7" s="963" t="s">
        <v>847</v>
      </c>
      <c r="H7" s="963" t="s">
        <v>854</v>
      </c>
      <c r="I7" s="963" t="s">
        <v>847</v>
      </c>
      <c r="J7" s="963" t="s">
        <v>854</v>
      </c>
    </row>
    <row r="8" spans="1:12">
      <c r="A8" s="366"/>
      <c r="B8" s="964"/>
      <c r="C8" s="964"/>
      <c r="D8" s="964"/>
      <c r="E8" s="964"/>
      <c r="F8" s="964"/>
      <c r="G8" s="407"/>
      <c r="H8" s="400"/>
      <c r="I8" s="456"/>
      <c r="J8" s="456"/>
    </row>
    <row r="9" spans="1:12" ht="18" customHeight="1">
      <c r="A9" s="515" t="s">
        <v>0</v>
      </c>
      <c r="B9" s="516">
        <v>10.360061</v>
      </c>
      <c r="C9" s="516">
        <v>9.1995930000000001</v>
      </c>
      <c r="D9" s="516">
        <v>8.5290619999999997</v>
      </c>
      <c r="E9" s="516">
        <v>8.2212259999999997</v>
      </c>
      <c r="F9" s="516">
        <v>8.3867030000000007</v>
      </c>
      <c r="G9" s="591">
        <f t="shared" ref="G9:G15" si="0">(F9-B9)/B9*100</f>
        <v>-19.047744989146292</v>
      </c>
      <c r="H9" s="517">
        <f t="shared" ref="H9:H15" si="1">(F9-E9)/E9*100</f>
        <v>2.0128019835484512</v>
      </c>
      <c r="I9" s="584">
        <f t="shared" ref="I9:I15" si="2">+F9-B9</f>
        <v>-1.9733579999999993</v>
      </c>
      <c r="J9" s="579">
        <f t="shared" ref="J9:J15" si="3">+F9-E9</f>
        <v>0.16547700000000098</v>
      </c>
    </row>
    <row r="10" spans="1:12" ht="18" customHeight="1">
      <c r="A10" s="515" t="s">
        <v>1</v>
      </c>
      <c r="B10" s="516">
        <v>8.7842649999999995</v>
      </c>
      <c r="C10" s="516">
        <v>8.4017350000000004</v>
      </c>
      <c r="D10" s="516">
        <v>7.8380520000000002</v>
      </c>
      <c r="E10" s="516">
        <v>7.4990449999999997</v>
      </c>
      <c r="F10" s="516">
        <v>7.1494400000000002</v>
      </c>
      <c r="G10" s="591">
        <f t="shared" si="0"/>
        <v>-18.610834258756988</v>
      </c>
      <c r="H10" s="517">
        <f t="shared" si="1"/>
        <v>-4.6619936271885223</v>
      </c>
      <c r="I10" s="584">
        <f t="shared" si="2"/>
        <v>-1.6348249999999993</v>
      </c>
      <c r="J10" s="579">
        <f t="shared" si="3"/>
        <v>-0.3496049999999995</v>
      </c>
    </row>
    <row r="11" spans="1:12" ht="18" customHeight="1">
      <c r="A11" s="515" t="s">
        <v>472</v>
      </c>
      <c r="B11" s="516">
        <v>1.5550660000000001</v>
      </c>
      <c r="C11" s="516">
        <v>1.39175</v>
      </c>
      <c r="D11" s="516">
        <v>1.4035139999999999</v>
      </c>
      <c r="E11" s="516">
        <v>1.81646</v>
      </c>
      <c r="F11" s="516">
        <v>1.7261679999999999</v>
      </c>
      <c r="G11" s="591">
        <f t="shared" si="0"/>
        <v>11.002877048305336</v>
      </c>
      <c r="H11" s="517">
        <f t="shared" si="1"/>
        <v>-4.9707673166488684</v>
      </c>
      <c r="I11" s="584">
        <f t="shared" si="2"/>
        <v>0.17110199999999987</v>
      </c>
      <c r="J11" s="579">
        <f t="shared" si="3"/>
        <v>-9.0292000000000039E-2</v>
      </c>
    </row>
    <row r="12" spans="1:12" ht="18" customHeight="1">
      <c r="A12" s="515" t="s">
        <v>307</v>
      </c>
      <c r="B12" s="516">
        <v>1.812257</v>
      </c>
      <c r="C12" s="516">
        <v>1.4150400000000001</v>
      </c>
      <c r="D12" s="516">
        <v>1.46286</v>
      </c>
      <c r="E12" s="516">
        <v>1.4915750000000001</v>
      </c>
      <c r="F12" s="516">
        <v>1.409311</v>
      </c>
      <c r="G12" s="591">
        <f t="shared" si="0"/>
        <v>-22.234484402598529</v>
      </c>
      <c r="H12" s="517">
        <f t="shared" si="1"/>
        <v>-5.5152439535390512</v>
      </c>
      <c r="I12" s="584">
        <f t="shared" si="2"/>
        <v>-0.40294600000000003</v>
      </c>
      <c r="J12" s="579">
        <f t="shared" si="3"/>
        <v>-8.2264000000000115E-2</v>
      </c>
    </row>
    <row r="13" spans="1:12" ht="18" customHeight="1">
      <c r="A13" s="515" t="s">
        <v>308</v>
      </c>
      <c r="B13" s="516">
        <v>1.45383</v>
      </c>
      <c r="C13" s="516">
        <v>1.227525</v>
      </c>
      <c r="D13" s="516">
        <v>1.026303</v>
      </c>
      <c r="E13" s="516">
        <v>1.1906429999999999</v>
      </c>
      <c r="F13" s="516">
        <v>1.266921</v>
      </c>
      <c r="G13" s="591">
        <f t="shared" si="0"/>
        <v>-12.856317451146282</v>
      </c>
      <c r="H13" s="517">
        <f t="shared" si="1"/>
        <v>6.4064543276196204</v>
      </c>
      <c r="I13" s="584">
        <f t="shared" si="2"/>
        <v>-0.18690899999999999</v>
      </c>
      <c r="J13" s="579">
        <f t="shared" si="3"/>
        <v>7.6278000000000068E-2</v>
      </c>
    </row>
    <row r="14" spans="1:12" ht="18" customHeight="1">
      <c r="A14" s="515" t="s">
        <v>61</v>
      </c>
      <c r="B14" s="516">
        <v>1.1727479773056917</v>
      </c>
      <c r="C14" s="516">
        <v>1.0393837811125666</v>
      </c>
      <c r="D14" s="516">
        <v>0.74852200000000002</v>
      </c>
      <c r="E14" s="516">
        <v>0.74048999999999998</v>
      </c>
      <c r="F14" s="516">
        <v>0.71046299999999996</v>
      </c>
      <c r="G14" s="591">
        <f t="shared" si="0"/>
        <v>-39.418953283361006</v>
      </c>
      <c r="H14" s="517">
        <f t="shared" si="1"/>
        <v>-4.0550176234655471</v>
      </c>
      <c r="I14" s="584">
        <f t="shared" si="2"/>
        <v>-0.46228497730569174</v>
      </c>
      <c r="J14" s="579">
        <f t="shared" si="3"/>
        <v>-3.0027000000000026E-2</v>
      </c>
    </row>
    <row r="15" spans="1:12" ht="18" customHeight="1">
      <c r="A15" s="515" t="s">
        <v>246</v>
      </c>
      <c r="B15" s="965">
        <f>+B14+B13+B12+B11+B10+B9</f>
        <v>25.138226977305692</v>
      </c>
      <c r="C15" s="965">
        <f t="shared" ref="C15:F15" si="4">+C14+C13+C12+C11+C10+C9</f>
        <v>22.675026781112567</v>
      </c>
      <c r="D15" s="965">
        <f t="shared" si="4"/>
        <v>21.008313000000001</v>
      </c>
      <c r="E15" s="965">
        <f t="shared" si="4"/>
        <v>20.959439</v>
      </c>
      <c r="F15" s="965">
        <f t="shared" si="4"/>
        <v>20.649006</v>
      </c>
      <c r="G15" s="591">
        <f t="shared" si="0"/>
        <v>-17.858144814105124</v>
      </c>
      <c r="H15" s="517">
        <f t="shared" si="1"/>
        <v>-1.4811131156706996</v>
      </c>
      <c r="I15" s="584">
        <f t="shared" si="2"/>
        <v>-4.4892209773056919</v>
      </c>
      <c r="J15" s="579">
        <f t="shared" si="3"/>
        <v>-0.31043299999999974</v>
      </c>
    </row>
    <row r="16" spans="1:12" ht="17.25" customHeight="1">
      <c r="A16" s="212"/>
      <c r="B16" s="576"/>
      <c r="C16" s="576"/>
      <c r="D16" s="576"/>
      <c r="E16" s="576"/>
      <c r="F16" s="576"/>
    </row>
    <row r="17" spans="1:8" ht="17.25" customHeight="1">
      <c r="A17" s="966" t="s">
        <v>855</v>
      </c>
      <c r="E17" s="576"/>
      <c r="F17" s="576"/>
    </row>
    <row r="18" spans="1:8" ht="17.25" customHeight="1">
      <c r="A18" s="960" t="s">
        <v>856</v>
      </c>
      <c r="G18" s="1081" t="s">
        <v>340</v>
      </c>
      <c r="H18" s="1082"/>
    </row>
    <row r="19" spans="1:8" ht="31.5">
      <c r="A19" s="366" t="s">
        <v>284</v>
      </c>
      <c r="G19" s="963" t="s">
        <v>847</v>
      </c>
      <c r="H19" s="963" t="s">
        <v>854</v>
      </c>
    </row>
    <row r="20" spans="1:8">
      <c r="A20" s="366"/>
      <c r="G20" s="400"/>
      <c r="H20" s="400"/>
    </row>
    <row r="21" spans="1:8" ht="18" customHeight="1">
      <c r="A21" s="515" t="s">
        <v>0</v>
      </c>
      <c r="B21" s="707">
        <f>B9/B15*100</f>
        <v>41.212377505195029</v>
      </c>
      <c r="C21" s="707">
        <f t="shared" ref="C21:F21" si="5">C9/C15*100</f>
        <v>40.571475786140681</v>
      </c>
      <c r="D21" s="707">
        <f t="shared" si="5"/>
        <v>40.5985097423101</v>
      </c>
      <c r="E21" s="707">
        <f t="shared" si="5"/>
        <v>39.224456341603421</v>
      </c>
      <c r="F21" s="707">
        <f t="shared" si="5"/>
        <v>40.615528902456617</v>
      </c>
      <c r="G21" s="591">
        <f t="shared" ref="G21:G27" si="6">F21-B21</f>
        <v>-0.59684860273841167</v>
      </c>
      <c r="H21" s="517">
        <f t="shared" ref="H21:H27" si="7">F21-E21</f>
        <v>1.3910725608531962</v>
      </c>
    </row>
    <row r="22" spans="1:8" ht="18" customHeight="1">
      <c r="A22" s="515" t="s">
        <v>1</v>
      </c>
      <c r="B22" s="707">
        <f>B10/B15*100</f>
        <v>34.943852674774021</v>
      </c>
      <c r="C22" s="707">
        <f t="shared" ref="C22:F22" si="8">C10/C15*100</f>
        <v>37.052811805269073</v>
      </c>
      <c r="D22" s="707">
        <f t="shared" si="8"/>
        <v>37.309287994709521</v>
      </c>
      <c r="E22" s="707">
        <f t="shared" si="8"/>
        <v>35.778844080702733</v>
      </c>
      <c r="F22" s="707">
        <f t="shared" si="8"/>
        <v>34.623652102188359</v>
      </c>
      <c r="G22" s="591">
        <f t="shared" si="6"/>
        <v>-0.32020057258566226</v>
      </c>
      <c r="H22" s="517">
        <f t="shared" si="7"/>
        <v>-1.1551919785143738</v>
      </c>
    </row>
    <row r="23" spans="1:8" ht="18" customHeight="1">
      <c r="A23" s="515" t="s">
        <v>472</v>
      </c>
      <c r="B23" s="707">
        <f>B11/B15*100</f>
        <v>6.1860607806743237</v>
      </c>
      <c r="C23" s="707">
        <f t="shared" ref="C23:F23" si="9">C11/C15*100</f>
        <v>6.1378097297740553</v>
      </c>
      <c r="D23" s="707">
        <f t="shared" si="9"/>
        <v>6.6807553752650195</v>
      </c>
      <c r="E23" s="707">
        <f t="shared" si="9"/>
        <v>8.666548756386085</v>
      </c>
      <c r="F23" s="707">
        <f t="shared" si="9"/>
        <v>8.3595694630530879</v>
      </c>
      <c r="G23" s="591">
        <f t="shared" si="6"/>
        <v>2.1735086823787642</v>
      </c>
      <c r="H23" s="517">
        <f t="shared" si="7"/>
        <v>-0.30697929333299712</v>
      </c>
    </row>
    <row r="24" spans="1:8" ht="18" customHeight="1">
      <c r="A24" s="515" t="s">
        <v>307</v>
      </c>
      <c r="B24" s="707">
        <f>B12/B15*100</f>
        <v>7.2091679402690998</v>
      </c>
      <c r="C24" s="707">
        <f t="shared" ref="C24:F24" si="10">C12/C15*100</f>
        <v>6.240521846610009</v>
      </c>
      <c r="D24" s="707">
        <f t="shared" si="10"/>
        <v>6.963243550303158</v>
      </c>
      <c r="E24" s="707">
        <f t="shared" si="10"/>
        <v>7.1164834135112116</v>
      </c>
      <c r="F24" s="707">
        <f t="shared" si="10"/>
        <v>6.8250791345597941</v>
      </c>
      <c r="G24" s="591">
        <f t="shared" si="6"/>
        <v>-0.3840888057093057</v>
      </c>
      <c r="H24" s="517">
        <f t="shared" si="7"/>
        <v>-0.29140427895141752</v>
      </c>
    </row>
    <row r="25" spans="1:8" ht="18" customHeight="1">
      <c r="A25" s="515" t="s">
        <v>308</v>
      </c>
      <c r="B25" s="707">
        <f>B13/B15*100</f>
        <v>5.7833434367208545</v>
      </c>
      <c r="C25" s="707">
        <f t="shared" ref="C25:F25" si="11">C13/C15*100</f>
        <v>5.4135547968678983</v>
      </c>
      <c r="D25" s="707">
        <f t="shared" si="11"/>
        <v>4.8852232923224239</v>
      </c>
      <c r="E25" s="707">
        <f t="shared" si="11"/>
        <v>5.6807007095943742</v>
      </c>
      <c r="F25" s="707">
        <f t="shared" si="11"/>
        <v>6.1355059899735611</v>
      </c>
      <c r="G25" s="591">
        <f t="shared" si="6"/>
        <v>0.35216255325270662</v>
      </c>
      <c r="H25" s="517">
        <f t="shared" si="7"/>
        <v>0.45480528037918688</v>
      </c>
    </row>
    <row r="26" spans="1:8" ht="18" customHeight="1">
      <c r="A26" s="515" t="s">
        <v>61</v>
      </c>
      <c r="B26" s="707">
        <f>B14/B15*100</f>
        <v>4.6651976623666656</v>
      </c>
      <c r="C26" s="707">
        <f t="shared" ref="C26:F26" si="12">C14/C15*100</f>
        <v>4.5838260353382854</v>
      </c>
      <c r="D26" s="707">
        <f t="shared" si="12"/>
        <v>3.5629800450897697</v>
      </c>
      <c r="E26" s="707">
        <f t="shared" si="12"/>
        <v>3.5329666982021801</v>
      </c>
      <c r="F26" s="707">
        <f t="shared" si="12"/>
        <v>3.4406644077685864</v>
      </c>
      <c r="G26" s="591">
        <f t="shared" si="6"/>
        <v>-1.2245332545980792</v>
      </c>
      <c r="H26" s="517">
        <f t="shared" si="7"/>
        <v>-9.2302290433593726E-2</v>
      </c>
    </row>
    <row r="27" spans="1:8" ht="18" customHeight="1">
      <c r="A27" s="515" t="s">
        <v>246</v>
      </c>
      <c r="B27" s="454">
        <f>+B21+B22+B23+B24+B25+B26</f>
        <v>99.999999999999986</v>
      </c>
      <c r="C27" s="454">
        <f t="shared" ref="C27:F27" si="13">+C21+C22+C23+C24+C25+C26</f>
        <v>100</v>
      </c>
      <c r="D27" s="454">
        <f t="shared" si="13"/>
        <v>100</v>
      </c>
      <c r="E27" s="454">
        <f t="shared" si="13"/>
        <v>100</v>
      </c>
      <c r="F27" s="454">
        <f t="shared" si="13"/>
        <v>100.00000000000001</v>
      </c>
      <c r="G27" s="584">
        <f t="shared" si="6"/>
        <v>0</v>
      </c>
      <c r="H27" s="579">
        <f t="shared" si="7"/>
        <v>0</v>
      </c>
    </row>
    <row r="28" spans="1:8" ht="13.5" customHeight="1"/>
    <row r="29" spans="1:8">
      <c r="A29" s="459" t="s">
        <v>251</v>
      </c>
    </row>
    <row r="30" spans="1:8">
      <c r="A30" s="360" t="s">
        <v>850</v>
      </c>
    </row>
    <row r="31" spans="1:8">
      <c r="B31" s="574"/>
      <c r="C31" s="574"/>
      <c r="D31" s="574"/>
      <c r="E31" s="574"/>
      <c r="F31" s="574"/>
    </row>
    <row r="33" spans="2:6">
      <c r="B33" s="576"/>
      <c r="C33" s="576"/>
      <c r="D33" s="576"/>
      <c r="E33" s="576"/>
      <c r="F33" s="576"/>
    </row>
  </sheetData>
  <mergeCells count="3">
    <mergeCell ref="G6:H6"/>
    <mergeCell ref="I6:J6"/>
    <mergeCell ref="G18:H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66E29-6063-43F4-B877-E40E09878252}">
  <sheetPr>
    <tabColor theme="5"/>
  </sheetPr>
  <dimension ref="A1:R24"/>
  <sheetViews>
    <sheetView showGridLines="0" zoomScale="90" zoomScaleNormal="90" workbookViewId="0"/>
  </sheetViews>
  <sheetFormatPr defaultColWidth="9.140625" defaultRowHeight="15"/>
  <cols>
    <col min="1" max="1" width="30.42578125" style="51" customWidth="1"/>
    <col min="2" max="6" width="9.28515625" style="51" customWidth="1"/>
    <col min="7" max="7" width="2.7109375" style="51" customWidth="1"/>
    <col min="8" max="9" width="11.7109375" style="51" customWidth="1"/>
    <col min="10" max="10" width="2.7109375" style="51" customWidth="1"/>
    <col min="11" max="12" width="11.7109375" style="51" customWidth="1"/>
    <col min="13" max="13" width="2.7109375" style="51" customWidth="1"/>
    <col min="14" max="16" width="11.7109375" style="51" customWidth="1"/>
    <col min="17" max="21" width="9" style="51" customWidth="1"/>
    <col min="22" max="16384" width="9.140625" style="51"/>
  </cols>
  <sheetData>
    <row r="1" spans="1:18" ht="21">
      <c r="A1" s="925" t="str">
        <f>+'Indice-Index'!A4</f>
        <v>RA 2025 - I ricavi negli ambiti di competenza AGCOM per segmento (2020-2024)</v>
      </c>
      <c r="B1" s="923"/>
      <c r="C1" s="923"/>
      <c r="D1" s="923"/>
      <c r="E1" s="923"/>
      <c r="F1" s="923"/>
      <c r="G1" s="923"/>
      <c r="H1" s="923"/>
      <c r="I1" s="923"/>
      <c r="J1" s="923"/>
      <c r="K1" s="923"/>
      <c r="L1" s="923"/>
      <c r="M1" s="923"/>
      <c r="N1" s="923"/>
      <c r="O1" s="923"/>
      <c r="P1" s="923"/>
      <c r="Q1" s="924"/>
    </row>
    <row r="4" spans="1:18" ht="17.25">
      <c r="H4" s="1046" t="s">
        <v>777</v>
      </c>
      <c r="I4" s="1046"/>
      <c r="J4" s="182"/>
      <c r="K4" s="1046" t="s">
        <v>778</v>
      </c>
      <c r="L4" s="1046"/>
      <c r="M4" s="182"/>
      <c r="N4" s="1046" t="s">
        <v>779</v>
      </c>
      <c r="O4" s="1046"/>
      <c r="P4" s="1046"/>
    </row>
    <row r="5" spans="1:18" ht="17.25">
      <c r="A5" s="155" t="s">
        <v>780</v>
      </c>
      <c r="B5" s="872">
        <v>2020</v>
      </c>
      <c r="C5" s="872">
        <v>2021</v>
      </c>
      <c r="D5" s="872">
        <v>2022</v>
      </c>
      <c r="E5" s="872">
        <v>2023</v>
      </c>
      <c r="F5" s="872">
        <v>2024</v>
      </c>
      <c r="H5" s="871" t="s">
        <v>802</v>
      </c>
      <c r="I5" s="872" t="s">
        <v>803</v>
      </c>
      <c r="K5" s="871" t="s">
        <v>802</v>
      </c>
      <c r="L5" s="872" t="s">
        <v>803</v>
      </c>
      <c r="N5" s="872">
        <v>2020</v>
      </c>
      <c r="O5" s="872">
        <v>2024</v>
      </c>
      <c r="P5" s="873" t="s">
        <v>781</v>
      </c>
    </row>
    <row r="6" spans="1:18" ht="15.75" thickBot="1"/>
    <row r="7" spans="1:18" ht="18" thickBot="1">
      <c r="A7" s="874" t="s">
        <v>782</v>
      </c>
      <c r="B7" s="875">
        <f>+B8+B9</f>
        <v>28.649964863047348</v>
      </c>
      <c r="C7" s="875">
        <f>+C8+C9</f>
        <v>27.848388869908838</v>
      </c>
      <c r="D7" s="875">
        <f>+D8+D9</f>
        <v>26.941944285936366</v>
      </c>
      <c r="E7" s="875">
        <f>+E8+E9</f>
        <v>27.10078843646118</v>
      </c>
      <c r="F7" s="875">
        <f>+F8+F9</f>
        <v>28.009299110103825</v>
      </c>
      <c r="H7" s="875">
        <f>+F7-E7</f>
        <v>0.90851067364264537</v>
      </c>
      <c r="I7" s="875">
        <f>+F7-B7</f>
        <v>-0.6406657529435229</v>
      </c>
      <c r="K7" s="876">
        <f>(F7-E7)/E7*100</f>
        <v>3.3523403784826518</v>
      </c>
      <c r="L7" s="876">
        <f>(F7-B7)/B7*100</f>
        <v>-2.2361833810478839</v>
      </c>
      <c r="N7" s="877">
        <f>B7/B$22*100</f>
        <v>56.389588446134489</v>
      </c>
      <c r="O7" s="877">
        <f>F7/F$22*100</f>
        <v>49.851677830690271</v>
      </c>
      <c r="P7" s="877">
        <f>+O7-N7</f>
        <v>-6.5379106154442184</v>
      </c>
    </row>
    <row r="8" spans="1:18" s="24" customFormat="1" ht="15.75">
      <c r="A8" s="878" t="s">
        <v>783</v>
      </c>
      <c r="B8" s="879">
        <v>15.599365435399315</v>
      </c>
      <c r="C8" s="879">
        <v>15.450610332021828</v>
      </c>
      <c r="D8" s="879">
        <v>15.387620616790864</v>
      </c>
      <c r="E8" s="879">
        <v>16.030858927177729</v>
      </c>
      <c r="F8" s="879">
        <v>17.317920812193137</v>
      </c>
      <c r="H8" s="880">
        <f>+F8-E8</f>
        <v>1.2870618850154081</v>
      </c>
      <c r="I8" s="880">
        <f>+F8-B8</f>
        <v>1.7185553767938213</v>
      </c>
      <c r="K8" s="881">
        <f>(F8-E8)/E8*100</f>
        <v>8.0286520570236117</v>
      </c>
      <c r="L8" s="881">
        <f>(F8-B8)/B8*100</f>
        <v>11.016828754418045</v>
      </c>
      <c r="N8" s="881">
        <f>B8/B$22*100</f>
        <v>30.703067215889774</v>
      </c>
      <c r="O8" s="881">
        <f>F8/F$22*100</f>
        <v>30.822885129440074</v>
      </c>
      <c r="P8" s="882">
        <f t="shared" ref="P8:P20" si="0">+O8-N8</f>
        <v>0.11981791355029969</v>
      </c>
    </row>
    <row r="9" spans="1:18" s="24" customFormat="1" ht="16.5" thickBot="1">
      <c r="A9" s="883" t="s">
        <v>784</v>
      </c>
      <c r="B9" s="884">
        <v>13.050599427648033</v>
      </c>
      <c r="C9" s="884">
        <v>12.397778537887008</v>
      </c>
      <c r="D9" s="884">
        <v>11.554323669145504</v>
      </c>
      <c r="E9" s="884">
        <v>11.069929509283449</v>
      </c>
      <c r="F9" s="884">
        <v>10.69137829791069</v>
      </c>
      <c r="H9" s="885">
        <f>+F9-E9</f>
        <v>-0.37855121137275916</v>
      </c>
      <c r="I9" s="885">
        <f>+F9-B9</f>
        <v>-2.3592211297373424</v>
      </c>
      <c r="K9" s="886">
        <f>(F9-E9)/E9*100</f>
        <v>-3.4196352474990839</v>
      </c>
      <c r="L9" s="886">
        <f>(F9-B9)/B9*100</f>
        <v>-18.077492477006622</v>
      </c>
      <c r="N9" s="886">
        <f>B9/B$22*100</f>
        <v>25.686521230244718</v>
      </c>
      <c r="O9" s="886">
        <f>F9/F$22*100</f>
        <v>19.028792701250204</v>
      </c>
      <c r="P9" s="887">
        <f t="shared" si="0"/>
        <v>-6.6577285289945145</v>
      </c>
    </row>
    <row r="10" spans="1:18" s="24" customFormat="1" ht="16.5" thickBot="1">
      <c r="A10" s="888"/>
      <c r="B10" s="889"/>
      <c r="C10" s="889"/>
      <c r="D10" s="889"/>
      <c r="E10" s="889"/>
      <c r="F10" s="889"/>
      <c r="H10" s="890"/>
      <c r="I10" s="890"/>
      <c r="K10" s="891"/>
      <c r="L10" s="891"/>
      <c r="N10" s="891"/>
      <c r="O10" s="891"/>
      <c r="P10" s="882"/>
    </row>
    <row r="11" spans="1:18" ht="18" thickBot="1">
      <c r="A11" s="892" t="s">
        <v>785</v>
      </c>
      <c r="B11" s="875">
        <f>+B12+B13+B14</f>
        <v>11.182365108267657</v>
      </c>
      <c r="C11" s="875">
        <f>+C12+C13+C14</f>
        <v>11.641152199985044</v>
      </c>
      <c r="D11" s="875">
        <f>+D12+D13+D14</f>
        <v>11.657375012073228</v>
      </c>
      <c r="E11" s="875">
        <f>+E12+E13+E14</f>
        <v>11.756264339954935</v>
      </c>
      <c r="F11" s="875">
        <f>+F12+F13+F14</f>
        <v>12.12897412324824</v>
      </c>
      <c r="H11" s="875">
        <f>+H12+H13+H14</f>
        <v>0.37270978329330573</v>
      </c>
      <c r="I11" s="875">
        <f>+I12+I13+I14</f>
        <v>0.94660901498058259</v>
      </c>
      <c r="K11" s="876">
        <f>(F11-E11)/E11*100</f>
        <v>3.1703079525577689</v>
      </c>
      <c r="L11" s="876">
        <f>(F11-B11)/B11*100</f>
        <v>8.4651950264144862</v>
      </c>
      <c r="N11" s="877">
        <f>B11/B$22*100</f>
        <v>22.009414996628269</v>
      </c>
      <c r="O11" s="877">
        <f>F11/F$22*100</f>
        <v>21.587463079032716</v>
      </c>
      <c r="P11" s="877">
        <f t="shared" si="0"/>
        <v>-0.42195191759555328</v>
      </c>
    </row>
    <row r="12" spans="1:18" s="24" customFormat="1" ht="15.75">
      <c r="A12" s="893" t="s">
        <v>786</v>
      </c>
      <c r="B12" s="879">
        <v>7.6403894341356802</v>
      </c>
      <c r="C12" s="879">
        <v>8.0215979645351094</v>
      </c>
      <c r="D12" s="879">
        <v>8.0489747877615603</v>
      </c>
      <c r="E12" s="879">
        <v>8.2321332065397339</v>
      </c>
      <c r="F12" s="879">
        <v>8.8356506093796892</v>
      </c>
      <c r="H12" s="880">
        <f>+F12-E12</f>
        <v>0.60351740283995525</v>
      </c>
      <c r="I12" s="880">
        <f>+F12-B12</f>
        <v>1.195261175244009</v>
      </c>
      <c r="K12" s="881">
        <f>(F12-E12)/E12*100</f>
        <v>7.3312395183366537</v>
      </c>
      <c r="L12" s="881">
        <f t="shared" ref="L12:L19" si="1">(F12-B12)/B12*100</f>
        <v>15.643982359116789</v>
      </c>
      <c r="N12" s="881">
        <f>B12/B$22*100</f>
        <v>15.038008521776572</v>
      </c>
      <c r="O12" s="881">
        <f>F12/F$22*100</f>
        <v>15.72592037636695</v>
      </c>
      <c r="P12" s="882">
        <f t="shared" si="0"/>
        <v>0.68791185459037862</v>
      </c>
      <c r="Q12" s="165"/>
      <c r="R12" s="165"/>
    </row>
    <row r="13" spans="1:18" s="24" customFormat="1" ht="15.75">
      <c r="A13" s="894" t="s">
        <v>787</v>
      </c>
      <c r="B13" s="895">
        <v>0.54413076748260703</v>
      </c>
      <c r="C13" s="895">
        <v>0.58059840242357674</v>
      </c>
      <c r="D13" s="895">
        <v>0.60778060918376897</v>
      </c>
      <c r="E13" s="895">
        <v>0.64883908340087293</v>
      </c>
      <c r="F13" s="895">
        <v>0.65592766033124439</v>
      </c>
      <c r="H13" s="896">
        <f>+F13-E13</f>
        <v>7.0885769303714596E-3</v>
      </c>
      <c r="I13" s="896">
        <f>+F13-B13</f>
        <v>0.11179689284863736</v>
      </c>
      <c r="K13" s="897">
        <f>(F13-E13)/E13*100</f>
        <v>1.0925015326168195</v>
      </c>
      <c r="L13" s="897">
        <f>(F13-B13)/B13*100</f>
        <v>20.545960553905072</v>
      </c>
      <c r="N13" s="897">
        <f>B13/B$22*100</f>
        <v>1.0709719954595394</v>
      </c>
      <c r="O13" s="897">
        <f>F13/F$22*100</f>
        <v>1.167437081325468</v>
      </c>
      <c r="P13" s="882">
        <f t="shared" si="0"/>
        <v>9.6465085865928613E-2</v>
      </c>
    </row>
    <row r="14" spans="1:18" s="24" customFormat="1" ht="19.5" customHeight="1" thickBot="1">
      <c r="A14" s="898" t="s">
        <v>788</v>
      </c>
      <c r="B14" s="884">
        <v>2.9978449066493704</v>
      </c>
      <c r="C14" s="884">
        <v>3.0389558330263577</v>
      </c>
      <c r="D14" s="884">
        <v>3.0006196151278997</v>
      </c>
      <c r="E14" s="884">
        <v>2.8752920500143277</v>
      </c>
      <c r="F14" s="884">
        <v>2.6373958535373068</v>
      </c>
      <c r="H14" s="890">
        <f>+F14-E14</f>
        <v>-0.23789619647702098</v>
      </c>
      <c r="I14" s="890">
        <f>+F14-B14</f>
        <v>-0.36044905311206366</v>
      </c>
      <c r="K14" s="886">
        <f>(F14-E14)/E14*100</f>
        <v>-8.2738098370158788</v>
      </c>
      <c r="L14" s="886">
        <f t="shared" si="1"/>
        <v>-12.023605768015869</v>
      </c>
      <c r="N14" s="886">
        <f>B14/B$22*100</f>
        <v>5.9004344793921604</v>
      </c>
      <c r="O14" s="886">
        <f>F14/F$22*100</f>
        <v>4.6941056213402987</v>
      </c>
      <c r="P14" s="887">
        <f t="shared" si="0"/>
        <v>-1.2063288580518616</v>
      </c>
    </row>
    <row r="15" spans="1:18" s="24" customFormat="1" ht="16.5" thickBot="1">
      <c r="A15" s="899"/>
      <c r="B15" s="889"/>
      <c r="C15" s="889"/>
      <c r="D15" s="889"/>
      <c r="E15" s="889"/>
      <c r="F15" s="889"/>
      <c r="H15" s="890"/>
      <c r="I15" s="890"/>
      <c r="K15" s="891"/>
      <c r="L15" s="891"/>
      <c r="N15" s="891"/>
      <c r="O15" s="891"/>
      <c r="P15" s="882"/>
    </row>
    <row r="16" spans="1:18" ht="18" thickBot="1">
      <c r="A16" s="874" t="s">
        <v>789</v>
      </c>
      <c r="B16" s="900">
        <v>4.0708397665390201</v>
      </c>
      <c r="C16" s="900">
        <v>5.5378827807316613</v>
      </c>
      <c r="D16" s="900">
        <v>6.3108066332531454</v>
      </c>
      <c r="E16" s="900">
        <v>7.023228431176447</v>
      </c>
      <c r="F16" s="900">
        <v>7.4569295815525445</v>
      </c>
      <c r="H16" s="875">
        <f>F16-E16</f>
        <v>0.43370115037609747</v>
      </c>
      <c r="I16" s="875">
        <f>F16-B16</f>
        <v>3.3860898150135244</v>
      </c>
      <c r="K16" s="876">
        <f>(F16-E16)/E16*100</f>
        <v>6.1752391314922539</v>
      </c>
      <c r="L16" s="876">
        <f t="shared" si="1"/>
        <v>83.179147527399195</v>
      </c>
      <c r="N16" s="877">
        <f>B16/B$22*100</f>
        <v>8.0123302127106761</v>
      </c>
      <c r="O16" s="877">
        <f>F16/F$22*100</f>
        <v>13.27203689190506</v>
      </c>
      <c r="P16" s="877">
        <f t="shared" si="0"/>
        <v>5.2597066791943838</v>
      </c>
    </row>
    <row r="17" spans="1:16" ht="18" thickBot="1">
      <c r="A17" s="874"/>
      <c r="B17" s="900"/>
      <c r="C17" s="900"/>
      <c r="D17" s="900"/>
      <c r="E17" s="900"/>
      <c r="F17" s="900"/>
      <c r="H17" s="875"/>
      <c r="I17" s="875"/>
      <c r="K17" s="876"/>
      <c r="L17" s="876"/>
      <c r="N17" s="877"/>
      <c r="O17" s="877"/>
      <c r="P17" s="877"/>
    </row>
    <row r="18" spans="1:16" ht="18" thickBot="1">
      <c r="A18" s="892" t="s">
        <v>790</v>
      </c>
      <c r="B18" s="875">
        <f>+B19+B20</f>
        <v>6.904019412701496</v>
      </c>
      <c r="C18" s="875">
        <f>+C19+C20</f>
        <v>7.8988227634175967</v>
      </c>
      <c r="D18" s="875">
        <f>+D19+D20</f>
        <v>8.1450474682469718</v>
      </c>
      <c r="E18" s="875">
        <f>+E19+E20</f>
        <v>8.4272517270488727</v>
      </c>
      <c r="F18" s="875">
        <f>+F19+F20</f>
        <v>8.5900658238580618</v>
      </c>
      <c r="H18" s="875">
        <f>+H19+H20</f>
        <v>0.16281409680918824</v>
      </c>
      <c r="I18" s="875">
        <f>+I19+I20</f>
        <v>1.6860464111565658</v>
      </c>
      <c r="K18" s="876">
        <f>(F18-E18)/E18*100</f>
        <v>1.931995175682319</v>
      </c>
      <c r="L18" s="876">
        <f t="shared" si="1"/>
        <v>24.421229292239595</v>
      </c>
      <c r="N18" s="877">
        <f>B18/B$22*100</f>
        <v>13.588666344526576</v>
      </c>
      <c r="O18" s="877">
        <f>F18/F$22*100</f>
        <v>15.288822198371951</v>
      </c>
      <c r="P18" s="877">
        <f t="shared" si="0"/>
        <v>1.7001558538453754</v>
      </c>
    </row>
    <row r="19" spans="1:16" s="24" customFormat="1" ht="15.75">
      <c r="A19" s="153" t="s">
        <v>791</v>
      </c>
      <c r="B19" s="901">
        <v>1.6803916435051753</v>
      </c>
      <c r="C19" s="901">
        <v>1.7576165956676386</v>
      </c>
      <c r="D19" s="901">
        <v>1.7347251765849561</v>
      </c>
      <c r="E19" s="901">
        <v>1.7235730800057636</v>
      </c>
      <c r="F19" s="901">
        <v>1.76348703339569</v>
      </c>
      <c r="H19" s="880">
        <f>+F19-E19</f>
        <v>3.9913953389926426E-2</v>
      </c>
      <c r="I19" s="880">
        <f>+F19-B19</f>
        <v>8.3095389890514681E-2</v>
      </c>
      <c r="K19" s="881">
        <f>(F19-E19)/E19*100</f>
        <v>2.3157679736906167</v>
      </c>
      <c r="L19" s="881">
        <f t="shared" si="1"/>
        <v>4.9450013758211577</v>
      </c>
      <c r="N19" s="881">
        <f>B19/B$22*100</f>
        <v>3.3073895084526681</v>
      </c>
      <c r="O19" s="881">
        <f>F19/F$22*100</f>
        <v>3.1387000118017516</v>
      </c>
      <c r="P19" s="882">
        <f t="shared" si="0"/>
        <v>-0.16868949665091648</v>
      </c>
    </row>
    <row r="20" spans="1:16" s="24" customFormat="1" ht="16.5" thickBot="1">
      <c r="A20" s="902" t="s">
        <v>792</v>
      </c>
      <c r="B20" s="903">
        <v>5.2236277691963204</v>
      </c>
      <c r="C20" s="903">
        <v>6.1412061677499583</v>
      </c>
      <c r="D20" s="903">
        <v>6.4103222916620162</v>
      </c>
      <c r="E20" s="903">
        <v>6.7036786470431098</v>
      </c>
      <c r="F20" s="903">
        <v>6.8265787904623716</v>
      </c>
      <c r="H20" s="885">
        <f>+F20-E20</f>
        <v>0.12290014341926181</v>
      </c>
      <c r="I20" s="885">
        <f>+F20-B20</f>
        <v>1.6029510212660512</v>
      </c>
      <c r="K20" s="886">
        <f>(F20-E20)/E20*100</f>
        <v>1.8333239090073505</v>
      </c>
      <c r="L20" s="886">
        <f>(F20-B20)/B20*100</f>
        <v>30.686547588988578</v>
      </c>
      <c r="N20" s="886">
        <f>B20/B$22*100</f>
        <v>10.281276836073909</v>
      </c>
      <c r="O20" s="886">
        <f>F20/F$22*100</f>
        <v>12.150122186570199</v>
      </c>
      <c r="P20" s="887">
        <f t="shared" si="0"/>
        <v>1.8688453504962901</v>
      </c>
    </row>
    <row r="21" spans="1:16" ht="15.75" thickBot="1"/>
    <row r="22" spans="1:16" s="182" customFormat="1" ht="18" thickBot="1">
      <c r="A22" s="904" t="s">
        <v>246</v>
      </c>
      <c r="B22" s="905">
        <f>+B18+B16+B11+B7</f>
        <v>50.807189150555516</v>
      </c>
      <c r="C22" s="905">
        <f>+C18+C16+C11+C7</f>
        <v>52.926246614043137</v>
      </c>
      <c r="D22" s="905">
        <f>+D18+D16+D11+D7</f>
        <v>53.055173399509712</v>
      </c>
      <c r="E22" s="905">
        <f>+E18+E16+E11+E7</f>
        <v>54.307532934641436</v>
      </c>
      <c r="F22" s="905">
        <f>+F18+F16+F11+F7</f>
        <v>56.185268638762672</v>
      </c>
      <c r="H22" s="905">
        <f>+H18+H16+H11+H7</f>
        <v>1.8777357041212368</v>
      </c>
      <c r="I22" s="905">
        <f>+I18+I16+I11+I7</f>
        <v>5.3780794882071499</v>
      </c>
      <c r="K22" s="906">
        <f>(F22-E22)/E22*100</f>
        <v>3.4575971373641137</v>
      </c>
      <c r="L22" s="906">
        <f>(F22-B22)/B22*100</f>
        <v>10.585272631930973</v>
      </c>
      <c r="N22" s="906">
        <f>+N7+N11+N16+N18</f>
        <v>100.00000000000001</v>
      </c>
      <c r="O22" s="906">
        <f>+O7+O11+O16+O18</f>
        <v>100</v>
      </c>
      <c r="P22" s="907"/>
    </row>
    <row r="24" spans="1:16">
      <c r="A24" s="908"/>
      <c r="B24" s="909"/>
      <c r="C24" s="909"/>
      <c r="D24" s="909"/>
      <c r="E24" s="909"/>
      <c r="F24" s="909"/>
    </row>
  </sheetData>
  <mergeCells count="3">
    <mergeCell ref="H4:I4"/>
    <mergeCell ref="K4:L4"/>
    <mergeCell ref="N4:P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4E312-ABE8-4B9F-A3F0-51100ADA1F0D}">
  <sheetPr>
    <tabColor rgb="FFFF0000"/>
  </sheetPr>
  <dimension ref="A1:L32"/>
  <sheetViews>
    <sheetView showGridLines="0" zoomScale="70" zoomScaleNormal="70" workbookViewId="0">
      <selection activeCell="Y20" sqref="Y20"/>
    </sheetView>
  </sheetViews>
  <sheetFormatPr defaultColWidth="9.140625" defaultRowHeight="15.75"/>
  <cols>
    <col min="1" max="1" width="30.140625" style="13" customWidth="1"/>
    <col min="2" max="6" width="10.7109375" style="13" customWidth="1"/>
    <col min="7" max="7" width="16.28515625" style="13" customWidth="1"/>
    <col min="8" max="8" width="12.7109375" style="13" customWidth="1"/>
    <col min="9" max="9" width="14.5703125" style="13" customWidth="1"/>
    <col min="10" max="10" width="12.7109375" style="13" customWidth="1"/>
    <col min="11" max="11" width="2.28515625" style="13" customWidth="1"/>
    <col min="12" max="12" width="1.140625" style="13" customWidth="1"/>
    <col min="13" max="13" width="12.28515625" style="13" customWidth="1"/>
    <col min="14" max="16384" width="9.140625" style="13"/>
  </cols>
  <sheetData>
    <row r="1" spans="1:12" ht="21">
      <c r="A1" s="268" t="str">
        <f>+'Indice-Index'!C12</f>
        <v>2.3   Ascolti dei principali gruppi televisivi intero giorno (da inizio anno) -  Leading TV broadcaster by audience whole day (since b.y.)</v>
      </c>
      <c r="B1" s="260"/>
      <c r="C1" s="260"/>
      <c r="D1" s="260"/>
      <c r="E1" s="260"/>
      <c r="F1" s="260"/>
      <c r="G1" s="260"/>
      <c r="H1" s="260"/>
      <c r="I1" s="91"/>
      <c r="J1" s="91"/>
      <c r="K1" s="91"/>
      <c r="L1" s="91"/>
    </row>
    <row r="2" spans="1:12">
      <c r="A2" s="6"/>
      <c r="B2" s="6"/>
      <c r="C2" s="6"/>
      <c r="D2" s="6"/>
      <c r="E2" s="6"/>
      <c r="F2" s="6"/>
      <c r="G2" s="6"/>
      <c r="H2" s="6"/>
      <c r="I2" s="6"/>
      <c r="J2" s="6"/>
    </row>
    <row r="3" spans="1:12" ht="19.5">
      <c r="A3" s="959" t="s">
        <v>851</v>
      </c>
      <c r="B3" s="129"/>
      <c r="C3" s="129"/>
      <c r="D3" s="87"/>
      <c r="E3" s="129"/>
      <c r="F3" s="6"/>
      <c r="G3" s="6"/>
      <c r="H3" s="6"/>
      <c r="I3" s="6"/>
      <c r="J3" s="6"/>
    </row>
    <row r="4" spans="1:12" ht="19.5">
      <c r="A4" s="960" t="str">
        <f>'[2]2.2'!A4</f>
        <v>Average daily audience since the beginning of the year</v>
      </c>
      <c r="B4" s="129"/>
      <c r="C4" s="129"/>
      <c r="D4" s="87"/>
      <c r="E4" s="129"/>
      <c r="F4" s="6"/>
      <c r="G4" s="6"/>
      <c r="H4" s="6"/>
      <c r="I4" s="6"/>
      <c r="J4" s="6"/>
    </row>
    <row r="5" spans="1:12" ht="21" customHeight="1">
      <c r="A5" s="573" t="s">
        <v>857</v>
      </c>
      <c r="B5" s="109"/>
      <c r="C5" s="109"/>
      <c r="D5" s="109"/>
      <c r="E5" s="109"/>
      <c r="F5" s="109"/>
      <c r="G5" s="109"/>
      <c r="H5" s="109"/>
      <c r="I5" s="109"/>
      <c r="J5" s="109"/>
    </row>
    <row r="6" spans="1:12" ht="17.25">
      <c r="A6" s="109"/>
      <c r="B6" s="575"/>
      <c r="C6" s="575"/>
      <c r="D6" s="575"/>
      <c r="E6" s="575"/>
      <c r="F6" s="575"/>
      <c r="G6" s="1081" t="s">
        <v>339</v>
      </c>
      <c r="H6" s="1083"/>
      <c r="I6" s="1081" t="s">
        <v>473</v>
      </c>
      <c r="J6" s="1082"/>
    </row>
    <row r="7" spans="1:12" ht="35.1" customHeight="1">
      <c r="A7" s="961" t="str">
        <f>'[2]2.2'!A7</f>
        <v xml:space="preserve">Spettatori/Audience (mln)
</v>
      </c>
      <c r="B7" s="962" t="s">
        <v>842</v>
      </c>
      <c r="C7" s="962" t="s">
        <v>843</v>
      </c>
      <c r="D7" s="962" t="s">
        <v>844</v>
      </c>
      <c r="E7" s="962" t="s">
        <v>845</v>
      </c>
      <c r="F7" s="962" t="s">
        <v>846</v>
      </c>
      <c r="G7" s="963" t="s">
        <v>847</v>
      </c>
      <c r="H7" s="963" t="s">
        <v>854</v>
      </c>
      <c r="I7" s="963" t="s">
        <v>847</v>
      </c>
      <c r="J7" s="963" t="s">
        <v>854</v>
      </c>
    </row>
    <row r="8" spans="1:12" s="109" customFormat="1" ht="18" customHeight="1">
      <c r="A8" s="366"/>
      <c r="B8" s="964"/>
      <c r="C8" s="964"/>
      <c r="D8" s="964"/>
      <c r="E8" s="964"/>
      <c r="F8" s="964"/>
      <c r="G8" s="408"/>
      <c r="H8" s="402"/>
      <c r="I8" s="456"/>
      <c r="J8" s="456"/>
    </row>
    <row r="9" spans="1:12" s="109" customFormat="1" ht="18" customHeight="1">
      <c r="A9" s="515" t="s">
        <v>0</v>
      </c>
      <c r="B9" s="516">
        <v>4.2750750000000002</v>
      </c>
      <c r="C9" s="516">
        <v>3.8249939999999998</v>
      </c>
      <c r="D9" s="516">
        <v>3.5387840000000002</v>
      </c>
      <c r="E9" s="516">
        <v>3.435467</v>
      </c>
      <c r="F9" s="516">
        <v>3.3598219999999999</v>
      </c>
      <c r="G9" s="600">
        <f t="shared" ref="G9:G15" si="0">(F9-B9)/B9*100</f>
        <v>-21.409051303193518</v>
      </c>
      <c r="H9" s="967">
        <f t="shared" ref="H9:H15" si="1">(F9-E9)/E9*100</f>
        <v>-2.201884052444695</v>
      </c>
      <c r="I9" s="584">
        <f t="shared" ref="I9:I15" si="2">+F9-B9</f>
        <v>-0.91525300000000032</v>
      </c>
      <c r="J9" s="579">
        <f t="shared" ref="J9:J15" si="3">+F9-E9</f>
        <v>-7.5645000000000184E-2</v>
      </c>
    </row>
    <row r="10" spans="1:12" s="109" customFormat="1" ht="18" customHeight="1">
      <c r="A10" s="515" t="s">
        <v>1</v>
      </c>
      <c r="B10" s="516">
        <v>3.7520760000000002</v>
      </c>
      <c r="C10" s="516">
        <v>3.6025459999999998</v>
      </c>
      <c r="D10" s="516">
        <v>3.39805</v>
      </c>
      <c r="E10" s="516">
        <v>3.3490880000000001</v>
      </c>
      <c r="F10" s="516">
        <v>3.27</v>
      </c>
      <c r="G10" s="600">
        <f t="shared" si="0"/>
        <v>-12.848247210344358</v>
      </c>
      <c r="H10" s="967">
        <f t="shared" si="1"/>
        <v>-2.3614787070390522</v>
      </c>
      <c r="I10" s="584">
        <f t="shared" si="2"/>
        <v>-0.48207600000000017</v>
      </c>
      <c r="J10" s="579">
        <f t="shared" si="3"/>
        <v>-7.9088000000000047E-2</v>
      </c>
    </row>
    <row r="11" spans="1:12" s="109" customFormat="1" ht="18" customHeight="1">
      <c r="A11" s="515" t="s">
        <v>630</v>
      </c>
      <c r="B11" s="516">
        <v>0.82540999999999998</v>
      </c>
      <c r="C11" s="516">
        <v>0.72980400000000001</v>
      </c>
      <c r="D11" s="516">
        <v>0.68931600000000004</v>
      </c>
      <c r="E11" s="516">
        <v>0.79707799999999995</v>
      </c>
      <c r="F11" s="516">
        <v>0.76550300000000004</v>
      </c>
      <c r="G11" s="600">
        <f t="shared" si="0"/>
        <v>-7.2578476151245965</v>
      </c>
      <c r="H11" s="967">
        <f t="shared" si="1"/>
        <v>-3.9613438082596568</v>
      </c>
      <c r="I11" s="584">
        <f t="shared" si="2"/>
        <v>-5.9906999999999933E-2</v>
      </c>
      <c r="J11" s="579">
        <f t="shared" si="3"/>
        <v>-3.1574999999999909E-2</v>
      </c>
    </row>
    <row r="12" spans="1:12" s="109" customFormat="1" ht="18" customHeight="1">
      <c r="A12" s="515" t="s">
        <v>307</v>
      </c>
      <c r="B12" s="516">
        <v>0.70143900000000003</v>
      </c>
      <c r="C12" s="516">
        <v>0.63680000000000003</v>
      </c>
      <c r="D12" s="516">
        <v>0.63009099999999996</v>
      </c>
      <c r="E12" s="516">
        <v>0.642065</v>
      </c>
      <c r="F12" s="516">
        <v>0.62367399999999995</v>
      </c>
      <c r="G12" s="600">
        <f t="shared" si="0"/>
        <v>-11.086495048036975</v>
      </c>
      <c r="H12" s="967">
        <f t="shared" si="1"/>
        <v>-2.8643517400886278</v>
      </c>
      <c r="I12" s="584">
        <f t="shared" si="2"/>
        <v>-7.7765000000000084E-2</v>
      </c>
      <c r="J12" s="579">
        <f t="shared" si="3"/>
        <v>-1.8391000000000046E-2</v>
      </c>
    </row>
    <row r="13" spans="1:12" s="109" customFormat="1" ht="18" customHeight="1">
      <c r="A13" s="515" t="s">
        <v>631</v>
      </c>
      <c r="B13" s="516">
        <v>0.48389500000000002</v>
      </c>
      <c r="C13" s="516">
        <v>0.42694599999999999</v>
      </c>
      <c r="D13" s="516">
        <v>0.33699000000000001</v>
      </c>
      <c r="E13" s="516">
        <v>0.36332399999999998</v>
      </c>
      <c r="F13" s="516">
        <v>0.40997499999999998</v>
      </c>
      <c r="G13" s="600">
        <f t="shared" si="0"/>
        <v>-15.276041289949275</v>
      </c>
      <c r="H13" s="967">
        <f t="shared" si="1"/>
        <v>12.840054606907334</v>
      </c>
      <c r="I13" s="584">
        <f t="shared" si="2"/>
        <v>-7.3920000000000041E-2</v>
      </c>
      <c r="J13" s="579">
        <f t="shared" si="3"/>
        <v>4.6650999999999998E-2</v>
      </c>
    </row>
    <row r="14" spans="1:12" s="109" customFormat="1" ht="18" customHeight="1">
      <c r="A14" s="515" t="s">
        <v>61</v>
      </c>
      <c r="B14" s="516">
        <v>0.75461457684262101</v>
      </c>
      <c r="C14" s="516">
        <v>0.5625839405382741</v>
      </c>
      <c r="D14" s="516">
        <v>0.44588299999999997</v>
      </c>
      <c r="E14" s="516">
        <v>0.45982600000000001</v>
      </c>
      <c r="F14" s="516">
        <v>0.444994</v>
      </c>
      <c r="G14" s="600">
        <f t="shared" si="0"/>
        <v>-41.030293655087199</v>
      </c>
      <c r="H14" s="967">
        <f t="shared" si="1"/>
        <v>-3.225567932217841</v>
      </c>
      <c r="I14" s="584">
        <f t="shared" si="2"/>
        <v>-0.30962057684262101</v>
      </c>
      <c r="J14" s="579">
        <f t="shared" si="3"/>
        <v>-1.4832000000000012E-2</v>
      </c>
    </row>
    <row r="15" spans="1:12" s="109" customFormat="1" ht="18" customHeight="1">
      <c r="A15" s="515" t="s">
        <v>246</v>
      </c>
      <c r="B15" s="965">
        <f>+B9+B10+B12+B11+B13+B14</f>
        <v>10.792509576842622</v>
      </c>
      <c r="C15" s="965">
        <f>+C9+C10+C12+C11+C13+C14</f>
        <v>9.7836739405382733</v>
      </c>
      <c r="D15" s="965">
        <f>+D9+D10+D12+D11+D13+D14</f>
        <v>9.0391140000000014</v>
      </c>
      <c r="E15" s="965">
        <f>+E9+E10+E12+E11+E13+E14</f>
        <v>9.0468479999999989</v>
      </c>
      <c r="F15" s="965">
        <f>+F9+F10+F12+F11+F13+F14</f>
        <v>8.8739679999999996</v>
      </c>
      <c r="G15" s="600">
        <f t="shared" si="0"/>
        <v>-17.776602959512012</v>
      </c>
      <c r="H15" s="967">
        <f t="shared" si="1"/>
        <v>-1.9109417998401133</v>
      </c>
      <c r="I15" s="584">
        <f t="shared" si="2"/>
        <v>-1.9185415768426228</v>
      </c>
      <c r="J15" s="579">
        <f t="shared" si="3"/>
        <v>-0.17287999999999926</v>
      </c>
    </row>
    <row r="16" spans="1:12" s="109" customFormat="1" ht="18" customHeight="1"/>
    <row r="17" spans="1:10" ht="17.25" customHeight="1">
      <c r="A17" s="966" t="s">
        <v>855</v>
      </c>
      <c r="B17" s="109"/>
      <c r="C17" s="109"/>
      <c r="D17" s="109"/>
      <c r="E17" s="109"/>
      <c r="F17" s="109"/>
      <c r="G17" s="109"/>
      <c r="H17" s="109"/>
      <c r="I17" s="168"/>
      <c r="J17" s="168"/>
    </row>
    <row r="18" spans="1:10" ht="17.25" customHeight="1">
      <c r="A18" s="960" t="s">
        <v>856</v>
      </c>
      <c r="B18" s="109"/>
      <c r="C18" s="109"/>
      <c r="D18" s="109"/>
      <c r="E18" s="109"/>
      <c r="F18" s="109"/>
      <c r="G18" s="1081" t="s">
        <v>340</v>
      </c>
      <c r="H18" s="1082"/>
      <c r="I18" s="109"/>
      <c r="J18" s="109"/>
    </row>
    <row r="19" spans="1:10" ht="36.6" customHeight="1">
      <c r="A19" s="366" t="s">
        <v>284</v>
      </c>
      <c r="B19" s="109"/>
      <c r="C19" s="109"/>
      <c r="D19" s="109"/>
      <c r="E19" s="109"/>
      <c r="F19" s="109"/>
      <c r="G19" s="963" t="str">
        <f>+G7</f>
        <v>1T25 vs 1T21/
1Q25 vs 1Q21</v>
      </c>
      <c r="H19" s="963" t="str">
        <f>+H7</f>
        <v>1T25-1T24/
1Q25-1Q24</v>
      </c>
      <c r="I19" s="109"/>
      <c r="J19" s="109"/>
    </row>
    <row r="20" spans="1:10" ht="17.25" customHeight="1">
      <c r="A20" s="366"/>
      <c r="B20" s="109"/>
      <c r="C20" s="109"/>
      <c r="D20" s="109"/>
      <c r="E20" s="109"/>
      <c r="F20" s="109"/>
      <c r="G20" s="400"/>
      <c r="H20" s="400"/>
      <c r="I20" s="109"/>
      <c r="J20" s="109"/>
    </row>
    <row r="21" spans="1:10">
      <c r="A21" s="515" t="s">
        <v>0</v>
      </c>
      <c r="B21" s="707">
        <f>B9/B15*100</f>
        <v>39.611500639044927</v>
      </c>
      <c r="C21" s="707">
        <f>C9/C15*100</f>
        <v>39.095681471469376</v>
      </c>
      <c r="D21" s="707">
        <f>D9/D15*100</f>
        <v>39.14967772283876</v>
      </c>
      <c r="E21" s="707">
        <f>E9/E15*100</f>
        <v>37.9741872528421</v>
      </c>
      <c r="F21" s="707">
        <f>F9/F15*100</f>
        <v>37.861551901021059</v>
      </c>
      <c r="G21" s="600">
        <f t="shared" ref="G21:G26" si="4">F21-B21</f>
        <v>-1.7499487380238676</v>
      </c>
      <c r="H21" s="967">
        <f t="shared" ref="H21:H26" si="5">F21-E21</f>
        <v>-0.11263535182104079</v>
      </c>
      <c r="I21" s="109"/>
      <c r="J21" s="109"/>
    </row>
    <row r="22" spans="1:10">
      <c r="A22" s="515" t="s">
        <v>1</v>
      </c>
      <c r="B22" s="707">
        <f>B10/B15*100</f>
        <v>34.76555636374686</v>
      </c>
      <c r="C22" s="707">
        <f>C10/C15*100</f>
        <v>36.822016165859637</v>
      </c>
      <c r="D22" s="707">
        <f>D10/D15*100</f>
        <v>37.59273309308854</v>
      </c>
      <c r="E22" s="707">
        <f>E10/E15*100</f>
        <v>37.01939062091018</v>
      </c>
      <c r="F22" s="707">
        <f>F10/F15*100</f>
        <v>36.849355327853331</v>
      </c>
      <c r="G22" s="600">
        <f t="shared" si="4"/>
        <v>2.0837989641064709</v>
      </c>
      <c r="H22" s="967">
        <f t="shared" si="5"/>
        <v>-0.1700352930568485</v>
      </c>
      <c r="I22" s="109"/>
      <c r="J22" s="109"/>
    </row>
    <row r="23" spans="1:10" s="109" customFormat="1" ht="18" customHeight="1">
      <c r="A23" s="515" t="s">
        <v>472</v>
      </c>
      <c r="B23" s="707">
        <f>B11/B15*100</f>
        <v>7.6479895071955628</v>
      </c>
      <c r="C23" s="707">
        <f>C11/C15*100</f>
        <v>7.4594063992268325</v>
      </c>
      <c r="D23" s="707">
        <f>D11/D15*100</f>
        <v>7.625924399227622</v>
      </c>
      <c r="E23" s="707">
        <f>E11/E15*100</f>
        <v>8.8105603189088626</v>
      </c>
      <c r="F23" s="707">
        <f>F11/F15*100</f>
        <v>8.6263890065864572</v>
      </c>
      <c r="G23" s="600">
        <f t="shared" si="4"/>
        <v>0.97839949939089443</v>
      </c>
      <c r="H23" s="967">
        <f t="shared" si="5"/>
        <v>-0.18417131232240536</v>
      </c>
    </row>
    <row r="24" spans="1:10" s="109" customFormat="1" ht="18" customHeight="1">
      <c r="A24" s="515" t="s">
        <v>307</v>
      </c>
      <c r="B24" s="707">
        <f>B12/B15*100</f>
        <v>6.4993132042715116</v>
      </c>
      <c r="C24" s="707">
        <f>C12/C15*100</f>
        <v>6.508802356561004</v>
      </c>
      <c r="D24" s="707">
        <f>D12/D15*100</f>
        <v>6.9707163777334795</v>
      </c>
      <c r="E24" s="707">
        <f>E12/E15*100</f>
        <v>7.097112718153328</v>
      </c>
      <c r="F24" s="707">
        <f>F12/F15*100</f>
        <v>7.0281299188818345</v>
      </c>
      <c r="G24" s="600">
        <f t="shared" si="4"/>
        <v>0.52881671461032287</v>
      </c>
      <c r="H24" s="967">
        <f t="shared" si="5"/>
        <v>-6.8982799271493533E-2</v>
      </c>
    </row>
    <row r="25" spans="1:10" s="109" customFormat="1" ht="18" customHeight="1">
      <c r="A25" s="515" t="s">
        <v>631</v>
      </c>
      <c r="B25" s="707">
        <f>B13/B15*100</f>
        <v>4.4836189076754547</v>
      </c>
      <c r="C25" s="707">
        <f>C13/C15*100</f>
        <v>4.3638617005720706</v>
      </c>
      <c r="D25" s="707">
        <f>D13/D15*100</f>
        <v>3.7281308765438732</v>
      </c>
      <c r="E25" s="707">
        <f>E13/E15*100</f>
        <v>4.016028565971264</v>
      </c>
      <c r="F25" s="707">
        <f>F13/F15*100</f>
        <v>4.6199738380846087</v>
      </c>
      <c r="G25" s="600">
        <f t="shared" si="4"/>
        <v>0.13635493040915403</v>
      </c>
      <c r="H25" s="967">
        <f t="shared" si="5"/>
        <v>0.6039452721133447</v>
      </c>
    </row>
    <row r="26" spans="1:10" s="109" customFormat="1" ht="18" customHeight="1">
      <c r="A26" s="515" t="s">
        <v>61</v>
      </c>
      <c r="B26" s="707">
        <f>B14/B15*100</f>
        <v>6.9920213780656697</v>
      </c>
      <c r="C26" s="707">
        <f>C14/C15*100</f>
        <v>5.7502319063110781</v>
      </c>
      <c r="D26" s="707">
        <f>D14/D15*100</f>
        <v>4.9328175305677071</v>
      </c>
      <c r="E26" s="707">
        <f>E14/E15*100</f>
        <v>5.0827205232142738</v>
      </c>
      <c r="F26" s="707">
        <f>F14/F15*100</f>
        <v>5.014600007572712</v>
      </c>
      <c r="G26" s="600">
        <f t="shared" si="4"/>
        <v>-1.9774213704929577</v>
      </c>
      <c r="H26" s="967">
        <f t="shared" si="5"/>
        <v>-6.8120515641561852E-2</v>
      </c>
    </row>
    <row r="27" spans="1:10" s="109" customFormat="1" ht="18" customHeight="1">
      <c r="A27" s="515" t="s">
        <v>246</v>
      </c>
      <c r="B27" s="454">
        <f>+B21+B22+B24+B23+B25+B26</f>
        <v>99.999999999999986</v>
      </c>
      <c r="C27" s="454">
        <f>+C21+C22+C24+C23+C25+C26</f>
        <v>100</v>
      </c>
      <c r="D27" s="454">
        <f>+D21+D22+D24+D23+D25+D26</f>
        <v>99.999999999999986</v>
      </c>
      <c r="E27" s="454">
        <f>+E21+E22+E24+E23+E25+E26</f>
        <v>100.00000000000001</v>
      </c>
      <c r="F27" s="454">
        <f>+F21+F22+F24+F23+F25+F26</f>
        <v>100</v>
      </c>
      <c r="G27" s="577"/>
      <c r="H27" s="578"/>
    </row>
    <row r="28" spans="1:10" s="109" customFormat="1" ht="18" customHeight="1"/>
    <row r="29" spans="1:10" s="109" customFormat="1" ht="18" customHeight="1">
      <c r="A29" s="459" t="str">
        <f>'[2]2.2'!A29</f>
        <v>Fonte: elaborazioni Autorità su dati Auditel</v>
      </c>
    </row>
    <row r="30" spans="1:10" s="109" customFormat="1" ht="18" customHeight="1">
      <c r="A30" s="360" t="str">
        <f>'[2]2.2'!A30</f>
        <v>Source: Agcom elaboration on data from Auditel</v>
      </c>
    </row>
    <row r="31" spans="1:10" s="109" customFormat="1" ht="18" customHeight="1"/>
    <row r="32" spans="1:10" ht="13.5" customHeight="1"/>
  </sheetData>
  <mergeCells count="3">
    <mergeCell ref="G6:H6"/>
    <mergeCell ref="I6:J6"/>
    <mergeCell ref="G18:H1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F6ACE-E3DB-412B-9A96-8CE6D2FEC4D5}">
  <sheetPr>
    <tabColor rgb="FFFF0000"/>
  </sheetPr>
  <dimension ref="A1:V35"/>
  <sheetViews>
    <sheetView showGridLines="0" zoomScale="70" zoomScaleNormal="70" workbookViewId="0">
      <selection activeCell="Y30" sqref="Y30"/>
    </sheetView>
  </sheetViews>
  <sheetFormatPr defaultColWidth="9.140625" defaultRowHeight="15.75"/>
  <cols>
    <col min="1" max="1" width="19.7109375" style="13" customWidth="1"/>
    <col min="2" max="6" width="10.7109375" style="13" customWidth="1"/>
    <col min="7" max="7" width="16.85546875" style="13" customWidth="1"/>
    <col min="8" max="8" width="12.7109375" style="13" customWidth="1"/>
    <col min="9" max="9" width="15.42578125" style="13" customWidth="1"/>
    <col min="10" max="10" width="12.7109375" style="13" customWidth="1"/>
    <col min="11" max="11" width="2.28515625" style="13" customWidth="1"/>
    <col min="12" max="12" width="1.140625" style="13" customWidth="1"/>
    <col min="13" max="13" width="19.7109375" style="13" customWidth="1"/>
    <col min="14" max="18" width="10.7109375" style="13" customWidth="1"/>
    <col min="19" max="19" width="14.85546875" style="13" customWidth="1"/>
    <col min="20" max="20" width="14.140625" style="13" customWidth="1"/>
    <col min="21" max="21" width="15" style="13" customWidth="1"/>
    <col min="22" max="22" width="12.28515625" style="13" customWidth="1"/>
    <col min="23" max="16384" width="9.140625" style="13"/>
  </cols>
  <sheetData>
    <row r="1" spans="1:22" ht="21">
      <c r="A1" s="268" t="str">
        <f>+'Indice-Index'!C13</f>
        <v>2.4   Ascolti dei principali canali televisivi (da inizio anno)- Leading TV channels by audience (FY)</v>
      </c>
      <c r="B1" s="260"/>
      <c r="C1" s="260"/>
      <c r="D1" s="260"/>
      <c r="E1" s="260"/>
      <c r="F1" s="260"/>
      <c r="G1" s="260"/>
      <c r="H1" s="260"/>
      <c r="I1" s="91"/>
      <c r="J1" s="91"/>
    </row>
    <row r="2" spans="1:22">
      <c r="A2" s="6"/>
      <c r="B2" s="6"/>
      <c r="C2" s="6"/>
      <c r="D2" s="6"/>
      <c r="E2" s="6"/>
      <c r="F2" s="6"/>
      <c r="G2" s="6"/>
      <c r="H2" s="6"/>
      <c r="I2" s="6"/>
      <c r="J2" s="6"/>
    </row>
    <row r="3" spans="1:22" ht="19.5">
      <c r="A3" s="968" t="s">
        <v>851</v>
      </c>
      <c r="B3" s="129"/>
      <c r="C3" s="129"/>
      <c r="D3" s="87"/>
      <c r="E3" s="129"/>
      <c r="F3" s="6"/>
      <c r="G3" s="6"/>
      <c r="H3" s="6"/>
      <c r="I3" s="6"/>
      <c r="J3" s="6"/>
    </row>
    <row r="4" spans="1:22" ht="19.5">
      <c r="A4" s="969" t="str">
        <f>'2.3'!A4</f>
        <v>Average daily audience since the beginning of the year</v>
      </c>
      <c r="B4" s="129"/>
      <c r="C4" s="129"/>
      <c r="D4" s="87"/>
      <c r="E4" s="129"/>
      <c r="F4" s="6"/>
      <c r="G4" s="6"/>
      <c r="H4" s="6"/>
      <c r="I4" s="6"/>
      <c r="J4" s="6"/>
    </row>
    <row r="5" spans="1:22" ht="18.75">
      <c r="A5" s="421" t="s">
        <v>285</v>
      </c>
      <c r="K5" s="364"/>
      <c r="L5" s="50"/>
      <c r="M5" s="421" t="s">
        <v>317</v>
      </c>
    </row>
    <row r="6" spans="1:22" ht="21" customHeight="1">
      <c r="E6" s="290"/>
      <c r="F6" s="290"/>
      <c r="G6" s="1081" t="s">
        <v>339</v>
      </c>
      <c r="H6" s="1082"/>
      <c r="I6" s="1081" t="s">
        <v>473</v>
      </c>
      <c r="J6" s="1082"/>
      <c r="K6" s="364"/>
      <c r="L6" s="50"/>
      <c r="N6" s="270"/>
      <c r="O6" s="270"/>
      <c r="P6" s="270"/>
      <c r="Q6" s="270"/>
      <c r="R6" s="270"/>
      <c r="S6" s="1081" t="s">
        <v>339</v>
      </c>
      <c r="T6" s="1082"/>
      <c r="U6" s="1081" t="s">
        <v>473</v>
      </c>
      <c r="V6" s="1082"/>
    </row>
    <row r="7" spans="1:22" ht="47.25">
      <c r="A7" s="970" t="str">
        <f>'2.3'!A7</f>
        <v xml:space="preserve">Spettatori/Audience (mln)
</v>
      </c>
      <c r="B7" s="962" t="s">
        <v>842</v>
      </c>
      <c r="C7" s="962" t="s">
        <v>843</v>
      </c>
      <c r="D7" s="962" t="s">
        <v>844</v>
      </c>
      <c r="E7" s="962" t="s">
        <v>845</v>
      </c>
      <c r="F7" s="962" t="s">
        <v>846</v>
      </c>
      <c r="G7" s="963" t="s">
        <v>847</v>
      </c>
      <c r="H7" s="963" t="s">
        <v>854</v>
      </c>
      <c r="I7" s="963" t="s">
        <v>847</v>
      </c>
      <c r="J7" s="963" t="s">
        <v>854</v>
      </c>
      <c r="K7" s="364"/>
      <c r="L7" s="50"/>
      <c r="M7" s="970" t="str">
        <f>A7</f>
        <v xml:space="preserve">Spettatori/Audience (mln)
</v>
      </c>
      <c r="N7" s="962" t="str">
        <f t="shared" ref="N7:T7" si="0">+B7</f>
        <v>1T21
1Q21</v>
      </c>
      <c r="O7" s="962" t="str">
        <f t="shared" si="0"/>
        <v>1T22
1Q22</v>
      </c>
      <c r="P7" s="962" t="str">
        <f t="shared" si="0"/>
        <v>1T23
1Q23</v>
      </c>
      <c r="Q7" s="962" t="str">
        <f t="shared" si="0"/>
        <v>1T24
1Q24</v>
      </c>
      <c r="R7" s="962" t="str">
        <f t="shared" si="0"/>
        <v>1T25
1Q25</v>
      </c>
      <c r="S7" s="963" t="str">
        <f t="shared" si="0"/>
        <v>1T25 vs 1T21/
1Q25 vs 1Q21</v>
      </c>
      <c r="T7" s="963" t="str">
        <f t="shared" si="0"/>
        <v>1T25-1T24/
1Q25-1Q24</v>
      </c>
      <c r="U7" s="963" t="str">
        <f>+S7</f>
        <v>1T25 vs 1T21/
1Q25 vs 1Q21</v>
      </c>
      <c r="V7" s="963" t="str">
        <f>+T7</f>
        <v>1T25-1T24/
1Q25-1Q24</v>
      </c>
    </row>
    <row r="8" spans="1:22" ht="16.5" thickBot="1">
      <c r="A8" s="363"/>
      <c r="B8" s="514"/>
      <c r="C8" s="514"/>
      <c r="D8" s="514"/>
      <c r="E8" s="514"/>
      <c r="F8" s="514"/>
      <c r="G8" s="400"/>
      <c r="H8" s="400"/>
      <c r="I8" s="166"/>
      <c r="J8" s="166"/>
      <c r="K8" s="364"/>
      <c r="L8" s="50"/>
      <c r="M8" s="363"/>
      <c r="N8" s="514"/>
      <c r="O8" s="514"/>
      <c r="P8" s="514"/>
      <c r="Q8" s="514"/>
      <c r="R8" s="514"/>
      <c r="S8" s="402"/>
      <c r="T8" s="402"/>
      <c r="U8" s="166"/>
      <c r="V8" s="166"/>
    </row>
    <row r="9" spans="1:22" s="109" customFormat="1" ht="18" customHeight="1">
      <c r="A9" s="585" t="s">
        <v>345</v>
      </c>
      <c r="B9" s="1025">
        <v>5.5856159999999999</v>
      </c>
      <c r="C9" s="1025">
        <v>5.2509699999999997</v>
      </c>
      <c r="D9" s="1025">
        <v>4.9599019999999996</v>
      </c>
      <c r="E9" s="1025">
        <v>5.1439550000000001</v>
      </c>
      <c r="F9" s="1026">
        <v>5.5281760000000002</v>
      </c>
      <c r="G9" s="589">
        <f t="shared" ref="G9:G18" si="1">(F9-B9)/B9*100</f>
        <v>-1.0283556907599756</v>
      </c>
      <c r="H9" s="590">
        <f t="shared" ref="H9:H18" si="2">(F9-E9)/E9*100</f>
        <v>7.469369386007461</v>
      </c>
      <c r="I9" s="587">
        <f t="shared" ref="I9:I18" si="3">+F9-B9</f>
        <v>-5.7439999999999714E-2</v>
      </c>
      <c r="J9" s="588">
        <f t="shared" ref="J9:J18" si="4">+F9-E9</f>
        <v>0.38422100000000015</v>
      </c>
      <c r="K9" s="365"/>
      <c r="L9" s="581"/>
      <c r="M9" s="585" t="s">
        <v>345</v>
      </c>
      <c r="N9" s="586">
        <v>2.051742</v>
      </c>
      <c r="O9" s="586">
        <v>1.9822409999999999</v>
      </c>
      <c r="P9" s="586">
        <v>1.8509949999999999</v>
      </c>
      <c r="Q9" s="586">
        <v>1.825202</v>
      </c>
      <c r="R9" s="1040">
        <v>1.854716</v>
      </c>
      <c r="S9" s="598">
        <f t="shared" ref="S9:S15" si="5">(R9-N9)/N9*100</f>
        <v>-9.6028642977528342</v>
      </c>
      <c r="T9" s="599">
        <f t="shared" ref="T9:T15" si="6">(R9-Q9)/Q9*100</f>
        <v>1.6170264989847722</v>
      </c>
      <c r="U9" s="587">
        <f t="shared" ref="U9:U15" si="7">+R9-N9</f>
        <v>-0.19702599999999992</v>
      </c>
      <c r="V9" s="588">
        <f t="shared" ref="V9:V15" si="8">+R9-Q9</f>
        <v>2.951400000000004E-2</v>
      </c>
    </row>
    <row r="10" spans="1:22" s="109" customFormat="1" ht="18" customHeight="1">
      <c r="A10" s="515" t="s">
        <v>346</v>
      </c>
      <c r="B10" s="1027">
        <v>1.4421949999999999</v>
      </c>
      <c r="C10" s="1027">
        <v>1.169489</v>
      </c>
      <c r="D10" s="1027">
        <v>0.99655400000000005</v>
      </c>
      <c r="E10" s="1027">
        <v>0.81389800000000001</v>
      </c>
      <c r="F10" s="1028">
        <v>0.84390500000000002</v>
      </c>
      <c r="G10" s="591">
        <f t="shared" si="1"/>
        <v>-41.484681336435081</v>
      </c>
      <c r="H10" s="517">
        <f t="shared" si="2"/>
        <v>3.6868256218838242</v>
      </c>
      <c r="I10" s="584">
        <f t="shared" si="3"/>
        <v>-0.59828999999999988</v>
      </c>
      <c r="J10" s="580">
        <f t="shared" si="4"/>
        <v>3.0007000000000006E-2</v>
      </c>
      <c r="K10" s="518"/>
      <c r="L10" s="582"/>
      <c r="M10" s="515" t="s">
        <v>346</v>
      </c>
      <c r="N10" s="516">
        <v>0.55327300000000001</v>
      </c>
      <c r="O10" s="516">
        <v>0.468528</v>
      </c>
      <c r="P10" s="516">
        <v>0.46131899999999998</v>
      </c>
      <c r="Q10" s="516">
        <v>0.445187</v>
      </c>
      <c r="R10" s="1041">
        <v>0.42770399999999997</v>
      </c>
      <c r="S10" s="600">
        <f t="shared" si="5"/>
        <v>-22.695667419158362</v>
      </c>
      <c r="T10" s="967">
        <f t="shared" si="6"/>
        <v>-3.9271137746609912</v>
      </c>
      <c r="U10" s="584">
        <f t="shared" si="7"/>
        <v>-0.12556900000000004</v>
      </c>
      <c r="V10" s="580">
        <f t="shared" si="8"/>
        <v>-1.7483000000000026E-2</v>
      </c>
    </row>
    <row r="11" spans="1:22" s="109" customFormat="1" ht="18" customHeight="1" thickBot="1">
      <c r="A11" s="592" t="s">
        <v>347</v>
      </c>
      <c r="B11" s="1029">
        <v>1.7368980000000001</v>
      </c>
      <c r="C11" s="1029">
        <v>1.581863</v>
      </c>
      <c r="D11" s="1029">
        <v>1.4514069999999999</v>
      </c>
      <c r="E11" s="1029">
        <v>1.1493420000000001</v>
      </c>
      <c r="F11" s="1030">
        <v>1.106114</v>
      </c>
      <c r="G11" s="596">
        <f t="shared" si="1"/>
        <v>-36.316697929296943</v>
      </c>
      <c r="H11" s="597">
        <f t="shared" si="2"/>
        <v>-3.7611085299240821</v>
      </c>
      <c r="I11" s="594">
        <f t="shared" si="3"/>
        <v>-0.63078400000000001</v>
      </c>
      <c r="J11" s="595">
        <f t="shared" si="4"/>
        <v>-4.3228000000000044E-2</v>
      </c>
      <c r="K11" s="518"/>
      <c r="L11" s="582"/>
      <c r="M11" s="592" t="s">
        <v>347</v>
      </c>
      <c r="N11" s="593">
        <v>0.88155099999999997</v>
      </c>
      <c r="O11" s="593">
        <v>0.75969600000000004</v>
      </c>
      <c r="P11" s="593">
        <v>0.65792099999999998</v>
      </c>
      <c r="Q11" s="593">
        <v>0.59632399999999997</v>
      </c>
      <c r="R11" s="1042">
        <v>0.57891999999999999</v>
      </c>
      <c r="S11" s="601">
        <f t="shared" si="5"/>
        <v>-34.329380829923622</v>
      </c>
      <c r="T11" s="602">
        <f t="shared" si="6"/>
        <v>-2.9185476351781876</v>
      </c>
      <c r="U11" s="594">
        <f t="shared" si="7"/>
        <v>-0.30263099999999998</v>
      </c>
      <c r="V11" s="595">
        <f t="shared" si="8"/>
        <v>-1.7403999999999975E-2</v>
      </c>
    </row>
    <row r="12" spans="1:22" s="109" customFormat="1" ht="18" customHeight="1">
      <c r="A12" s="585" t="s">
        <v>348</v>
      </c>
      <c r="B12" s="1025">
        <v>3.958005</v>
      </c>
      <c r="C12" s="1025">
        <v>3.82775</v>
      </c>
      <c r="D12" s="1025">
        <v>3.5115590000000001</v>
      </c>
      <c r="E12" s="1025">
        <v>3.3166790000000002</v>
      </c>
      <c r="F12" s="1026">
        <v>2.94007</v>
      </c>
      <c r="G12" s="589">
        <f t="shared" si="1"/>
        <v>-25.718385904009722</v>
      </c>
      <c r="H12" s="590">
        <f t="shared" si="2"/>
        <v>-11.355003001496382</v>
      </c>
      <c r="I12" s="587">
        <f t="shared" si="3"/>
        <v>-1.017935</v>
      </c>
      <c r="J12" s="588">
        <f t="shared" si="4"/>
        <v>-0.37660900000000019</v>
      </c>
      <c r="K12" s="519"/>
      <c r="L12" s="583"/>
      <c r="M12" s="585" t="s">
        <v>348</v>
      </c>
      <c r="N12" s="586">
        <v>1.843372</v>
      </c>
      <c r="O12" s="586">
        <v>1.7747489999999999</v>
      </c>
      <c r="P12" s="586">
        <v>1.6438950000000001</v>
      </c>
      <c r="Q12" s="586">
        <v>1.610085</v>
      </c>
      <c r="R12" s="1040">
        <v>1.488461</v>
      </c>
      <c r="S12" s="598">
        <f t="shared" si="5"/>
        <v>-19.253357434093605</v>
      </c>
      <c r="T12" s="599">
        <f t="shared" si="6"/>
        <v>-7.5538869065918846</v>
      </c>
      <c r="U12" s="587">
        <f t="shared" si="7"/>
        <v>-0.35491099999999998</v>
      </c>
      <c r="V12" s="588">
        <f t="shared" si="8"/>
        <v>-0.12162399999999995</v>
      </c>
    </row>
    <row r="13" spans="1:22" s="109" customFormat="1" ht="18" customHeight="1">
      <c r="A13" s="515" t="s">
        <v>349</v>
      </c>
      <c r="B13" s="1027">
        <v>1.376509</v>
      </c>
      <c r="C13" s="1027">
        <v>1.273013</v>
      </c>
      <c r="D13" s="1027">
        <v>1.211446</v>
      </c>
      <c r="E13" s="1027">
        <v>1.2584690000000001</v>
      </c>
      <c r="F13" s="1028">
        <v>1.283482</v>
      </c>
      <c r="G13" s="591">
        <f t="shared" si="1"/>
        <v>-6.7581832011269061</v>
      </c>
      <c r="H13" s="517">
        <f t="shared" si="2"/>
        <v>1.9875737900575978</v>
      </c>
      <c r="I13" s="584">
        <f t="shared" si="3"/>
        <v>-9.3026999999999971E-2</v>
      </c>
      <c r="J13" s="580">
        <f t="shared" si="4"/>
        <v>2.5012999999999952E-2</v>
      </c>
      <c r="K13" s="520"/>
      <c r="L13" s="405"/>
      <c r="M13" s="515" t="s">
        <v>349</v>
      </c>
      <c r="N13" s="516">
        <v>0.52269900000000002</v>
      </c>
      <c r="O13" s="516">
        <v>0.44658999999999999</v>
      </c>
      <c r="P13" s="516">
        <v>0.41830600000000001</v>
      </c>
      <c r="Q13" s="516">
        <v>0.42202699999999999</v>
      </c>
      <c r="R13" s="1041">
        <v>0.44526900000000003</v>
      </c>
      <c r="S13" s="600">
        <f t="shared" si="5"/>
        <v>-14.813496869135006</v>
      </c>
      <c r="T13" s="967">
        <f t="shared" si="6"/>
        <v>5.5072305800339887</v>
      </c>
      <c r="U13" s="584">
        <f t="shared" si="7"/>
        <v>-7.7429999999999999E-2</v>
      </c>
      <c r="V13" s="580">
        <f t="shared" si="8"/>
        <v>2.324200000000004E-2</v>
      </c>
    </row>
    <row r="14" spans="1:22" s="109" customFormat="1" ht="18" customHeight="1" thickBot="1">
      <c r="A14" s="592" t="s">
        <v>350</v>
      </c>
      <c r="B14" s="1029">
        <v>1.223306</v>
      </c>
      <c r="C14" s="1029">
        <v>1.0460069999999999</v>
      </c>
      <c r="D14" s="1029">
        <v>0.84563200000000005</v>
      </c>
      <c r="E14" s="1029">
        <v>0.81817700000000004</v>
      </c>
      <c r="F14" s="1030">
        <v>0.95215799999999995</v>
      </c>
      <c r="G14" s="596">
        <f t="shared" si="1"/>
        <v>-22.165181892347462</v>
      </c>
      <c r="H14" s="597">
        <f t="shared" si="2"/>
        <v>16.375551989361703</v>
      </c>
      <c r="I14" s="594">
        <f t="shared" si="3"/>
        <v>-0.27114800000000006</v>
      </c>
      <c r="J14" s="595">
        <f t="shared" si="4"/>
        <v>0.13398099999999991</v>
      </c>
      <c r="K14" s="520"/>
      <c r="L14" s="405"/>
      <c r="M14" s="592" t="s">
        <v>350</v>
      </c>
      <c r="N14" s="593">
        <v>0.433668</v>
      </c>
      <c r="O14" s="593">
        <v>0.40548600000000001</v>
      </c>
      <c r="P14" s="593">
        <v>0.33774700000000002</v>
      </c>
      <c r="Q14" s="593">
        <v>0.33652300000000002</v>
      </c>
      <c r="R14" s="1042">
        <v>0.415657</v>
      </c>
      <c r="S14" s="601">
        <f t="shared" si="5"/>
        <v>-4.1531770847745282</v>
      </c>
      <c r="T14" s="602">
        <f t="shared" si="6"/>
        <v>23.515183211845841</v>
      </c>
      <c r="U14" s="594">
        <f t="shared" si="7"/>
        <v>-1.8010999999999999E-2</v>
      </c>
      <c r="V14" s="595">
        <f t="shared" si="8"/>
        <v>7.9133999999999982E-2</v>
      </c>
    </row>
    <row r="15" spans="1:22" s="109" customFormat="1" ht="18" customHeight="1" thickBot="1">
      <c r="A15" s="212" t="s">
        <v>351</v>
      </c>
      <c r="B15" s="586">
        <v>1.3759920000000001</v>
      </c>
      <c r="C15" s="586">
        <v>1.1462559999999999</v>
      </c>
      <c r="D15" s="586">
        <v>0.93750500000000003</v>
      </c>
      <c r="E15" s="586">
        <v>1.0903769999999999</v>
      </c>
      <c r="F15" s="586">
        <v>1.192952</v>
      </c>
      <c r="G15" s="607">
        <f t="shared" si="1"/>
        <v>-13.30240292094722</v>
      </c>
      <c r="H15" s="608">
        <f t="shared" si="2"/>
        <v>9.4072967423194083</v>
      </c>
      <c r="I15" s="605">
        <f t="shared" si="3"/>
        <v>-0.18304000000000009</v>
      </c>
      <c r="J15" s="606">
        <f t="shared" si="4"/>
        <v>0.10257500000000008</v>
      </c>
      <c r="K15" s="520"/>
      <c r="L15" s="405"/>
      <c r="M15" s="212" t="s">
        <v>351</v>
      </c>
      <c r="N15" s="586">
        <v>0.43586999999999998</v>
      </c>
      <c r="O15" s="586">
        <v>0.383905</v>
      </c>
      <c r="P15" s="586">
        <v>0.296543</v>
      </c>
      <c r="Q15" s="586">
        <v>0.32351099999999999</v>
      </c>
      <c r="R15" s="586">
        <v>0.373029</v>
      </c>
      <c r="S15" s="609">
        <f t="shared" si="5"/>
        <v>-14.417372152247227</v>
      </c>
      <c r="T15" s="610">
        <f t="shared" si="6"/>
        <v>15.306434711648137</v>
      </c>
      <c r="U15" s="605">
        <f t="shared" si="7"/>
        <v>-6.284099999999998E-2</v>
      </c>
      <c r="V15" s="606">
        <f t="shared" si="8"/>
        <v>4.9518000000000006E-2</v>
      </c>
    </row>
    <row r="16" spans="1:22" s="109" customFormat="1" ht="18" customHeight="1" thickBot="1">
      <c r="A16" s="611" t="s">
        <v>353</v>
      </c>
      <c r="B16" s="586">
        <v>0.470974</v>
      </c>
      <c r="C16" s="586">
        <v>0.383044</v>
      </c>
      <c r="D16" s="586">
        <v>0.43056499999999998</v>
      </c>
      <c r="E16" s="586">
        <v>0.71835499999999997</v>
      </c>
      <c r="F16" s="586">
        <v>0.66600099999999995</v>
      </c>
      <c r="G16" s="614">
        <f t="shared" si="1"/>
        <v>41.409292232692238</v>
      </c>
      <c r="H16" s="615">
        <f t="shared" si="2"/>
        <v>-7.288040035915393</v>
      </c>
      <c r="I16" s="612">
        <f t="shared" si="3"/>
        <v>0.19502699999999995</v>
      </c>
      <c r="J16" s="613">
        <f t="shared" si="4"/>
        <v>-5.2354000000000012E-2</v>
      </c>
      <c r="K16" s="520"/>
      <c r="L16" s="405"/>
      <c r="M16" s="611" t="s">
        <v>353</v>
      </c>
      <c r="N16" s="586">
        <v>0.197135</v>
      </c>
      <c r="O16" s="586">
        <v>0.165383</v>
      </c>
      <c r="P16" s="586">
        <v>0.15806999999999999</v>
      </c>
      <c r="Q16" s="586">
        <v>0.20790600000000001</v>
      </c>
      <c r="R16" s="586">
        <v>0.204454</v>
      </c>
      <c r="S16" s="617">
        <f>(R16-N16)/N16*100</f>
        <v>3.712684201181927</v>
      </c>
      <c r="T16" s="618">
        <f>(R16-Q16)/Q16*100</f>
        <v>-1.660365742210427</v>
      </c>
      <c r="U16" s="612">
        <f>+R16-N16</f>
        <v>7.3189999999999922E-3</v>
      </c>
      <c r="V16" s="613">
        <f>+R16-Q16</f>
        <v>-3.4520000000000106E-3</v>
      </c>
    </row>
    <row r="17" spans="1:22" s="109" customFormat="1" ht="18" customHeight="1" thickBot="1">
      <c r="A17" s="611" t="s">
        <v>352</v>
      </c>
      <c r="B17" s="586">
        <v>0.56563099999999999</v>
      </c>
      <c r="C17" s="586">
        <v>0.43811699999999998</v>
      </c>
      <c r="D17" s="586">
        <v>0.49200500000000003</v>
      </c>
      <c r="E17" s="586">
        <v>0.50453300000000001</v>
      </c>
      <c r="F17" s="586">
        <v>0.46096799999999999</v>
      </c>
      <c r="G17" s="614">
        <f t="shared" si="1"/>
        <v>-18.50375951813108</v>
      </c>
      <c r="H17" s="615">
        <f t="shared" si="2"/>
        <v>-8.6347176497870333</v>
      </c>
      <c r="I17" s="612">
        <f t="shared" si="3"/>
        <v>-0.10466300000000001</v>
      </c>
      <c r="J17" s="613">
        <f t="shared" si="4"/>
        <v>-4.356500000000002E-2</v>
      </c>
      <c r="K17" s="520"/>
      <c r="L17" s="405"/>
      <c r="M17" s="611" t="s">
        <v>352</v>
      </c>
      <c r="N17" s="586">
        <v>0.199818</v>
      </c>
      <c r="O17" s="586">
        <v>0.178865</v>
      </c>
      <c r="P17" s="586">
        <v>0.20052300000000001</v>
      </c>
      <c r="Q17" s="586">
        <v>0.20367199999999999</v>
      </c>
      <c r="R17" s="586">
        <v>0.207013</v>
      </c>
      <c r="S17" s="617">
        <f>(R17-N17)/N17*100</f>
        <v>3.6007767068031944</v>
      </c>
      <c r="T17" s="618">
        <f>(R17-Q17)/Q17*100</f>
        <v>1.6403825759063646</v>
      </c>
      <c r="U17" s="612">
        <f>+R17-N17</f>
        <v>7.1950000000000069E-3</v>
      </c>
      <c r="V17" s="613">
        <f>+R17-Q17</f>
        <v>3.3410000000000106E-3</v>
      </c>
    </row>
    <row r="18" spans="1:22" ht="17.25" customHeight="1" thickBot="1">
      <c r="A18" s="440" t="s">
        <v>474</v>
      </c>
      <c r="B18" s="616">
        <f>SUM(B9:B17)</f>
        <v>17.735125999999998</v>
      </c>
      <c r="C18" s="616">
        <f t="shared" ref="C18:F18" si="9">SUM(C9:C17)</f>
        <v>16.116508999999997</v>
      </c>
      <c r="D18" s="616">
        <f t="shared" si="9"/>
        <v>14.836575</v>
      </c>
      <c r="E18" s="616">
        <f t="shared" si="9"/>
        <v>14.813785000000001</v>
      </c>
      <c r="F18" s="616">
        <f t="shared" si="9"/>
        <v>14.973825999999999</v>
      </c>
      <c r="G18" s="614">
        <f t="shared" si="1"/>
        <v>-15.5696666603891</v>
      </c>
      <c r="H18" s="615">
        <f t="shared" si="2"/>
        <v>1.0803518479578167</v>
      </c>
      <c r="I18" s="612">
        <f t="shared" si="3"/>
        <v>-2.7612999999999985</v>
      </c>
      <c r="J18" s="613">
        <f t="shared" si="4"/>
        <v>0.16004099999999788</v>
      </c>
      <c r="K18" s="364"/>
      <c r="L18" s="50"/>
      <c r="M18" s="440" t="s">
        <v>474</v>
      </c>
      <c r="N18" s="616">
        <f>SUM(N9:N17)</f>
        <v>7.1191279999999999</v>
      </c>
      <c r="O18" s="616">
        <f>SUM(O9:O17)</f>
        <v>6.5654429999999993</v>
      </c>
      <c r="P18" s="616">
        <f>SUM(P9:P17)</f>
        <v>6.0253189999999996</v>
      </c>
      <c r="Q18" s="616">
        <f>SUM(Q9:Q17)</f>
        <v>5.9704369999999995</v>
      </c>
      <c r="R18" s="616">
        <f>SUM(R9:R17)</f>
        <v>5.9952230000000002</v>
      </c>
      <c r="S18" s="617">
        <f>(R18-N18)/N18*100</f>
        <v>-15.787116062529002</v>
      </c>
      <c r="T18" s="618">
        <f>(R18-Q18)/Q18*100</f>
        <v>0.41514549102520704</v>
      </c>
      <c r="U18" s="612">
        <f>+R18-N18</f>
        <v>-1.1239049999999997</v>
      </c>
      <c r="V18" s="613">
        <f>+R18-Q18</f>
        <v>2.4786000000000641E-2</v>
      </c>
    </row>
    <row r="19" spans="1:22" ht="17.25" customHeight="1">
      <c r="B19" s="294"/>
      <c r="C19" s="294"/>
      <c r="D19" s="294"/>
      <c r="E19" s="294"/>
      <c r="F19" s="294"/>
      <c r="K19" s="364"/>
      <c r="L19" s="50"/>
    </row>
    <row r="20" spans="1:22" ht="17.25" customHeight="1">
      <c r="B20" s="294"/>
      <c r="C20" s="294"/>
      <c r="D20" s="294"/>
      <c r="E20" s="294"/>
      <c r="F20" s="294"/>
      <c r="K20" s="364"/>
      <c r="L20" s="50"/>
      <c r="M20" s="34"/>
      <c r="S20" s="431"/>
      <c r="T20" s="431"/>
    </row>
    <row r="21" spans="1:22" ht="17.25" customHeight="1">
      <c r="A21" s="971" t="s">
        <v>855</v>
      </c>
      <c r="G21" s="1084" t="s">
        <v>340</v>
      </c>
      <c r="H21" s="1085"/>
      <c r="K21" s="364"/>
      <c r="L21" s="50"/>
      <c r="M21" s="34"/>
      <c r="S21" s="1084" t="s">
        <v>340</v>
      </c>
      <c r="T21" s="1085"/>
    </row>
    <row r="22" spans="1:22" ht="31.5">
      <c r="A22" s="969" t="str">
        <f>'[2]2.2'!A18</f>
        <v>Average daily share since the beginning of the year</v>
      </c>
      <c r="G22" s="963" t="str">
        <f>+G7</f>
        <v>1T25 vs 1T21/
1Q25 vs 1Q21</v>
      </c>
      <c r="H22" s="963" t="str">
        <f>+H7</f>
        <v>1T25-1T24/
1Q25-1Q24</v>
      </c>
      <c r="K22" s="364"/>
      <c r="L22" s="50"/>
      <c r="S22" s="963" t="str">
        <f>+S7</f>
        <v>1T25 vs 1T21/
1Q25 vs 1Q21</v>
      </c>
      <c r="T22" s="963" t="str">
        <f>+T7</f>
        <v>1T25-1T24/
1Q25-1Q24</v>
      </c>
    </row>
    <row r="23" spans="1:22" ht="16.5" thickBot="1">
      <c r="A23" s="363" t="s">
        <v>284</v>
      </c>
      <c r="G23" s="401"/>
      <c r="H23" s="401"/>
      <c r="K23" s="364"/>
      <c r="L23" s="50"/>
      <c r="M23" s="363" t="s">
        <v>284</v>
      </c>
      <c r="S23" s="401"/>
      <c r="T23" s="401"/>
    </row>
    <row r="24" spans="1:22" s="109" customFormat="1" ht="18" customHeight="1">
      <c r="A24" s="585" t="s">
        <v>345</v>
      </c>
      <c r="B24" s="1031">
        <v>22.219610018807558</v>
      </c>
      <c r="C24" s="1031">
        <v>23.157502968745586</v>
      </c>
      <c r="D24" s="1031">
        <v>23.609235068041873</v>
      </c>
      <c r="E24" s="1031">
        <v>24.542426922781665</v>
      </c>
      <c r="F24" s="1032">
        <v>26.772116778889988</v>
      </c>
      <c r="G24" s="589">
        <f t="shared" ref="G24:G32" si="10">F24-B24</f>
        <v>4.55250676008243</v>
      </c>
      <c r="H24" s="590">
        <f t="shared" ref="H24:H32" si="11">F24-E24</f>
        <v>2.2296898561083225</v>
      </c>
      <c r="K24" s="520"/>
      <c r="L24" s="405"/>
      <c r="M24" s="585" t="s">
        <v>345</v>
      </c>
      <c r="N24" s="603">
        <v>19.010796195190803</v>
      </c>
      <c r="O24" s="603">
        <v>20.260701777751006</v>
      </c>
      <c r="P24" s="603">
        <v>20.477615394606154</v>
      </c>
      <c r="Q24" s="603">
        <v>20.175004598286606</v>
      </c>
      <c r="R24" s="1037">
        <v>20.900638812310348</v>
      </c>
      <c r="S24" s="598">
        <f t="shared" ref="S24:S30" si="12">R24-N24</f>
        <v>1.8898426171195446</v>
      </c>
      <c r="T24" s="599">
        <f>R24-Q24</f>
        <v>0.72563421402374217</v>
      </c>
    </row>
    <row r="25" spans="1:22" s="109" customFormat="1" ht="18" customHeight="1">
      <c r="A25" s="515" t="s">
        <v>346</v>
      </c>
      <c r="B25" s="1001">
        <v>5.7370593451240053</v>
      </c>
      <c r="C25" s="1001">
        <v>5.1576080208828676</v>
      </c>
      <c r="D25" s="1001">
        <v>4.7436174432473468</v>
      </c>
      <c r="E25" s="1001">
        <v>3.8832050800596334</v>
      </c>
      <c r="F25" s="1033">
        <v>4.0869037473280798</v>
      </c>
      <c r="G25" s="591">
        <f t="shared" si="10"/>
        <v>-1.6501555977959255</v>
      </c>
      <c r="H25" s="517">
        <f t="shared" si="11"/>
        <v>0.20369866726844643</v>
      </c>
      <c r="K25" s="520"/>
      <c r="L25" s="405"/>
      <c r="M25" s="515" t="s">
        <v>346</v>
      </c>
      <c r="N25" s="521">
        <v>5.1264536395423024</v>
      </c>
      <c r="O25" s="521">
        <v>4.7888758645019074</v>
      </c>
      <c r="P25" s="521">
        <v>5.1035864798253456</v>
      </c>
      <c r="Q25" s="521">
        <v>4.9209072596334096</v>
      </c>
      <c r="R25" s="1038">
        <v>4.8197604498911879</v>
      </c>
      <c r="S25" s="600">
        <f t="shared" si="12"/>
        <v>-0.30669318965111447</v>
      </c>
      <c r="T25" s="967">
        <f t="shared" ref="T25:T30" si="13">R25-Q25</f>
        <v>-0.10114680974222168</v>
      </c>
    </row>
    <row r="26" spans="1:22" s="109" customFormat="1" ht="18" customHeight="1" thickBot="1">
      <c r="A26" s="592" t="s">
        <v>347</v>
      </c>
      <c r="B26" s="1034">
        <v>6.9093894393110462</v>
      </c>
      <c r="C26" s="1034">
        <v>6.976234318354285</v>
      </c>
      <c r="D26" s="1034">
        <v>6.9087270358167254</v>
      </c>
      <c r="E26" s="1034">
        <v>5.4836486797189572</v>
      </c>
      <c r="F26" s="1035">
        <v>5.3567421114604743</v>
      </c>
      <c r="G26" s="596">
        <f t="shared" si="10"/>
        <v>-1.5526473278505719</v>
      </c>
      <c r="H26" s="597">
        <f t="shared" si="11"/>
        <v>-0.1269065682584829</v>
      </c>
      <c r="K26" s="520"/>
      <c r="L26" s="405"/>
      <c r="M26" s="592" t="s">
        <v>347</v>
      </c>
      <c r="N26" s="604">
        <v>8.1681743594792362</v>
      </c>
      <c r="O26" s="604">
        <v>7.7649357962782179</v>
      </c>
      <c r="P26" s="604">
        <v>7.2786005354064569</v>
      </c>
      <c r="Q26" s="604">
        <v>6.5915112092078916</v>
      </c>
      <c r="R26" s="1039">
        <v>6.5238008521103525</v>
      </c>
      <c r="S26" s="601">
        <f t="shared" si="12"/>
        <v>-1.6443735073688837</v>
      </c>
      <c r="T26" s="602">
        <f t="shared" si="13"/>
        <v>-6.7710357097539031E-2</v>
      </c>
    </row>
    <row r="27" spans="1:22" s="109" customFormat="1" ht="18" customHeight="1">
      <c r="A27" s="585" t="s">
        <v>348</v>
      </c>
      <c r="B27" s="1031">
        <v>15.744964844072779</v>
      </c>
      <c r="C27" s="1031">
        <v>16.880906192306551</v>
      </c>
      <c r="D27" s="1031">
        <v>16.715092734956873</v>
      </c>
      <c r="E27" s="1031">
        <v>15.824273731753985</v>
      </c>
      <c r="F27" s="1032">
        <v>14.238312488262148</v>
      </c>
      <c r="G27" s="589">
        <f t="shared" si="10"/>
        <v>-1.5066523558106315</v>
      </c>
      <c r="H27" s="590">
        <f t="shared" si="11"/>
        <v>-1.5859612434918375</v>
      </c>
      <c r="K27" s="520"/>
      <c r="L27" s="405"/>
      <c r="M27" s="585" t="s">
        <v>348</v>
      </c>
      <c r="N27" s="603">
        <v>17.080105297801214</v>
      </c>
      <c r="O27" s="603">
        <v>18.139903381759243</v>
      </c>
      <c r="P27" s="603">
        <v>18.186461637722459</v>
      </c>
      <c r="Q27" s="603">
        <v>17.797193011311784</v>
      </c>
      <c r="R27" s="1037">
        <v>16.773341981850738</v>
      </c>
      <c r="S27" s="598">
        <f t="shared" si="12"/>
        <v>-0.30676331595047657</v>
      </c>
      <c r="T27" s="599">
        <f t="shared" si="13"/>
        <v>-1.0238510294610457</v>
      </c>
    </row>
    <row r="28" spans="1:22" s="109" customFormat="1" ht="18" customHeight="1">
      <c r="A28" s="515" t="s">
        <v>349</v>
      </c>
      <c r="B28" s="1001">
        <v>5.4757600893757772</v>
      </c>
      <c r="C28" s="1001">
        <v>5.6141631597117732</v>
      </c>
      <c r="D28" s="1001">
        <v>5.7665077629031902</v>
      </c>
      <c r="E28" s="1001">
        <v>6.0043066992394225</v>
      </c>
      <c r="F28" s="1033">
        <v>6.2157083977795349</v>
      </c>
      <c r="G28" s="591">
        <f t="shared" si="10"/>
        <v>0.73994830840375769</v>
      </c>
      <c r="H28" s="517">
        <f t="shared" si="11"/>
        <v>0.21140169854011237</v>
      </c>
      <c r="K28" s="520"/>
      <c r="L28" s="405"/>
      <c r="M28" s="515" t="s">
        <v>349</v>
      </c>
      <c r="N28" s="521">
        <v>4.843164569634018</v>
      </c>
      <c r="O28" s="521">
        <v>4.5646451702521649</v>
      </c>
      <c r="P28" s="521">
        <v>4.6277323197826696</v>
      </c>
      <c r="Q28" s="521">
        <v>4.6649064956104036</v>
      </c>
      <c r="R28" s="1038">
        <v>5.017698959473373</v>
      </c>
      <c r="S28" s="600">
        <f t="shared" si="12"/>
        <v>0.17453438983935499</v>
      </c>
      <c r="T28" s="967">
        <f t="shared" si="13"/>
        <v>0.35279246386296936</v>
      </c>
    </row>
    <row r="29" spans="1:22" s="109" customFormat="1" ht="18" customHeight="1" thickBot="1">
      <c r="A29" s="592" t="s">
        <v>350</v>
      </c>
      <c r="B29" s="1034">
        <v>4.8663177443038332</v>
      </c>
      <c r="C29" s="1034">
        <v>4.6130353454368747</v>
      </c>
      <c r="D29" s="1034">
        <v>4.0252256333004945</v>
      </c>
      <c r="E29" s="1034">
        <v>3.9036207028251093</v>
      </c>
      <c r="F29" s="1035">
        <v>4.6111565854550092</v>
      </c>
      <c r="G29" s="596">
        <f t="shared" si="10"/>
        <v>-0.25516115884882407</v>
      </c>
      <c r="H29" s="597">
        <f t="shared" si="11"/>
        <v>0.70753588262989986</v>
      </c>
      <c r="K29" s="520"/>
      <c r="L29" s="405"/>
      <c r="M29" s="592" t="s">
        <v>350</v>
      </c>
      <c r="N29" s="604">
        <v>4.018231319715639</v>
      </c>
      <c r="O29" s="604">
        <v>4.1445166965334419</v>
      </c>
      <c r="P29" s="604">
        <v>3.7365055911453275</v>
      </c>
      <c r="Q29" s="604">
        <v>3.719781740557595</v>
      </c>
      <c r="R29" s="1039">
        <v>4.6840038188102548</v>
      </c>
      <c r="S29" s="601">
        <f t="shared" si="12"/>
        <v>0.66577249909461589</v>
      </c>
      <c r="T29" s="602">
        <f t="shared" si="13"/>
        <v>0.96422207825265982</v>
      </c>
    </row>
    <row r="30" spans="1:22" s="109" customFormat="1" ht="18" customHeight="1" thickBot="1">
      <c r="A30" s="212" t="s">
        <v>668</v>
      </c>
      <c r="B30" s="603">
        <v>5.4737034606387285</v>
      </c>
      <c r="C30" s="603">
        <v>5.0551472819198056</v>
      </c>
      <c r="D30" s="603">
        <v>4.4625429942899268</v>
      </c>
      <c r="E30" s="603">
        <v>5.2023195849850747</v>
      </c>
      <c r="F30" s="603">
        <v>5.7772853569803795</v>
      </c>
      <c r="G30" s="607">
        <f t="shared" si="10"/>
        <v>0.303581896341651</v>
      </c>
      <c r="H30" s="608">
        <f t="shared" si="11"/>
        <v>0.57496577199530474</v>
      </c>
      <c r="K30" s="520"/>
      <c r="L30" s="405"/>
      <c r="M30" s="212" t="s">
        <v>668</v>
      </c>
      <c r="N30" s="603">
        <v>4.0386343592897234</v>
      </c>
      <c r="O30" s="603">
        <v>3.9239349382781916</v>
      </c>
      <c r="P30" s="603">
        <v>3.2806644545029524</v>
      </c>
      <c r="Q30" s="603">
        <v>3.5759526411850846</v>
      </c>
      <c r="R30" s="603">
        <v>4.2036324674598786</v>
      </c>
      <c r="S30" s="609">
        <f t="shared" si="12"/>
        <v>0.16499810817015526</v>
      </c>
      <c r="T30" s="610">
        <f t="shared" si="13"/>
        <v>0.62767982627479402</v>
      </c>
    </row>
    <row r="31" spans="1:22" s="109" customFormat="1" ht="18" customHeight="1" thickBot="1">
      <c r="A31" s="611" t="s">
        <v>353</v>
      </c>
      <c r="B31" s="603">
        <v>1.8735370653832757</v>
      </c>
      <c r="C31" s="603">
        <v>1.6892769463851791</v>
      </c>
      <c r="D31" s="603">
        <v>2.0494982153017234</v>
      </c>
      <c r="E31" s="603">
        <v>3.4273579555254314</v>
      </c>
      <c r="F31" s="603">
        <v>3.2253416944137649</v>
      </c>
      <c r="G31" s="614">
        <f t="shared" si="10"/>
        <v>1.3518046290304893</v>
      </c>
      <c r="H31" s="615">
        <f t="shared" si="11"/>
        <v>-0.20201626111166648</v>
      </c>
      <c r="K31" s="520"/>
      <c r="L31" s="405"/>
      <c r="M31" s="611" t="s">
        <v>353</v>
      </c>
      <c r="N31" s="603">
        <v>1.8265909202711352</v>
      </c>
      <c r="O31" s="603">
        <v>1.6903977074986316</v>
      </c>
      <c r="P31" s="603">
        <v>1.7487333382453192</v>
      </c>
      <c r="Q31" s="603">
        <v>2.2981042679174006</v>
      </c>
      <c r="R31" s="603">
        <v>2.3039749523550235</v>
      </c>
      <c r="S31" s="617">
        <f>R31-N31</f>
        <v>0.47738403208388824</v>
      </c>
      <c r="T31" s="618">
        <f>R31-Q31</f>
        <v>5.8706844376228418E-3</v>
      </c>
    </row>
    <row r="32" spans="1:22" s="109" customFormat="1" ht="18" customHeight="1" thickBot="1">
      <c r="A32" s="611" t="s">
        <v>352</v>
      </c>
      <c r="B32" s="619">
        <v>2.2500831125068639</v>
      </c>
      <c r="C32" s="619">
        <v>1.9321564831179594</v>
      </c>
      <c r="D32" s="619">
        <v>2.3419538732119993</v>
      </c>
      <c r="E32" s="619">
        <v>2.4071875206201847</v>
      </c>
      <c r="F32" s="1036">
        <v>2.2323980147034681</v>
      </c>
      <c r="G32" s="614">
        <f t="shared" si="10"/>
        <v>-1.7685097803395777E-2</v>
      </c>
      <c r="H32" s="615">
        <f t="shared" si="11"/>
        <v>-0.1747895059167166</v>
      </c>
      <c r="K32" s="520"/>
      <c r="L32" s="405"/>
      <c r="M32" s="611" t="s">
        <v>352</v>
      </c>
      <c r="N32" s="619">
        <v>1.8514507545932364</v>
      </c>
      <c r="O32" s="619">
        <v>1.8281987021141393</v>
      </c>
      <c r="P32" s="619">
        <v>2.2183922008285326</v>
      </c>
      <c r="Q32" s="619">
        <v>2.2513034373960963</v>
      </c>
      <c r="R32" s="1036">
        <v>2.3328121084051689</v>
      </c>
      <c r="S32" s="617">
        <f>R32-N32</f>
        <v>0.48136135381193257</v>
      </c>
      <c r="T32" s="618">
        <f>R32-Q32</f>
        <v>8.1508671009072664E-2</v>
      </c>
    </row>
    <row r="33" spans="1:12" ht="13.5" customHeight="1">
      <c r="K33" s="364"/>
      <c r="L33" s="50"/>
    </row>
    <row r="34" spans="1:12">
      <c r="A34" s="459" t="s">
        <v>251</v>
      </c>
    </row>
    <row r="35" spans="1:12">
      <c r="A35" s="360" t="s">
        <v>850</v>
      </c>
    </row>
  </sheetData>
  <mergeCells count="6">
    <mergeCell ref="G6:H6"/>
    <mergeCell ref="I6:J6"/>
    <mergeCell ref="S6:T6"/>
    <mergeCell ref="U6:V6"/>
    <mergeCell ref="G21:H21"/>
    <mergeCell ref="S21:T2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2434-DBF4-48EB-B775-4F4EC52F0138}">
  <sheetPr>
    <tabColor rgb="FFFF0000"/>
  </sheetPr>
  <dimension ref="A1:N74"/>
  <sheetViews>
    <sheetView showGridLines="0" zoomScale="80" zoomScaleNormal="80" workbookViewId="0">
      <pane xSplit="1" ySplit="4" topLeftCell="B46" activePane="bottomRight" state="frozen"/>
      <selection activeCell="J23" sqref="J23"/>
      <selection pane="topRight" activeCell="J23" sqref="J23"/>
      <selection pane="bottomLeft" activeCell="J23" sqref="J23"/>
      <selection pane="bottomRight"/>
    </sheetView>
  </sheetViews>
  <sheetFormatPr defaultColWidth="9.140625" defaultRowHeight="15.75"/>
  <cols>
    <col min="1" max="1" width="13" style="214" customWidth="1"/>
    <col min="2" max="3" width="15.7109375" style="109" customWidth="1"/>
    <col min="4" max="5" width="3" style="109" customWidth="1"/>
    <col min="6" max="6" width="55.85546875" style="109" customWidth="1"/>
    <col min="7" max="11" width="9.140625" style="109"/>
    <col min="12" max="12" width="2.42578125" style="109" customWidth="1"/>
    <col min="13" max="13" width="14.5703125" style="109" customWidth="1"/>
    <col min="14" max="16384" width="9.140625" style="109"/>
  </cols>
  <sheetData>
    <row r="1" spans="1:13" ht="21">
      <c r="A1" s="452" t="str">
        <f>+'Indice-Index'!C14</f>
        <v xml:space="preserve">2.5   Totale tempo speso dagli utenti dei principali Tg nazionali  - Total time spent of the main national news programs </v>
      </c>
      <c r="B1" s="410"/>
      <c r="C1" s="410"/>
      <c r="D1" s="411"/>
      <c r="E1" s="411"/>
      <c r="F1" s="411"/>
      <c r="G1" s="411"/>
      <c r="H1" s="411"/>
      <c r="I1" s="411"/>
      <c r="J1" s="411"/>
      <c r="K1" s="411"/>
      <c r="L1" s="411"/>
      <c r="M1" s="411"/>
    </row>
    <row r="2" spans="1:13">
      <c r="B2" s="24"/>
      <c r="C2" s="24"/>
    </row>
    <row r="3" spans="1:13" ht="31.5" customHeight="1">
      <c r="A3" s="453"/>
      <c r="B3" s="1086" t="s">
        <v>858</v>
      </c>
      <c r="C3" s="1086"/>
    </row>
    <row r="4" spans="1:13" ht="63">
      <c r="A4" s="972" t="s">
        <v>859</v>
      </c>
      <c r="B4" s="168" t="s">
        <v>276</v>
      </c>
      <c r="C4" s="168" t="s">
        <v>956</v>
      </c>
    </row>
    <row r="5" spans="1:13" s="405" customFormat="1" ht="16.5" hidden="1" customHeight="1">
      <c r="A5" s="705">
        <v>43617</v>
      </c>
      <c r="B5" s="527"/>
      <c r="C5" s="527"/>
    </row>
    <row r="6" spans="1:13" s="405" customFormat="1" ht="16.5" hidden="1" customHeight="1">
      <c r="A6" s="705">
        <v>43647</v>
      </c>
      <c r="B6" s="527"/>
      <c r="C6" s="527"/>
    </row>
    <row r="7" spans="1:13" s="405" customFormat="1" ht="16.5" hidden="1" customHeight="1">
      <c r="A7" s="705">
        <v>43678</v>
      </c>
      <c r="B7" s="527"/>
      <c r="C7" s="527"/>
    </row>
    <row r="8" spans="1:13" s="405" customFormat="1" ht="16.5" hidden="1" customHeight="1">
      <c r="A8" s="705">
        <v>43709</v>
      </c>
      <c r="B8" s="527"/>
      <c r="C8" s="527"/>
    </row>
    <row r="9" spans="1:13" s="405" customFormat="1" ht="16.5" hidden="1" customHeight="1">
      <c r="A9" s="705">
        <v>43739</v>
      </c>
      <c r="B9" s="527"/>
      <c r="C9" s="527"/>
    </row>
    <row r="10" spans="1:13" s="405" customFormat="1" ht="16.5" hidden="1" customHeight="1">
      <c r="A10" s="705">
        <v>43770</v>
      </c>
      <c r="B10" s="527"/>
      <c r="C10" s="527"/>
    </row>
    <row r="11" spans="1:13" s="405" customFormat="1" ht="16.5" hidden="1" customHeight="1">
      <c r="A11" s="705">
        <v>43800</v>
      </c>
      <c r="B11" s="527"/>
      <c r="C11" s="527"/>
    </row>
    <row r="12" spans="1:13" s="405" customFormat="1" ht="16.5" customHeight="1">
      <c r="A12" s="705">
        <v>43831</v>
      </c>
      <c r="B12" s="527">
        <v>240.94875662000001</v>
      </c>
      <c r="C12" s="527">
        <v>339.85167747666662</v>
      </c>
    </row>
    <row r="13" spans="1:13" s="405" customFormat="1" ht="16.5" customHeight="1">
      <c r="A13" s="705">
        <v>43862</v>
      </c>
      <c r="B13" s="527">
        <v>246.12541625611112</v>
      </c>
      <c r="C13" s="527">
        <v>337.24866042333332</v>
      </c>
    </row>
    <row r="14" spans="1:13" s="405" customFormat="1" ht="16.5" customHeight="1">
      <c r="A14" s="952">
        <v>43891</v>
      </c>
      <c r="B14" s="834">
        <v>405.47631347333333</v>
      </c>
      <c r="C14" s="834">
        <v>513.39836312</v>
      </c>
    </row>
    <row r="15" spans="1:13" s="405" customFormat="1" ht="16.5" customHeight="1">
      <c r="A15" s="705">
        <v>43922</v>
      </c>
      <c r="B15" s="527">
        <v>375.92059547999997</v>
      </c>
      <c r="C15" s="527">
        <v>478.44279333555562</v>
      </c>
    </row>
    <row r="16" spans="1:13" s="405" customFormat="1" ht="16.5" customHeight="1">
      <c r="A16" s="705">
        <v>43952</v>
      </c>
      <c r="B16" s="527">
        <v>315.6280795719444</v>
      </c>
      <c r="C16" s="527">
        <v>379.74320545833331</v>
      </c>
    </row>
    <row r="17" spans="1:13" s="405" customFormat="1" ht="16.5" customHeight="1">
      <c r="A17" s="705">
        <v>43983</v>
      </c>
      <c r="B17" s="527">
        <v>242.89496762333334</v>
      </c>
      <c r="C17" s="527">
        <v>282.47938635000003</v>
      </c>
    </row>
    <row r="18" spans="1:13" s="405" customFormat="1" ht="16.5" customHeight="1">
      <c r="A18" s="705">
        <v>44013</v>
      </c>
      <c r="B18" s="527">
        <v>211.85508541027778</v>
      </c>
      <c r="C18" s="527">
        <v>236.79863442000001</v>
      </c>
    </row>
    <row r="19" spans="1:13" s="405" customFormat="1" ht="16.5" customHeight="1">
      <c r="A19" s="954">
        <v>44044</v>
      </c>
      <c r="B19" s="521">
        <v>209.92484366027779</v>
      </c>
      <c r="C19" s="521">
        <v>239.07691703749998</v>
      </c>
    </row>
    <row r="20" spans="1:13" s="405" customFormat="1" ht="16.5" customHeight="1">
      <c r="A20" s="954">
        <v>44075</v>
      </c>
      <c r="B20" s="521">
        <v>227.27169601499997</v>
      </c>
      <c r="C20" s="521">
        <v>282.8868839116667</v>
      </c>
    </row>
    <row r="21" spans="1:13" s="405" customFormat="1" ht="16.5" customHeight="1">
      <c r="A21" s="954">
        <v>44105</v>
      </c>
      <c r="B21" s="521">
        <v>255.4016101288889</v>
      </c>
      <c r="C21" s="521">
        <v>370.28901491055558</v>
      </c>
    </row>
    <row r="22" spans="1:13" s="405" customFormat="1" ht="16.5" customHeight="1">
      <c r="A22" s="954">
        <v>44136</v>
      </c>
      <c r="B22" s="521">
        <v>281.85652033166667</v>
      </c>
      <c r="C22" s="521">
        <v>405.98454361777777</v>
      </c>
    </row>
    <row r="23" spans="1:13" s="405" customFormat="1" ht="16.5" customHeight="1">
      <c r="A23" s="954">
        <v>44166</v>
      </c>
      <c r="B23" s="521">
        <v>287.56384926500004</v>
      </c>
      <c r="C23" s="521">
        <v>384.9461301</v>
      </c>
    </row>
    <row r="24" spans="1:13" s="405" customFormat="1" ht="16.5" customHeight="1">
      <c r="A24" s="954">
        <v>44197</v>
      </c>
      <c r="B24" s="521">
        <v>293.44823502611109</v>
      </c>
      <c r="C24" s="521">
        <v>392.45028964166664</v>
      </c>
    </row>
    <row r="25" spans="1:13" s="405" customFormat="1" ht="16.5" customHeight="1">
      <c r="A25" s="954">
        <v>44228</v>
      </c>
      <c r="B25" s="521">
        <v>244.03398022916664</v>
      </c>
      <c r="C25" s="521">
        <v>340.73679508749996</v>
      </c>
    </row>
    <row r="26" spans="1:13" s="405" customFormat="1" ht="16.5" customHeight="1">
      <c r="A26" s="952">
        <v>44256</v>
      </c>
      <c r="B26" s="834">
        <v>276.86987936666668</v>
      </c>
      <c r="C26" s="834">
        <v>385.12915309722223</v>
      </c>
    </row>
    <row r="27" spans="1:13" s="405" customFormat="1" ht="16.5" customHeight="1">
      <c r="A27" s="954">
        <v>44287</v>
      </c>
      <c r="B27" s="521">
        <v>253.84584542111111</v>
      </c>
      <c r="C27" s="521">
        <v>335.83350964444446</v>
      </c>
    </row>
    <row r="28" spans="1:13" s="405" customFormat="1" ht="16.5" customHeight="1">
      <c r="A28" s="954">
        <v>44317</v>
      </c>
      <c r="B28" s="521">
        <v>236.15200634666667</v>
      </c>
      <c r="C28" s="521">
        <v>304.91431575749999</v>
      </c>
      <c r="M28" s="168"/>
    </row>
    <row r="29" spans="1:13" s="405" customFormat="1" ht="16.5" customHeight="1">
      <c r="A29" s="954">
        <v>44348</v>
      </c>
      <c r="B29" s="521">
        <v>211.49472368444447</v>
      </c>
      <c r="C29" s="521">
        <v>249.55089974083333</v>
      </c>
    </row>
    <row r="30" spans="1:13" s="405" customFormat="1" ht="16.5" customHeight="1">
      <c r="A30" s="954">
        <v>44378</v>
      </c>
      <c r="B30" s="521">
        <v>206.5123795625</v>
      </c>
      <c r="C30" s="521">
        <v>244.52240698722221</v>
      </c>
    </row>
    <row r="31" spans="1:13" s="405" customFormat="1" ht="16.5" customHeight="1">
      <c r="A31" s="954">
        <v>44409</v>
      </c>
      <c r="B31" s="521">
        <v>196.77749888361112</v>
      </c>
      <c r="C31" s="521">
        <v>234.32961085333335</v>
      </c>
    </row>
    <row r="32" spans="1:13" s="405" customFormat="1" ht="16.5" customHeight="1">
      <c r="A32" s="954">
        <v>44440</v>
      </c>
      <c r="B32" s="521">
        <v>201.34519772083334</v>
      </c>
      <c r="C32" s="521">
        <v>263.34369348111113</v>
      </c>
    </row>
    <row r="33" spans="1:14" s="405" customFormat="1" ht="16.5" customHeight="1">
      <c r="A33" s="954">
        <v>44470</v>
      </c>
      <c r="B33" s="521">
        <v>219.85800321527776</v>
      </c>
      <c r="C33" s="521">
        <v>314.18823960416671</v>
      </c>
    </row>
    <row r="34" spans="1:14" s="405" customFormat="1" ht="16.5" customHeight="1">
      <c r="A34" s="954">
        <v>44501</v>
      </c>
      <c r="B34" s="521">
        <v>220.24689206666667</v>
      </c>
      <c r="C34" s="521">
        <v>319.95789527722229</v>
      </c>
    </row>
    <row r="35" spans="1:14" s="405" customFormat="1" ht="16.5" customHeight="1">
      <c r="A35" s="954">
        <v>44531</v>
      </c>
      <c r="B35" s="521">
        <v>220.07666953194442</v>
      </c>
      <c r="C35" s="521">
        <v>317.22461107999999</v>
      </c>
    </row>
    <row r="36" spans="1:14" s="405" customFormat="1">
      <c r="A36" s="954">
        <v>44562</v>
      </c>
      <c r="B36" s="521">
        <v>240.19569683083336</v>
      </c>
      <c r="C36" s="521">
        <v>352.26526325333333</v>
      </c>
    </row>
    <row r="37" spans="1:14" s="405" customFormat="1">
      <c r="A37" s="954">
        <v>44593</v>
      </c>
      <c r="B37" s="521">
        <v>218.20897096166667</v>
      </c>
      <c r="C37" s="521">
        <v>320.58677400555553</v>
      </c>
    </row>
    <row r="38" spans="1:14" s="405" customFormat="1">
      <c r="A38" s="952">
        <v>44621</v>
      </c>
      <c r="B38" s="834">
        <v>246.3438238588889</v>
      </c>
      <c r="C38" s="834">
        <v>353.74314326083339</v>
      </c>
    </row>
    <row r="39" spans="1:14" s="405" customFormat="1">
      <c r="A39" s="954">
        <v>44652</v>
      </c>
      <c r="B39" s="521">
        <v>210.76824590999999</v>
      </c>
      <c r="C39" s="521">
        <v>283.95731107722224</v>
      </c>
    </row>
    <row r="40" spans="1:14">
      <c r="A40" s="954">
        <v>44682</v>
      </c>
      <c r="B40" s="521">
        <v>201.70976912083333</v>
      </c>
      <c r="C40" s="521">
        <v>265.16015413333332</v>
      </c>
    </row>
    <row r="41" spans="1:14">
      <c r="A41" s="954">
        <v>44713</v>
      </c>
      <c r="B41" s="521">
        <v>188.48141556249999</v>
      </c>
      <c r="C41" s="521">
        <v>219.53038849361113</v>
      </c>
    </row>
    <row r="42" spans="1:14">
      <c r="A42" s="954">
        <v>44743</v>
      </c>
      <c r="B42" s="521">
        <v>189.80200326388891</v>
      </c>
      <c r="C42" s="521">
        <v>217.41873929444444</v>
      </c>
    </row>
    <row r="43" spans="1:14">
      <c r="A43" s="954">
        <v>44774</v>
      </c>
      <c r="B43" s="521">
        <v>180.18494781583337</v>
      </c>
      <c r="C43" s="521">
        <v>216.41474004</v>
      </c>
    </row>
    <row r="44" spans="1:14">
      <c r="A44" s="954">
        <v>44805</v>
      </c>
      <c r="B44" s="521">
        <v>200.25085060166666</v>
      </c>
      <c r="C44" s="521">
        <v>278.57947379666666</v>
      </c>
    </row>
    <row r="45" spans="1:14">
      <c r="A45" s="954">
        <v>44835</v>
      </c>
      <c r="B45" s="521">
        <v>205.54125818416665</v>
      </c>
      <c r="C45" s="521">
        <v>297.36603901583334</v>
      </c>
      <c r="N45" s="405"/>
    </row>
    <row r="46" spans="1:14">
      <c r="A46" s="954">
        <v>44866</v>
      </c>
      <c r="B46" s="521">
        <v>208.02554168944445</v>
      </c>
      <c r="C46" s="521">
        <v>296.83186036111113</v>
      </c>
    </row>
    <row r="47" spans="1:14">
      <c r="A47" s="954">
        <v>44896</v>
      </c>
      <c r="B47" s="521">
        <v>222.20184159999999</v>
      </c>
      <c r="C47" s="521">
        <v>287.2666587066667</v>
      </c>
    </row>
    <row r="48" spans="1:14">
      <c r="A48" s="954">
        <v>44927</v>
      </c>
      <c r="B48" s="521">
        <v>226.90235750750003</v>
      </c>
      <c r="C48" s="521">
        <v>318.16402038055548</v>
      </c>
    </row>
    <row r="49" spans="1:13">
      <c r="A49" s="954">
        <v>44958</v>
      </c>
      <c r="B49" s="521">
        <v>202.31738703833332</v>
      </c>
      <c r="C49" s="521">
        <v>291.12965515222226</v>
      </c>
    </row>
    <row r="50" spans="1:13">
      <c r="A50" s="952">
        <v>44986</v>
      </c>
      <c r="B50" s="834">
        <v>208.75729272777778</v>
      </c>
      <c r="C50" s="834">
        <v>297.36851086805552</v>
      </c>
    </row>
    <row r="51" spans="1:13" ht="31.5">
      <c r="A51" s="954">
        <v>45017</v>
      </c>
      <c r="B51" s="521">
        <v>196.9317609725</v>
      </c>
      <c r="C51" s="521">
        <v>256.55049874999997</v>
      </c>
      <c r="F51" s="406" t="s">
        <v>860</v>
      </c>
      <c r="G51" s="973" t="s">
        <v>842</v>
      </c>
      <c r="H51" s="973" t="s">
        <v>843</v>
      </c>
      <c r="I51" s="973" t="s">
        <v>844</v>
      </c>
      <c r="J51" s="973" t="s">
        <v>845</v>
      </c>
      <c r="K51" s="973" t="s">
        <v>846</v>
      </c>
      <c r="L51" s="405"/>
      <c r="M51" s="211" t="s">
        <v>847</v>
      </c>
    </row>
    <row r="52" spans="1:13">
      <c r="A52" s="954">
        <v>45047</v>
      </c>
      <c r="B52" s="521">
        <v>203.99900806388891</v>
      </c>
      <c r="C52" s="521">
        <v>270.08883203611111</v>
      </c>
      <c r="F52" s="974" t="s">
        <v>861</v>
      </c>
      <c r="G52" s="154"/>
      <c r="H52" s="154"/>
      <c r="I52" s="154"/>
      <c r="J52" s="154"/>
      <c r="K52" s="154"/>
      <c r="L52" s="405"/>
    </row>
    <row r="53" spans="1:13">
      <c r="A53" s="954">
        <v>45078</v>
      </c>
      <c r="B53" s="521">
        <v>198.88129507999997</v>
      </c>
      <c r="C53" s="521">
        <v>232.62238980555554</v>
      </c>
      <c r="F53" s="975" t="s">
        <v>957</v>
      </c>
      <c r="G53" s="958">
        <v>372.77207927546289</v>
      </c>
      <c r="H53" s="958">
        <v>342.19839350657412</v>
      </c>
      <c r="I53" s="958">
        <v>302.22072880027775</v>
      </c>
      <c r="J53" s="958">
        <v>290.00858391083335</v>
      </c>
      <c r="K53" s="958">
        <v>287.26436637138886</v>
      </c>
      <c r="L53" s="405"/>
      <c r="M53" s="698">
        <f>+K53-G53</f>
        <v>-85.507712904074026</v>
      </c>
    </row>
    <row r="54" spans="1:13">
      <c r="A54" s="954">
        <v>45108</v>
      </c>
      <c r="B54" s="521">
        <v>184.48302713166666</v>
      </c>
      <c r="C54" s="521">
        <v>206.62487259555559</v>
      </c>
      <c r="F54" s="507" t="s">
        <v>257</v>
      </c>
      <c r="G54" s="507"/>
      <c r="H54" s="513">
        <f>(H53-G53)/G53*100</f>
        <v>-8.2017102322451834</v>
      </c>
      <c r="I54" s="513">
        <f t="shared" ref="I54:K54" si="0">(I53-H53)/H53*100</f>
        <v>-11.682598593359071</v>
      </c>
      <c r="J54" s="513">
        <f t="shared" si="0"/>
        <v>-4.0408032029843941</v>
      </c>
      <c r="K54" s="513">
        <f t="shared" si="0"/>
        <v>-0.94625390132873943</v>
      </c>
      <c r="L54" s="405"/>
      <c r="M54" s="454">
        <f>(K53-G53)/G53*100</f>
        <v>-22.938336226863015</v>
      </c>
    </row>
    <row r="55" spans="1:13">
      <c r="A55" s="954">
        <v>45139</v>
      </c>
      <c r="B55" s="521">
        <v>182.93078247666665</v>
      </c>
      <c r="C55" s="521">
        <v>208.80405687861111</v>
      </c>
      <c r="F55" s="405"/>
      <c r="L55" s="405"/>
      <c r="M55" s="405"/>
    </row>
    <row r="56" spans="1:13">
      <c r="A56" s="954">
        <v>45170</v>
      </c>
      <c r="B56" s="521">
        <v>190.82509636666668</v>
      </c>
      <c r="C56" s="521">
        <v>244.10197468333334</v>
      </c>
      <c r="F56" s="975" t="s">
        <v>862</v>
      </c>
      <c r="G56" s="958">
        <v>271.45069820731482</v>
      </c>
      <c r="H56" s="958">
        <v>234.91616388379632</v>
      </c>
      <c r="I56" s="958">
        <v>212.65901242453705</v>
      </c>
      <c r="J56" s="958">
        <v>205.01951407750002</v>
      </c>
      <c r="K56" s="958">
        <v>203.51621328370371</v>
      </c>
      <c r="L56" s="405"/>
      <c r="M56" s="698">
        <f>+K56-G56</f>
        <v>-67.934484923611109</v>
      </c>
    </row>
    <row r="57" spans="1:13">
      <c r="A57" s="954">
        <v>45200</v>
      </c>
      <c r="B57" s="521">
        <v>205.8630718888889</v>
      </c>
      <c r="C57" s="521">
        <v>287.64712368250002</v>
      </c>
      <c r="F57" s="507" t="s">
        <v>257</v>
      </c>
      <c r="G57" s="507"/>
      <c r="H57" s="513">
        <f>(H56-G56)/G56*100</f>
        <v>-13.458994419537653</v>
      </c>
      <c r="I57" s="513">
        <f t="shared" ref="I57:K57" si="1">(I56-H56)/H56*100</f>
        <v>-9.4745083059797413</v>
      </c>
      <c r="J57" s="513">
        <f t="shared" si="1"/>
        <v>-3.5923698976773637</v>
      </c>
      <c r="K57" s="513">
        <f t="shared" si="1"/>
        <v>-0.73324766208744707</v>
      </c>
      <c r="L57" s="405"/>
      <c r="M57" s="454">
        <f>(K56-G56)/G56*100</f>
        <v>-25.026454296215348</v>
      </c>
    </row>
    <row r="58" spans="1:13">
      <c r="A58" s="954">
        <v>45231</v>
      </c>
      <c r="B58" s="521">
        <v>206.41461534499999</v>
      </c>
      <c r="C58" s="521">
        <v>290.63827588250001</v>
      </c>
    </row>
    <row r="59" spans="1:13" ht="18.75">
      <c r="A59" s="954">
        <v>45261</v>
      </c>
      <c r="B59" s="521">
        <v>206.6794859572222</v>
      </c>
      <c r="C59" s="521">
        <v>283.16231342194442</v>
      </c>
      <c r="F59" s="358" t="str">
        <f>F56</f>
        <v>Edizioni comprese tra le/Time slot: 12:00 e le 14:30</v>
      </c>
      <c r="G59" s="358" t="str">
        <f>F53</f>
        <v>Edizioni comprese tra le/Time slot: 18:30 e le 21:30</v>
      </c>
      <c r="H59" s="405"/>
      <c r="I59" s="405"/>
      <c r="J59" s="405"/>
      <c r="K59" s="405"/>
    </row>
    <row r="60" spans="1:13">
      <c r="A60" s="954">
        <v>45292</v>
      </c>
      <c r="B60" s="521">
        <v>211.9555686986111</v>
      </c>
      <c r="C60" s="521">
        <v>302.15950568833335</v>
      </c>
      <c r="F60" s="976" t="s">
        <v>230</v>
      </c>
      <c r="G60" s="976" t="s">
        <v>238</v>
      </c>
      <c r="H60" s="977"/>
      <c r="I60" s="977"/>
      <c r="J60" s="977"/>
      <c r="K60" s="977"/>
      <c r="L60" s="977"/>
      <c r="M60" s="977"/>
    </row>
    <row r="61" spans="1:13">
      <c r="A61" s="954">
        <v>45323</v>
      </c>
      <c r="B61" s="521">
        <v>196.70913665888887</v>
      </c>
      <c r="C61" s="521">
        <v>281.19068498666667</v>
      </c>
      <c r="F61" s="976" t="s">
        <v>231</v>
      </c>
      <c r="G61" s="976" t="s">
        <v>239</v>
      </c>
      <c r="H61" s="977"/>
      <c r="I61" s="977"/>
      <c r="J61" s="977"/>
      <c r="K61" s="977"/>
      <c r="L61" s="977"/>
      <c r="M61" s="977"/>
    </row>
    <row r="62" spans="1:13">
      <c r="A62" s="952">
        <v>45352</v>
      </c>
      <c r="B62" s="834">
        <v>206.39383687500001</v>
      </c>
      <c r="C62" s="834">
        <v>286.67556105749998</v>
      </c>
      <c r="F62" s="976" t="s">
        <v>232</v>
      </c>
      <c r="G62" s="976" t="s">
        <v>240</v>
      </c>
      <c r="H62" s="977"/>
      <c r="I62" s="977"/>
      <c r="J62" s="977"/>
      <c r="K62" s="977"/>
      <c r="L62" s="977"/>
      <c r="M62" s="977"/>
    </row>
    <row r="63" spans="1:13">
      <c r="A63" s="954">
        <v>45383</v>
      </c>
      <c r="B63" s="521">
        <v>196.75451490138892</v>
      </c>
      <c r="C63" s="521">
        <v>255.12779966333332</v>
      </c>
      <c r="F63" s="976" t="s">
        <v>233</v>
      </c>
      <c r="G63" s="976" t="s">
        <v>241</v>
      </c>
      <c r="H63" s="977"/>
      <c r="I63" s="977"/>
      <c r="J63" s="977"/>
      <c r="K63" s="977"/>
      <c r="L63" s="977"/>
      <c r="M63" s="977"/>
    </row>
    <row r="64" spans="1:13">
      <c r="A64" s="954">
        <v>45413</v>
      </c>
      <c r="B64" s="521">
        <v>194.38644408944447</v>
      </c>
      <c r="C64" s="521">
        <v>254.13599062583333</v>
      </c>
      <c r="F64" s="976" t="s">
        <v>234</v>
      </c>
      <c r="G64" s="976" t="s">
        <v>242</v>
      </c>
      <c r="H64" s="977"/>
      <c r="I64" s="977"/>
      <c r="J64" s="977"/>
      <c r="K64" s="977"/>
      <c r="L64" s="977"/>
      <c r="M64" s="977"/>
    </row>
    <row r="65" spans="1:13">
      <c r="A65" s="954">
        <v>45444</v>
      </c>
      <c r="B65" s="521">
        <v>185.03928972833336</v>
      </c>
      <c r="C65" s="521">
        <v>221.35001105444442</v>
      </c>
      <c r="F65" s="976" t="s">
        <v>235</v>
      </c>
      <c r="G65" s="976" t="s">
        <v>243</v>
      </c>
      <c r="H65" s="977"/>
      <c r="I65" s="977"/>
      <c r="J65" s="977"/>
      <c r="K65" s="977"/>
      <c r="L65" s="977"/>
      <c r="M65" s="977"/>
    </row>
    <row r="66" spans="1:13">
      <c r="A66" s="954">
        <v>45474</v>
      </c>
      <c r="B66" s="521">
        <v>177.65720493055557</v>
      </c>
      <c r="C66" s="521">
        <v>207.56155910555557</v>
      </c>
      <c r="F66" s="976" t="s">
        <v>236</v>
      </c>
      <c r="G66" s="976" t="s">
        <v>244</v>
      </c>
      <c r="H66" s="977"/>
      <c r="I66" s="977"/>
      <c r="J66" s="977"/>
      <c r="K66" s="977"/>
      <c r="L66" s="977"/>
      <c r="M66" s="977"/>
    </row>
    <row r="67" spans="1:13">
      <c r="A67" s="954">
        <v>45505</v>
      </c>
      <c r="B67" s="521">
        <v>172.34678445249997</v>
      </c>
      <c r="C67" s="521">
        <v>191.49954410416666</v>
      </c>
      <c r="F67" s="976" t="s">
        <v>237</v>
      </c>
      <c r="G67" s="976" t="s">
        <v>245</v>
      </c>
      <c r="H67" s="977"/>
      <c r="I67" s="977"/>
      <c r="J67" s="977"/>
      <c r="K67" s="977"/>
      <c r="L67" s="977"/>
      <c r="M67" s="977"/>
    </row>
    <row r="68" spans="1:13">
      <c r="A68" s="954">
        <v>45536</v>
      </c>
      <c r="B68" s="521">
        <v>185.57098004472221</v>
      </c>
      <c r="C68" s="521">
        <v>244.57535097249999</v>
      </c>
      <c r="F68" s="455" t="s">
        <v>251</v>
      </c>
      <c r="G68" s="405"/>
      <c r="H68" s="405"/>
      <c r="I68" s="405"/>
      <c r="J68" s="405"/>
      <c r="K68" s="405"/>
    </row>
    <row r="69" spans="1:13">
      <c r="A69" s="954">
        <v>45566</v>
      </c>
      <c r="B69" s="521">
        <v>201.58433872055556</v>
      </c>
      <c r="C69" s="521">
        <v>284.42185671666664</v>
      </c>
      <c r="F69" s="455" t="str">
        <f>'2.4'!A35</f>
        <v>Source: Agcom elaboration on data from Auditel</v>
      </c>
    </row>
    <row r="70" spans="1:13">
      <c r="A70" s="954">
        <v>45597</v>
      </c>
      <c r="B70" s="521">
        <v>191.27531543750001</v>
      </c>
      <c r="C70" s="521">
        <v>279.23325283333332</v>
      </c>
    </row>
    <row r="71" spans="1:13">
      <c r="A71" s="954">
        <v>45627</v>
      </c>
      <c r="B71" s="521">
        <v>200.7907274625</v>
      </c>
      <c r="C71" s="521">
        <v>281.72111614111111</v>
      </c>
    </row>
    <row r="72" spans="1:13">
      <c r="A72" s="954">
        <v>45658</v>
      </c>
      <c r="B72" s="521">
        <v>215.17891815777779</v>
      </c>
      <c r="C72" s="521">
        <v>299.79952734555553</v>
      </c>
    </row>
    <row r="73" spans="1:13">
      <c r="A73" s="954">
        <v>45689</v>
      </c>
      <c r="B73" s="521">
        <v>190.08477673333331</v>
      </c>
      <c r="C73" s="521">
        <v>270.06172343111109</v>
      </c>
    </row>
    <row r="74" spans="1:13">
      <c r="A74" s="952">
        <v>45717</v>
      </c>
      <c r="B74" s="834">
        <v>205.28494496000002</v>
      </c>
      <c r="C74" s="834">
        <v>291.93184833749996</v>
      </c>
    </row>
  </sheetData>
  <mergeCells count="1">
    <mergeCell ref="B3:C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95DB2-C08C-4F7B-86DA-EC2681E64FC1}">
  <sheetPr>
    <tabColor rgb="FFFF0000"/>
  </sheetPr>
  <dimension ref="A1:M34"/>
  <sheetViews>
    <sheetView showGridLines="0" zoomScaleNormal="100" workbookViewId="0">
      <selection activeCell="A2" sqref="A2"/>
    </sheetView>
  </sheetViews>
  <sheetFormatPr defaultColWidth="9.140625" defaultRowHeight="15.75"/>
  <cols>
    <col min="1" max="1" width="46.5703125" style="13" customWidth="1"/>
    <col min="2" max="6" width="11.28515625" style="13" customWidth="1"/>
    <col min="7" max="8" width="13.85546875" style="13" customWidth="1"/>
    <col min="9" max="9" width="2.42578125" style="13" customWidth="1"/>
    <col min="10" max="11" width="13.85546875" style="13" customWidth="1"/>
    <col min="12" max="16384" width="9.140625" style="13"/>
  </cols>
  <sheetData>
    <row r="1" spans="1:13" ht="21">
      <c r="A1" s="16" t="str">
        <f>+'Indice-Index'!C15</f>
        <v>2.6   Ascolti dei principali TG nazionali nel giorno medio da inizio anno - Avg daily audience of main national news programs (since b.y.)</v>
      </c>
      <c r="B1" s="260"/>
      <c r="C1" s="260"/>
      <c r="D1" s="260"/>
      <c r="E1" s="260"/>
      <c r="F1" s="91"/>
      <c r="G1" s="91"/>
      <c r="H1" s="91"/>
      <c r="I1" s="91"/>
      <c r="J1" s="91"/>
      <c r="K1" s="91"/>
      <c r="L1" s="91"/>
      <c r="M1" s="91"/>
    </row>
    <row r="2" spans="1:13">
      <c r="A2" s="6"/>
      <c r="B2" s="6"/>
      <c r="C2" s="6"/>
      <c r="D2" s="6"/>
      <c r="E2" s="6"/>
    </row>
    <row r="3" spans="1:13" ht="17.25" customHeight="1">
      <c r="G3" s="1087" t="s">
        <v>338</v>
      </c>
      <c r="H3" s="1087"/>
      <c r="J3" s="1087" t="s">
        <v>337</v>
      </c>
      <c r="K3" s="1087"/>
    </row>
    <row r="4" spans="1:13" s="109" customFormat="1" ht="48.6" customHeight="1">
      <c r="A4" s="24" t="s">
        <v>863</v>
      </c>
      <c r="B4" s="978" t="s">
        <v>842</v>
      </c>
      <c r="C4" s="978" t="s">
        <v>843</v>
      </c>
      <c r="D4" s="978" t="s">
        <v>844</v>
      </c>
      <c r="E4" s="978" t="s">
        <v>845</v>
      </c>
      <c r="F4" s="978" t="s">
        <v>846</v>
      </c>
      <c r="G4" s="166" t="s">
        <v>864</v>
      </c>
      <c r="H4" s="166" t="s">
        <v>865</v>
      </c>
      <c r="I4" s="457"/>
      <c r="J4" s="150" t="str">
        <f>+G4</f>
        <v>1T25 vs 1T21/1Q25 vs 1Q21</v>
      </c>
      <c r="K4" s="150" t="str">
        <f>+H4</f>
        <v>1T25 vs 1T24/1Q25 VS 1Q24</v>
      </c>
    </row>
    <row r="5" spans="1:13" ht="40.5" customHeight="1" thickBot="1">
      <c r="A5" s="979" t="s">
        <v>866</v>
      </c>
      <c r="E5" s="354"/>
      <c r="F5" s="354"/>
      <c r="G5" s="150"/>
      <c r="H5" s="150"/>
    </row>
    <row r="6" spans="1:13">
      <c r="A6" s="432" t="s">
        <v>230</v>
      </c>
      <c r="B6" s="433">
        <v>4.3156780000000001</v>
      </c>
      <c r="C6" s="433">
        <v>3.8825090000000002</v>
      </c>
      <c r="D6" s="433">
        <v>3.5953789999999999</v>
      </c>
      <c r="E6" s="433">
        <v>3.3332790000000001</v>
      </c>
      <c r="F6" s="433">
        <v>3.4041800000000002</v>
      </c>
      <c r="G6" s="765">
        <f>(F6-B6)*1000</f>
        <v>-911.49799999999993</v>
      </c>
      <c r="H6" s="445">
        <f>(F6-E6)*1000</f>
        <v>70.901000000000096</v>
      </c>
      <c r="J6" s="436">
        <f>G6/(B6*1000)*100</f>
        <v>-21.120621139946028</v>
      </c>
      <c r="K6" s="442">
        <f>H6/(E6*1000)*100</f>
        <v>2.1270646711541428</v>
      </c>
    </row>
    <row r="7" spans="1:13">
      <c r="A7" s="429" t="s">
        <v>231</v>
      </c>
      <c r="B7" s="430">
        <v>2.2294990000000001</v>
      </c>
      <c r="C7" s="430">
        <v>1.9292180000000001</v>
      </c>
      <c r="D7" s="430">
        <v>1.750556</v>
      </c>
      <c r="E7" s="430">
        <v>1.586654</v>
      </c>
      <c r="F7" s="430">
        <v>1.542638</v>
      </c>
      <c r="G7" s="766">
        <f t="shared" ref="G7:G14" si="0">(F7-B7)*1000</f>
        <v>-686.86100000000022</v>
      </c>
      <c r="H7" s="446">
        <f t="shared" ref="H7:H14" si="1">(F7-E7)*1000</f>
        <v>-44.016000000000055</v>
      </c>
      <c r="J7" s="428">
        <f t="shared" ref="J7:J14" si="2">G7/(B7*1000)*100</f>
        <v>-30.807863111847105</v>
      </c>
      <c r="K7" s="443">
        <f t="shared" ref="K7:K14" si="3">H7/(E7*1000)*100</f>
        <v>-2.7741397935529775</v>
      </c>
    </row>
    <row r="8" spans="1:13">
      <c r="A8" s="429" t="s">
        <v>232</v>
      </c>
      <c r="B8" s="430">
        <v>1.13873</v>
      </c>
      <c r="C8" s="430">
        <v>0.91006900000000002</v>
      </c>
      <c r="D8" s="430">
        <v>0.79687600000000003</v>
      </c>
      <c r="E8" s="430">
        <v>0.75828700000000004</v>
      </c>
      <c r="F8" s="430">
        <v>0.67620400000000003</v>
      </c>
      <c r="G8" s="766">
        <f t="shared" si="0"/>
        <v>-462.52600000000001</v>
      </c>
      <c r="H8" s="446">
        <f t="shared" si="1"/>
        <v>-82.083000000000013</v>
      </c>
      <c r="J8" s="428">
        <f t="shared" si="2"/>
        <v>-40.61770568967183</v>
      </c>
      <c r="K8" s="443">
        <f t="shared" si="3"/>
        <v>-10.824793251104134</v>
      </c>
    </row>
    <row r="9" spans="1:13" ht="16.5" thickBot="1">
      <c r="A9" s="434" t="s">
        <v>233</v>
      </c>
      <c r="B9" s="435">
        <v>3.1692749999999998</v>
      </c>
      <c r="C9" s="435">
        <v>2.4996489999999998</v>
      </c>
      <c r="D9" s="435">
        <v>2.1957740000000001</v>
      </c>
      <c r="E9" s="435">
        <v>2.1672820000000002</v>
      </c>
      <c r="F9" s="435">
        <v>2.2150569999999998</v>
      </c>
      <c r="G9" s="767">
        <f>(F9-B9)*1000</f>
        <v>-954.21799999999996</v>
      </c>
      <c r="H9" s="447">
        <f t="shared" si="1"/>
        <v>47.774999999999679</v>
      </c>
      <c r="J9" s="437">
        <f t="shared" si="2"/>
        <v>-30.108400186162456</v>
      </c>
      <c r="K9" s="243">
        <f t="shared" si="3"/>
        <v>2.2043739577959709</v>
      </c>
    </row>
    <row r="10" spans="1:13">
      <c r="A10" s="541" t="s">
        <v>235</v>
      </c>
      <c r="B10" s="433">
        <v>3.3309839999999999</v>
      </c>
      <c r="C10" s="433">
        <v>3.0509559999999998</v>
      </c>
      <c r="D10" s="433">
        <v>2.9771010000000002</v>
      </c>
      <c r="E10" s="433">
        <v>2.8399049999999999</v>
      </c>
      <c r="F10" s="433">
        <v>2.7386680000000001</v>
      </c>
      <c r="G10" s="765">
        <f t="shared" si="0"/>
        <v>-592.3159999999998</v>
      </c>
      <c r="H10" s="445">
        <f t="shared" si="1"/>
        <v>-101.2369999999998</v>
      </c>
      <c r="J10" s="436">
        <f t="shared" si="2"/>
        <v>-17.78201276259507</v>
      </c>
      <c r="K10" s="442">
        <f t="shared" si="3"/>
        <v>-3.5648023437403649</v>
      </c>
    </row>
    <row r="11" spans="1:13">
      <c r="A11" s="158" t="s">
        <v>236</v>
      </c>
      <c r="B11" s="430">
        <v>1.62076</v>
      </c>
      <c r="C11" s="430">
        <v>1.241595</v>
      </c>
      <c r="D11" s="430">
        <v>1.1344559999999999</v>
      </c>
      <c r="E11" s="430">
        <v>1.070927</v>
      </c>
      <c r="F11" s="430">
        <v>1.1148830000000001</v>
      </c>
      <c r="G11" s="766">
        <f>(F11-B11)*1000</f>
        <v>-505.8769999999999</v>
      </c>
      <c r="H11" s="446">
        <f t="shared" si="1"/>
        <v>43.956000000000103</v>
      </c>
      <c r="J11" s="428">
        <f t="shared" si="2"/>
        <v>-31.212332485994221</v>
      </c>
      <c r="K11" s="443">
        <f t="shared" si="3"/>
        <v>4.1044814445802658</v>
      </c>
    </row>
    <row r="12" spans="1:13" ht="16.5" thickBot="1">
      <c r="A12" s="158" t="s">
        <v>234</v>
      </c>
      <c r="B12" s="430">
        <v>0.35179199999999999</v>
      </c>
      <c r="C12" s="430">
        <v>0.31465199999999999</v>
      </c>
      <c r="D12" s="430">
        <v>0.29019899999999998</v>
      </c>
      <c r="E12" s="430">
        <v>0.29195900000000002</v>
      </c>
      <c r="F12" s="430">
        <v>0.402586</v>
      </c>
      <c r="G12" s="767">
        <f>(F12-B12)*1000</f>
        <v>50.794000000000004</v>
      </c>
      <c r="H12" s="447">
        <f t="shared" si="1"/>
        <v>110.62699999999998</v>
      </c>
      <c r="J12" s="437">
        <f t="shared" si="2"/>
        <v>14.4386455632874</v>
      </c>
      <c r="K12" s="444">
        <f>H12/(E12*1000)*100</f>
        <v>37.891279254963877</v>
      </c>
    </row>
    <row r="13" spans="1:13" ht="16.5" thickBot="1">
      <c r="A13" s="438" t="s">
        <v>237</v>
      </c>
      <c r="B13" s="433">
        <v>0.72062999999999999</v>
      </c>
      <c r="C13" s="433">
        <v>0.61361299999999996</v>
      </c>
      <c r="D13" s="433">
        <v>0.49885299999999999</v>
      </c>
      <c r="E13" s="433">
        <v>0.60183200000000003</v>
      </c>
      <c r="F13" s="433">
        <v>0.73355300000000001</v>
      </c>
      <c r="G13" s="449">
        <f t="shared" si="0"/>
        <v>12.923000000000018</v>
      </c>
      <c r="H13" s="448">
        <f>(F13-E13)*1000</f>
        <v>131.72099999999998</v>
      </c>
      <c r="J13" s="439">
        <f t="shared" si="2"/>
        <v>1.7932919806280641</v>
      </c>
      <c r="K13" s="243">
        <f t="shared" si="3"/>
        <v>21.886672692711585</v>
      </c>
    </row>
    <row r="14" spans="1:13" ht="16.5" thickBot="1">
      <c r="A14" s="440" t="s">
        <v>260</v>
      </c>
      <c r="B14" s="441">
        <f>+B6+B7+B8+B9+B10+B11+B12+B13</f>
        <v>16.877348000000001</v>
      </c>
      <c r="C14" s="441">
        <f>+C6+C7+C8+C9+C10+C11+C12+C13</f>
        <v>14.442260999999998</v>
      </c>
      <c r="D14" s="441">
        <f>+D6+D7+D8+D9+D10+D11+D12+D13</f>
        <v>13.239193999999999</v>
      </c>
      <c r="E14" s="441">
        <f>+E6+E7+E8+E9+E10+E11+E12+E13</f>
        <v>12.650125000000001</v>
      </c>
      <c r="F14" s="441">
        <f>+F6+F7+F8+F9+F10+F11+F12+F13</f>
        <v>12.827769000000002</v>
      </c>
      <c r="G14" s="449">
        <f t="shared" si="0"/>
        <v>-4049.5789999999997</v>
      </c>
      <c r="H14" s="449">
        <f t="shared" si="1"/>
        <v>177.6440000000008</v>
      </c>
      <c r="J14" s="439">
        <f t="shared" si="2"/>
        <v>-23.994166619068345</v>
      </c>
      <c r="K14" s="439">
        <f t="shared" si="3"/>
        <v>1.4042865189079221</v>
      </c>
    </row>
    <row r="16" spans="1:13" ht="35.450000000000003" customHeight="1" thickBot="1">
      <c r="A16" s="979" t="s">
        <v>867</v>
      </c>
      <c r="B16" s="108"/>
      <c r="C16" s="108"/>
      <c r="D16" s="108"/>
      <c r="E16" s="354"/>
      <c r="F16" s="354"/>
    </row>
    <row r="17" spans="1:11">
      <c r="A17" s="432" t="s">
        <v>238</v>
      </c>
      <c r="B17" s="433">
        <v>6.2325059999999999</v>
      </c>
      <c r="C17" s="433">
        <v>5.6390729999999998</v>
      </c>
      <c r="D17" s="433">
        <v>5.0320109999999998</v>
      </c>
      <c r="E17" s="433">
        <v>4.8021560000000001</v>
      </c>
      <c r="F17" s="433">
        <v>4.9527789999999996</v>
      </c>
      <c r="G17" s="765">
        <f>(F17-B17)*1000</f>
        <v>-1279.7270000000003</v>
      </c>
      <c r="H17" s="445">
        <f>(F17-E17)*1000</f>
        <v>150.62299999999951</v>
      </c>
      <c r="J17" s="436">
        <f t="shared" ref="J17:J25" si="4">G17/(B17*1000)*100</f>
        <v>-20.533104982169295</v>
      </c>
      <c r="K17" s="442">
        <f t="shared" ref="K17:K25" si="5">H17/(E17*1000)*100</f>
        <v>3.1365703238295364</v>
      </c>
    </row>
    <row r="18" spans="1:11">
      <c r="A18" s="429" t="s">
        <v>239</v>
      </c>
      <c r="B18" s="430">
        <v>1.7942370000000001</v>
      </c>
      <c r="C18" s="430">
        <v>1.4119079999999999</v>
      </c>
      <c r="D18" s="430">
        <v>1.1294059999999999</v>
      </c>
      <c r="E18" s="430">
        <v>0.95388799999999996</v>
      </c>
      <c r="F18" s="430">
        <v>0.84482400000000002</v>
      </c>
      <c r="G18" s="766">
        <f t="shared" ref="G18:G24" si="6">(F18-B18)*1000</f>
        <v>-949.41300000000001</v>
      </c>
      <c r="H18" s="446">
        <f t="shared" ref="H18:H25" si="7">(F18-E18)*1000</f>
        <v>-109.06399999999994</v>
      </c>
      <c r="J18" s="428">
        <f t="shared" si="4"/>
        <v>-52.914581518495055</v>
      </c>
      <c r="K18" s="443">
        <f t="shared" si="5"/>
        <v>-11.433627427957994</v>
      </c>
    </row>
    <row r="19" spans="1:11">
      <c r="A19" s="429" t="s">
        <v>240</v>
      </c>
      <c r="B19" s="430">
        <v>2.6608689999999999</v>
      </c>
      <c r="C19" s="430">
        <v>2.2252230000000002</v>
      </c>
      <c r="D19" s="430">
        <v>2.0430809999999999</v>
      </c>
      <c r="E19" s="430">
        <v>1.9614069999999999</v>
      </c>
      <c r="F19" s="430">
        <v>1.9271210000000001</v>
      </c>
      <c r="G19" s="766">
        <f t="shared" si="6"/>
        <v>-733.74799999999982</v>
      </c>
      <c r="H19" s="446">
        <f t="shared" si="7"/>
        <v>-34.285999999999817</v>
      </c>
      <c r="J19" s="428">
        <f t="shared" si="4"/>
        <v>-27.575502589567535</v>
      </c>
      <c r="K19" s="443">
        <f t="shared" si="5"/>
        <v>-1.7480308778341169</v>
      </c>
    </row>
    <row r="20" spans="1:11" ht="16.5" thickBot="1">
      <c r="A20" s="434" t="s">
        <v>241</v>
      </c>
      <c r="B20" s="435">
        <v>3.446183</v>
      </c>
      <c r="C20" s="435">
        <v>2.7797499999999999</v>
      </c>
      <c r="D20" s="435">
        <v>2.5510899999999999</v>
      </c>
      <c r="E20" s="435">
        <v>2.4633799999999999</v>
      </c>
      <c r="F20" s="435">
        <v>2.4208850000000002</v>
      </c>
      <c r="G20" s="767">
        <f t="shared" si="6"/>
        <v>-1025.2979999999998</v>
      </c>
      <c r="H20" s="447">
        <f t="shared" si="7"/>
        <v>-42.494999999999727</v>
      </c>
      <c r="J20" s="437">
        <f t="shared" si="4"/>
        <v>-29.751699198794718</v>
      </c>
      <c r="K20" s="243">
        <f t="shared" si="5"/>
        <v>-1.72506880789808</v>
      </c>
    </row>
    <row r="21" spans="1:11">
      <c r="A21" s="541" t="s">
        <v>235</v>
      </c>
      <c r="B21" s="433">
        <v>4.9715280000000002</v>
      </c>
      <c r="C21" s="433">
        <v>4.5145559999999998</v>
      </c>
      <c r="D21" s="433">
        <v>4.2462470000000003</v>
      </c>
      <c r="E21" s="433">
        <v>4.0193139999999996</v>
      </c>
      <c r="F21" s="433">
        <v>3.7200380000000002</v>
      </c>
      <c r="G21" s="765">
        <f t="shared" si="6"/>
        <v>-1251.49</v>
      </c>
      <c r="H21" s="445">
        <f t="shared" si="7"/>
        <v>-299.27599999999944</v>
      </c>
      <c r="J21" s="436">
        <f t="shared" si="4"/>
        <v>-25.17314596236811</v>
      </c>
      <c r="K21" s="442">
        <f t="shared" si="5"/>
        <v>-7.4459472437336194</v>
      </c>
    </row>
    <row r="22" spans="1:11">
      <c r="A22" s="158" t="s">
        <v>236</v>
      </c>
      <c r="B22" s="430">
        <v>0.94724200000000003</v>
      </c>
      <c r="C22" s="430">
        <v>0.69131200000000004</v>
      </c>
      <c r="D22" s="430">
        <v>0.60405200000000003</v>
      </c>
      <c r="E22" s="430">
        <v>0.54092700000000005</v>
      </c>
      <c r="F22" s="430">
        <v>0.60541500000000004</v>
      </c>
      <c r="G22" s="766">
        <f t="shared" si="6"/>
        <v>-341.827</v>
      </c>
      <c r="H22" s="446">
        <f t="shared" si="7"/>
        <v>64.487999999999985</v>
      </c>
      <c r="J22" s="428">
        <f t="shared" si="4"/>
        <v>-36.086554439097924</v>
      </c>
      <c r="K22" s="443">
        <f t="shared" si="5"/>
        <v>11.921756540161608</v>
      </c>
    </row>
    <row r="23" spans="1:11" ht="16.5" thickBot="1">
      <c r="A23" s="158" t="s">
        <v>234</v>
      </c>
      <c r="B23" s="430">
        <v>0.73811599999999999</v>
      </c>
      <c r="C23" s="430">
        <v>0.75538000000000005</v>
      </c>
      <c r="D23" s="430">
        <v>0.660802</v>
      </c>
      <c r="E23" s="430">
        <v>0.53878499999999996</v>
      </c>
      <c r="F23" s="430">
        <v>0.66745699999999997</v>
      </c>
      <c r="G23" s="767">
        <f t="shared" si="6"/>
        <v>-70.65900000000002</v>
      </c>
      <c r="H23" s="447">
        <f t="shared" si="7"/>
        <v>128.672</v>
      </c>
      <c r="J23" s="437">
        <f t="shared" si="4"/>
        <v>-9.5728855627028846</v>
      </c>
      <c r="K23" s="444">
        <f t="shared" si="5"/>
        <v>23.881882383511048</v>
      </c>
    </row>
    <row r="24" spans="1:11" ht="16.5" thickBot="1">
      <c r="A24" s="438" t="s">
        <v>245</v>
      </c>
      <c r="B24" s="433">
        <v>1.4407160000000001</v>
      </c>
      <c r="C24" s="433">
        <v>1.21726</v>
      </c>
      <c r="D24" s="433">
        <v>1.0561320000000001</v>
      </c>
      <c r="E24" s="433">
        <v>1.268491</v>
      </c>
      <c r="F24" s="433">
        <v>1.4406209999999999</v>
      </c>
      <c r="G24" s="449">
        <f t="shared" si="6"/>
        <v>-9.5000000000178275E-2</v>
      </c>
      <c r="H24" s="448">
        <f>(F24-E24)*1000</f>
        <v>172.12999999999988</v>
      </c>
      <c r="J24" s="616">
        <f t="shared" si="4"/>
        <v>-6.5939435669610299E-3</v>
      </c>
      <c r="K24" s="243">
        <f t="shared" si="5"/>
        <v>13.569666635395905</v>
      </c>
    </row>
    <row r="25" spans="1:11" ht="16.5" thickBot="1">
      <c r="A25" s="440" t="s">
        <v>260</v>
      </c>
      <c r="B25" s="441">
        <f>+B17+B18+B19+B20+B21+B22+B23+B24</f>
        <v>22.231397000000001</v>
      </c>
      <c r="C25" s="441">
        <f>+C17+C18+C19+C20+C21+C22+C23+C24</f>
        <v>19.234461999999997</v>
      </c>
      <c r="D25" s="441">
        <f>+D17+D18+D19+D20+D21+D22+D23+D24</f>
        <v>17.322821000000001</v>
      </c>
      <c r="E25" s="441">
        <f>+E17+E18+E19+E20+E21+E22+E23+E24</f>
        <v>16.548348000000001</v>
      </c>
      <c r="F25" s="441">
        <f>+F17+F18+F19+F20+F21+F22+F23+F24</f>
        <v>16.579140000000002</v>
      </c>
      <c r="G25" s="449">
        <f>(F25-B25)*1000</f>
        <v>-5652.2569999999987</v>
      </c>
      <c r="H25" s="449">
        <f t="shared" si="7"/>
        <v>30.792000000001707</v>
      </c>
      <c r="J25" s="439">
        <f t="shared" si="4"/>
        <v>-25.424659547935736</v>
      </c>
      <c r="K25" s="439">
        <f t="shared" si="5"/>
        <v>0.18607295423084955</v>
      </c>
    </row>
    <row r="26" spans="1:11">
      <c r="G26" s="8"/>
      <c r="H26" s="8"/>
    </row>
    <row r="27" spans="1:11">
      <c r="A27" s="360" t="s">
        <v>251</v>
      </c>
      <c r="G27" s="290"/>
    </row>
    <row r="28" spans="1:11">
      <c r="A28" s="360" t="str">
        <f>'2.5'!F69</f>
        <v>Source: Agcom elaboration on data from Auditel</v>
      </c>
      <c r="B28" s="295"/>
      <c r="C28" s="295"/>
      <c r="D28" s="295"/>
      <c r="E28" s="295"/>
      <c r="F28" s="295"/>
      <c r="G28" s="290"/>
    </row>
    <row r="30" spans="1:11">
      <c r="G30" s="294"/>
    </row>
    <row r="31" spans="1:11">
      <c r="G31" s="294"/>
    </row>
    <row r="33" spans="6:6">
      <c r="F33" s="296"/>
    </row>
    <row r="34" spans="6:6">
      <c r="F34" s="296"/>
    </row>
  </sheetData>
  <mergeCells count="2">
    <mergeCell ref="G3:H3"/>
    <mergeCell ref="J3:K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A2E20-C254-415F-9627-A2D7583DCA44}">
  <sheetPr>
    <tabColor rgb="FFFF0000"/>
  </sheetPr>
  <dimension ref="A1:Q35"/>
  <sheetViews>
    <sheetView showGridLines="0" zoomScaleNormal="100" workbookViewId="0">
      <selection activeCell="B7" sqref="B7"/>
    </sheetView>
  </sheetViews>
  <sheetFormatPr defaultColWidth="9.140625" defaultRowHeight="15.75"/>
  <cols>
    <col min="1" max="1" width="30.5703125" style="13" customWidth="1"/>
    <col min="2" max="2" width="13" style="13" customWidth="1"/>
    <col min="3" max="6" width="8.5703125" style="13" customWidth="1"/>
    <col min="7" max="7" width="13" style="13" customWidth="1"/>
    <col min="8" max="8" width="15.42578125" style="13" customWidth="1"/>
    <col min="9" max="9" width="8.42578125" style="13" customWidth="1"/>
    <col min="10" max="13" width="8.5703125" style="13" customWidth="1"/>
    <col min="14" max="16384" width="9.140625" style="13"/>
  </cols>
  <sheetData>
    <row r="1" spans="1:17" ht="21">
      <c r="A1" s="16" t="str">
        <f>+'Indice-Index'!C16</f>
        <v>2.7   Ascolti dei canali "All news" nel giorno medio da inizio anno -  Average daily audience of main national  "All news" channels (since b.y.)</v>
      </c>
      <c r="B1" s="260"/>
      <c r="C1" s="260"/>
      <c r="D1" s="260"/>
      <c r="E1" s="260"/>
      <c r="F1" s="91"/>
      <c r="G1" s="91"/>
      <c r="H1" s="91"/>
      <c r="I1" s="91"/>
      <c r="J1" s="91"/>
      <c r="K1" s="91"/>
      <c r="L1" s="91"/>
      <c r="M1" s="91"/>
      <c r="N1" s="91"/>
      <c r="O1" s="91"/>
      <c r="P1" s="91"/>
    </row>
    <row r="2" spans="1:17">
      <c r="A2" s="25"/>
      <c r="B2" s="25"/>
      <c r="C2" s="25"/>
      <c r="D2" s="25"/>
      <c r="E2" s="25"/>
      <c r="F2" s="50"/>
      <c r="G2" s="50"/>
      <c r="H2" s="50"/>
      <c r="I2" s="50"/>
      <c r="J2" s="50"/>
      <c r="K2" s="50"/>
      <c r="L2" s="50"/>
      <c r="M2" s="50"/>
      <c r="N2" s="50"/>
      <c r="O2" s="50"/>
      <c r="P2" s="50"/>
      <c r="Q2" s="50"/>
    </row>
    <row r="3" spans="1:17" ht="17.25" customHeight="1">
      <c r="A3" s="679"/>
      <c r="B3" s="50"/>
      <c r="C3" s="50"/>
      <c r="D3" s="50"/>
      <c r="E3" s="50"/>
      <c r="F3" s="50"/>
      <c r="G3" s="1088"/>
      <c r="H3" s="1088"/>
      <c r="I3" s="50"/>
      <c r="J3" s="1088"/>
      <c r="K3" s="1088"/>
      <c r="L3" s="50"/>
      <c r="M3" s="50"/>
      <c r="N3" s="50"/>
      <c r="O3" s="50"/>
      <c r="P3" s="50"/>
      <c r="Q3" s="50"/>
    </row>
    <row r="4" spans="1:17" ht="17.25" customHeight="1">
      <c r="A4" s="155" t="s">
        <v>868</v>
      </c>
      <c r="B4" s="153"/>
      <c r="C4" s="692" t="s">
        <v>567</v>
      </c>
      <c r="D4" s="686" t="s">
        <v>568</v>
      </c>
      <c r="E4" s="686" t="s">
        <v>569</v>
      </c>
      <c r="F4" s="686" t="s">
        <v>573</v>
      </c>
      <c r="G4" s="680"/>
      <c r="N4" s="50"/>
      <c r="O4" s="50"/>
      <c r="P4" s="50"/>
      <c r="Q4" s="50"/>
    </row>
    <row r="5" spans="1:17" ht="30">
      <c r="A5" s="980" t="s">
        <v>869</v>
      </c>
      <c r="B5" s="153"/>
      <c r="C5" s="691" t="s">
        <v>570</v>
      </c>
      <c r="D5" s="687" t="s">
        <v>571</v>
      </c>
      <c r="E5" s="687" t="s">
        <v>572</v>
      </c>
      <c r="F5" s="687" t="s">
        <v>870</v>
      </c>
      <c r="G5" s="681"/>
      <c r="N5" s="50"/>
      <c r="O5" s="50"/>
      <c r="P5" s="50"/>
      <c r="Q5" s="50"/>
    </row>
    <row r="6" spans="1:17" ht="16.5" thickBot="1">
      <c r="A6" s="24"/>
      <c r="B6" s="153"/>
      <c r="C6" s="690"/>
      <c r="D6" s="689"/>
      <c r="E6" s="689"/>
      <c r="F6" s="689"/>
      <c r="G6" s="681"/>
      <c r="N6" s="50"/>
      <c r="O6" s="50"/>
      <c r="P6" s="50"/>
      <c r="Q6" s="50"/>
    </row>
    <row r="7" spans="1:17" ht="17.25">
      <c r="A7" s="775"/>
      <c r="B7" s="708">
        <v>2025</v>
      </c>
      <c r="C7" s="768">
        <v>39.887999999999998</v>
      </c>
      <c r="D7" s="768">
        <v>84.025000000000006</v>
      </c>
      <c r="E7" s="768">
        <v>44.811999999999998</v>
      </c>
      <c r="F7" s="768">
        <v>29.012</v>
      </c>
      <c r="G7" s="681"/>
      <c r="N7" s="50"/>
      <c r="O7" s="50"/>
      <c r="P7" s="50"/>
      <c r="Q7" s="50"/>
    </row>
    <row r="8" spans="1:17">
      <c r="A8" s="776"/>
      <c r="B8" s="688">
        <v>2024</v>
      </c>
      <c r="C8" s="693">
        <v>44.86</v>
      </c>
      <c r="D8" s="693">
        <v>96.031000000000006</v>
      </c>
      <c r="E8" s="693">
        <v>50.942999999999998</v>
      </c>
      <c r="F8" s="693">
        <v>32.551000000000002</v>
      </c>
      <c r="G8" s="681"/>
      <c r="N8" s="50"/>
      <c r="O8" s="50"/>
      <c r="P8" s="50"/>
      <c r="Q8" s="50"/>
    </row>
    <row r="9" spans="1:17">
      <c r="A9" s="777" t="s">
        <v>611</v>
      </c>
      <c r="B9" s="688">
        <v>2023</v>
      </c>
      <c r="C9" s="693">
        <v>48.134999999999998</v>
      </c>
      <c r="D9" s="693">
        <v>97.891000000000005</v>
      </c>
      <c r="E9" s="693">
        <v>55.445999999999998</v>
      </c>
      <c r="F9" s="693">
        <v>37.978999999999999</v>
      </c>
      <c r="G9" s="681"/>
      <c r="N9" s="50"/>
      <c r="O9" s="50"/>
      <c r="P9" s="50"/>
      <c r="Q9" s="50"/>
    </row>
    <row r="10" spans="1:17">
      <c r="A10" s="776"/>
      <c r="B10" s="688">
        <v>2022</v>
      </c>
      <c r="C10" s="693">
        <v>79.483000000000004</v>
      </c>
      <c r="D10" s="693">
        <v>143.989</v>
      </c>
      <c r="E10" s="693">
        <v>99.974999999999994</v>
      </c>
      <c r="F10" s="693">
        <v>62.548999999999999</v>
      </c>
      <c r="G10" s="681"/>
      <c r="N10" s="50"/>
      <c r="O10" s="50"/>
      <c r="P10" s="50"/>
      <c r="Q10" s="50"/>
    </row>
    <row r="11" spans="1:17" ht="16.5" thickBot="1">
      <c r="A11" s="776"/>
      <c r="B11" s="754">
        <v>2021</v>
      </c>
      <c r="C11" s="693">
        <v>88.703000000000003</v>
      </c>
      <c r="D11" s="693">
        <v>164.714</v>
      </c>
      <c r="E11" s="693">
        <v>109.379</v>
      </c>
      <c r="F11" s="693">
        <v>64.646000000000001</v>
      </c>
      <c r="G11" s="681"/>
      <c r="N11" s="50"/>
      <c r="O11" s="50"/>
      <c r="P11" s="50"/>
      <c r="Q11" s="50"/>
    </row>
    <row r="12" spans="1:17">
      <c r="A12" s="1089" t="s">
        <v>871</v>
      </c>
      <c r="B12" s="769" t="s">
        <v>872</v>
      </c>
      <c r="C12" s="770">
        <f>(C7-C8)/C8*100</f>
        <v>-11.083370485956312</v>
      </c>
      <c r="D12" s="770">
        <f>(D7-D8)/D8*100</f>
        <v>-12.502212827107911</v>
      </c>
      <c r="E12" s="770">
        <f>(E7-E8)/E8*100</f>
        <v>-12.035019531633395</v>
      </c>
      <c r="F12" s="771">
        <f>(F7-F8)/F8*100</f>
        <v>-10.872169825811808</v>
      </c>
      <c r="G12" s="681"/>
      <c r="N12" s="50"/>
      <c r="O12" s="50"/>
      <c r="P12" s="50"/>
      <c r="Q12" s="50"/>
    </row>
    <row r="13" spans="1:17" ht="16.5" thickBot="1">
      <c r="A13" s="1090"/>
      <c r="B13" s="772" t="s">
        <v>873</v>
      </c>
      <c r="C13" s="773">
        <f>(C7-C11)/C11*100</f>
        <v>-55.03196058757878</v>
      </c>
      <c r="D13" s="773">
        <f>(D7-D11)/D11*100</f>
        <v>-48.987335624172808</v>
      </c>
      <c r="E13" s="773">
        <f>(E7-E11)/E11*100</f>
        <v>-59.030526883588266</v>
      </c>
      <c r="F13" s="774">
        <f>(F7-F11)/F11*100</f>
        <v>-55.121739937505801</v>
      </c>
      <c r="G13" s="682"/>
      <c r="N13" s="50"/>
      <c r="O13" s="50"/>
      <c r="P13" s="50"/>
      <c r="Q13" s="50"/>
    </row>
    <row r="14" spans="1:17" ht="19.5" customHeight="1" thickBot="1">
      <c r="A14" s="109"/>
      <c r="B14" s="212"/>
      <c r="C14" s="154"/>
      <c r="D14" s="24"/>
      <c r="E14" s="24"/>
      <c r="F14" s="24"/>
      <c r="G14" s="50"/>
      <c r="N14" s="50"/>
      <c r="O14" s="50"/>
      <c r="P14" s="50"/>
      <c r="Q14" s="50"/>
    </row>
    <row r="15" spans="1:17" ht="17.100000000000001" customHeight="1">
      <c r="A15" s="775"/>
      <c r="B15" s="708">
        <v>2025</v>
      </c>
      <c r="C15" s="768">
        <v>40.174999999999997</v>
      </c>
      <c r="D15" s="768">
        <v>73.715000000000003</v>
      </c>
      <c r="E15" s="768">
        <v>71.575000000000003</v>
      </c>
      <c r="F15" s="768">
        <v>34.369</v>
      </c>
      <c r="G15" s="681"/>
      <c r="N15" s="50"/>
    </row>
    <row r="16" spans="1:17" ht="15.6" customHeight="1">
      <c r="A16" s="776"/>
      <c r="B16" s="688">
        <v>2024</v>
      </c>
      <c r="C16" s="693">
        <v>39.909999999999997</v>
      </c>
      <c r="D16" s="693">
        <v>76.885999999999996</v>
      </c>
      <c r="E16" s="693">
        <v>68.528000000000006</v>
      </c>
      <c r="F16" s="693">
        <v>35.165999999999997</v>
      </c>
      <c r="G16" s="681"/>
      <c r="N16" s="50"/>
    </row>
    <row r="17" spans="1:17" ht="15.6" customHeight="1">
      <c r="A17" s="777" t="s">
        <v>644</v>
      </c>
      <c r="B17" s="688">
        <v>2023</v>
      </c>
      <c r="C17" s="693">
        <v>39.802</v>
      </c>
      <c r="D17" s="693">
        <v>75.52</v>
      </c>
      <c r="E17" s="693">
        <v>68.039000000000001</v>
      </c>
      <c r="F17" s="693">
        <v>33.985999999999997</v>
      </c>
      <c r="G17" s="681"/>
      <c r="N17" s="50"/>
    </row>
    <row r="18" spans="1:17" ht="15.6" customHeight="1">
      <c r="A18" s="776"/>
      <c r="B18" s="688">
        <v>2022</v>
      </c>
      <c r="C18" s="693">
        <v>52.365000000000002</v>
      </c>
      <c r="D18" s="693">
        <v>74.817999999999998</v>
      </c>
      <c r="E18" s="693">
        <v>83.009</v>
      </c>
      <c r="F18" s="693">
        <v>48.935000000000002</v>
      </c>
      <c r="G18" s="681"/>
      <c r="N18" s="50"/>
    </row>
    <row r="19" spans="1:17" ht="15.95" customHeight="1" thickBot="1">
      <c r="A19" s="776"/>
      <c r="B19" s="754">
        <v>2021</v>
      </c>
      <c r="C19" s="693">
        <v>53.816000000000003</v>
      </c>
      <c r="D19" s="693">
        <v>92.147000000000006</v>
      </c>
      <c r="E19" s="693">
        <v>78.004999999999995</v>
      </c>
      <c r="F19" s="693">
        <v>33.412999999999997</v>
      </c>
      <c r="G19" s="681"/>
      <c r="N19" s="50"/>
    </row>
    <row r="20" spans="1:17">
      <c r="A20" s="1089" t="str">
        <f>A12</f>
        <v>Var/Chg %</v>
      </c>
      <c r="B20" s="769" t="s">
        <v>872</v>
      </c>
      <c r="C20" s="770">
        <f>(C15-C16)/C16*100</f>
        <v>0.66399398646955798</v>
      </c>
      <c r="D20" s="770">
        <f>(D15-D16)/D16*100</f>
        <v>-4.1242879067710545</v>
      </c>
      <c r="E20" s="770">
        <f>(E15-E16)/E16*100</f>
        <v>4.4463576932056919</v>
      </c>
      <c r="F20" s="771">
        <f>(F15-F16)/F16*100</f>
        <v>-2.2663936757094842</v>
      </c>
      <c r="G20" s="681"/>
      <c r="N20" s="50"/>
    </row>
    <row r="21" spans="1:17" ht="16.5" thickBot="1">
      <c r="A21" s="1090"/>
      <c r="B21" s="772" t="s">
        <v>873</v>
      </c>
      <c r="C21" s="773">
        <f>(C15-C19)/C19*100</f>
        <v>-25.347480303255548</v>
      </c>
      <c r="D21" s="773">
        <f>(D15-D19)/D19*100</f>
        <v>-20.002821578564685</v>
      </c>
      <c r="E21" s="773">
        <f>(E15-E19)/E19*100</f>
        <v>-8.2430613422216421</v>
      </c>
      <c r="F21" s="774">
        <f>(F15-F19)/F19*100</f>
        <v>2.86116182324246</v>
      </c>
      <c r="G21" s="681"/>
      <c r="N21" s="50"/>
    </row>
    <row r="22" spans="1:17" ht="16.5" thickBot="1">
      <c r="A22" s="109"/>
      <c r="B22" s="212"/>
      <c r="C22" s="154"/>
      <c r="D22" s="24"/>
      <c r="E22" s="24"/>
      <c r="F22" s="24"/>
      <c r="G22" s="682"/>
      <c r="N22" s="50"/>
      <c r="O22" s="50"/>
      <c r="P22" s="50"/>
      <c r="Q22" s="50"/>
    </row>
    <row r="23" spans="1:17" ht="17.25">
      <c r="A23" s="775"/>
      <c r="B23" s="708">
        <v>2025</v>
      </c>
      <c r="C23" s="768">
        <f>'[1]Fig 2.6 - all news 3M'!J26</f>
        <v>28.274999999999999</v>
      </c>
      <c r="D23" s="768">
        <f>'[1]Fig 2.6 - all news 3M'!K26</f>
        <v>49.521000000000001</v>
      </c>
      <c r="E23" s="768">
        <f>'[1]Fig 2.6 - all news 3M'!L26</f>
        <v>49.207000000000001</v>
      </c>
      <c r="F23" s="768">
        <v>25.58</v>
      </c>
      <c r="G23" s="542"/>
      <c r="N23" s="50"/>
      <c r="O23" s="50"/>
      <c r="P23" s="50"/>
      <c r="Q23" s="50"/>
    </row>
    <row r="24" spans="1:17">
      <c r="A24" s="776"/>
      <c r="B24" s="688">
        <v>2024</v>
      </c>
      <c r="C24" s="693">
        <f>'[1]Fig 2.6 - all news 3M'!J27</f>
        <v>28.946000000000002</v>
      </c>
      <c r="D24" s="693">
        <f>'[1]Fig 2.6 - all news 3M'!K27</f>
        <v>56.268000000000001</v>
      </c>
      <c r="E24" s="693">
        <f>'[1]Fig 2.6 - all news 3M'!L27</f>
        <v>47.948999999999998</v>
      </c>
      <c r="F24" s="693">
        <v>27.056999999999999</v>
      </c>
      <c r="G24" s="684"/>
      <c r="N24" s="50"/>
      <c r="O24" s="50"/>
      <c r="P24" s="50"/>
      <c r="Q24" s="50"/>
    </row>
    <row r="25" spans="1:17">
      <c r="A25" s="777" t="s">
        <v>610</v>
      </c>
      <c r="B25" s="688">
        <v>2023</v>
      </c>
      <c r="C25" s="693">
        <f>'[1]Fig 2.6 - all news 3M'!J28</f>
        <v>29.530999999999999</v>
      </c>
      <c r="D25" s="693">
        <f>'[1]Fig 2.6 - all news 3M'!K28</f>
        <v>53.420999999999999</v>
      </c>
      <c r="E25" s="693">
        <f>'[1]Fig 2.6 - all news 3M'!L28</f>
        <v>44.808999999999997</v>
      </c>
      <c r="F25" s="693">
        <v>31.338000000000001</v>
      </c>
      <c r="G25" s="684"/>
      <c r="N25" s="50"/>
      <c r="O25" s="50"/>
      <c r="P25" s="50"/>
      <c r="Q25" s="50"/>
    </row>
    <row r="26" spans="1:17">
      <c r="A26" s="776"/>
      <c r="B26" s="688">
        <v>2022</v>
      </c>
      <c r="C26" s="693">
        <f>'[1]Fig 2.6 - all news 3M'!J29</f>
        <v>46.664000000000001</v>
      </c>
      <c r="D26" s="693">
        <f>'[1]Fig 2.6 - all news 3M'!K29</f>
        <v>64.83</v>
      </c>
      <c r="E26" s="693">
        <f>'[1]Fig 2.6 - all news 3M'!L29</f>
        <v>76.989000000000004</v>
      </c>
      <c r="F26" s="693">
        <v>48.322000000000003</v>
      </c>
      <c r="G26" s="50"/>
      <c r="N26" s="50"/>
      <c r="O26" s="50"/>
      <c r="P26" s="50"/>
      <c r="Q26" s="50"/>
    </row>
    <row r="27" spans="1:17" ht="16.5" thickBot="1">
      <c r="A27" s="776"/>
      <c r="B27" s="754">
        <v>2021</v>
      </c>
      <c r="C27" s="693">
        <f>'[1]Fig 2.6 - all news 3M'!J30</f>
        <v>48.826000000000001</v>
      </c>
      <c r="D27" s="693">
        <f>'[1]Fig 2.6 - all news 3M'!K30</f>
        <v>56.899000000000001</v>
      </c>
      <c r="E27" s="693">
        <f>'[1]Fig 2.6 - all news 3M'!L30</f>
        <v>77.521000000000001</v>
      </c>
      <c r="F27" s="693">
        <v>50.186</v>
      </c>
      <c r="G27" s="685"/>
      <c r="N27" s="50"/>
      <c r="O27" s="50"/>
      <c r="P27" s="50"/>
      <c r="Q27" s="50"/>
    </row>
    <row r="28" spans="1:17">
      <c r="A28" s="1089" t="str">
        <f>A20</f>
        <v>Var/Chg %</v>
      </c>
      <c r="B28" s="769" t="s">
        <v>872</v>
      </c>
      <c r="C28" s="770">
        <f>(C23-C24)/C24*100</f>
        <v>-2.3181095833621326</v>
      </c>
      <c r="D28" s="770">
        <f>(D23-D24)/D24*100</f>
        <v>-11.990829601194285</v>
      </c>
      <c r="E28" s="770">
        <f>(E23-E24)/E24*100</f>
        <v>2.6236209305720721</v>
      </c>
      <c r="F28" s="771">
        <f>(F23-F24)/F24*100</f>
        <v>-5.4588461396311505</v>
      </c>
      <c r="G28" s="685"/>
      <c r="N28" s="50"/>
      <c r="O28" s="50"/>
      <c r="P28" s="50"/>
      <c r="Q28" s="50"/>
    </row>
    <row r="29" spans="1:17" ht="16.5" thickBot="1">
      <c r="A29" s="1090"/>
      <c r="B29" s="772" t="s">
        <v>873</v>
      </c>
      <c r="C29" s="773">
        <f>(C23-C27)/C27*100</f>
        <v>-42.090279768975549</v>
      </c>
      <c r="D29" s="773">
        <f>(D23-D27)/D27*100</f>
        <v>-12.966835972512698</v>
      </c>
      <c r="E29" s="773">
        <f>(E23-E27)/E27*100</f>
        <v>-36.524296642200177</v>
      </c>
      <c r="F29" s="774">
        <f>(F23-F27)/F27*100</f>
        <v>-49.029609851352966</v>
      </c>
      <c r="G29" s="50"/>
      <c r="N29" s="50"/>
      <c r="O29" s="50"/>
      <c r="P29" s="50"/>
      <c r="Q29" s="50"/>
    </row>
    <row r="30" spans="1:17" ht="15.95" hidden="1" customHeight="1" thickBot="1">
      <c r="A30" s="755"/>
      <c r="B30" s="697" t="s">
        <v>669</v>
      </c>
      <c r="C30" s="756" t="e">
        <f>(C23-#REF!)/#REF!*100</f>
        <v>#REF!</v>
      </c>
      <c r="D30" s="756" t="e">
        <f>(D23-#REF!)/#REF!*100</f>
        <v>#REF!</v>
      </c>
      <c r="E30" s="756" t="e">
        <f>(E23-#REF!)/#REF!*100</f>
        <v>#REF!</v>
      </c>
      <c r="F30" s="757" t="e">
        <f>(F23-#REF!)/#REF!*100</f>
        <v>#REF!</v>
      </c>
      <c r="G30" s="50"/>
      <c r="N30" s="50"/>
      <c r="O30" s="50"/>
      <c r="P30" s="50"/>
      <c r="Q30" s="50"/>
    </row>
    <row r="31" spans="1:17">
      <c r="A31" s="50"/>
      <c r="B31" s="50"/>
      <c r="C31" s="50"/>
      <c r="D31" s="50"/>
      <c r="E31" s="50"/>
      <c r="F31" s="50"/>
      <c r="G31" s="50"/>
      <c r="N31" s="50"/>
      <c r="O31" s="50"/>
      <c r="P31" s="50"/>
      <c r="Q31" s="50"/>
    </row>
    <row r="32" spans="1:17">
      <c r="A32" s="50"/>
      <c r="B32" s="50"/>
      <c r="C32" s="50"/>
      <c r="D32" s="50"/>
      <c r="E32" s="50"/>
      <c r="F32" s="50"/>
      <c r="G32" s="50"/>
      <c r="N32" s="50"/>
      <c r="O32" s="50"/>
      <c r="P32" s="50"/>
      <c r="Q32" s="50"/>
    </row>
    <row r="33" spans="1:17">
      <c r="A33" s="50"/>
      <c r="B33" s="50"/>
      <c r="C33" s="50"/>
      <c r="D33" s="50"/>
      <c r="E33" s="50"/>
      <c r="F33" s="50"/>
      <c r="G33" s="50"/>
      <c r="H33" s="50"/>
      <c r="I33" s="50"/>
      <c r="J33" s="50"/>
      <c r="K33" s="50"/>
      <c r="L33" s="50"/>
      <c r="M33" s="50"/>
      <c r="N33" s="50"/>
      <c r="O33" s="50"/>
      <c r="P33" s="50"/>
      <c r="Q33" s="50"/>
    </row>
    <row r="34" spans="1:17">
      <c r="A34" s="50"/>
      <c r="B34" s="50"/>
      <c r="C34" s="50"/>
      <c r="D34" s="50"/>
      <c r="E34" s="50"/>
      <c r="F34" s="50"/>
      <c r="G34" s="50"/>
      <c r="H34" s="50"/>
      <c r="I34" s="50"/>
      <c r="J34" s="50"/>
      <c r="K34" s="50"/>
      <c r="L34" s="50"/>
      <c r="M34" s="50"/>
      <c r="N34" s="50"/>
      <c r="O34" s="50"/>
      <c r="P34" s="50"/>
      <c r="Q34" s="50"/>
    </row>
    <row r="35" spans="1:17">
      <c r="A35" s="50"/>
      <c r="B35" s="50"/>
      <c r="C35" s="50"/>
      <c r="D35" s="50"/>
      <c r="E35" s="50"/>
      <c r="F35" s="50"/>
      <c r="G35" s="50"/>
      <c r="H35" s="50"/>
      <c r="I35" s="50"/>
      <c r="J35" s="50"/>
      <c r="K35" s="50"/>
      <c r="L35" s="50"/>
      <c r="M35" s="50"/>
      <c r="N35" s="50"/>
      <c r="O35" s="50"/>
      <c r="P35" s="50"/>
      <c r="Q35" s="50"/>
    </row>
  </sheetData>
  <mergeCells count="5">
    <mergeCell ref="G3:H3"/>
    <mergeCell ref="J3:K3"/>
    <mergeCell ref="A12:A13"/>
    <mergeCell ref="A20:A21"/>
    <mergeCell ref="A28:A29"/>
  </mergeCells>
  <pageMargins left="0.7" right="0.7" top="0.75" bottom="0.75" header="0.3" footer="0.3"/>
  <pageSetup paperSize="9" orientation="portrait" r:id="rId1"/>
  <ignoredErrors>
    <ignoredError sqref="C4:F5"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01A4F-7090-4CD6-BF96-F936E33B74E2}">
  <sheetPr>
    <tabColor rgb="FFFF0000"/>
  </sheetPr>
  <dimension ref="A1:V15"/>
  <sheetViews>
    <sheetView showGridLines="0" zoomScale="90" zoomScaleNormal="90" workbookViewId="0"/>
  </sheetViews>
  <sheetFormatPr defaultColWidth="9.140625" defaultRowHeight="15.75"/>
  <cols>
    <col min="1" max="1" width="33.140625" style="13" customWidth="1"/>
    <col min="2" max="6" width="12.85546875" style="13" customWidth="1"/>
    <col min="7" max="7" width="3.28515625" style="13" customWidth="1"/>
    <col min="8" max="9" width="12.42578125" style="13" customWidth="1"/>
    <col min="10" max="16" width="14" style="13" customWidth="1"/>
    <col min="17" max="22" width="10.85546875" style="13" bestFit="1" customWidth="1"/>
    <col min="23" max="16384" width="9.140625" style="13"/>
  </cols>
  <sheetData>
    <row r="1" spans="1:22" ht="21">
      <c r="A1" s="16" t="str">
        <f>+'Indice-Index'!C18</f>
        <v>2.8   Copie complessive vendute da inizio anno  - Total copies sold since b.y. (1/2)</v>
      </c>
      <c r="B1" s="260"/>
      <c r="C1" s="260"/>
      <c r="D1" s="260"/>
      <c r="E1" s="260"/>
      <c r="F1" s="260"/>
      <c r="G1" s="260"/>
      <c r="H1" s="91"/>
      <c r="I1" s="91"/>
      <c r="J1" s="50"/>
      <c r="K1" s="50"/>
      <c r="L1" s="50"/>
      <c r="M1" s="50"/>
      <c r="N1" s="50"/>
      <c r="O1" s="50"/>
      <c r="P1" s="50"/>
      <c r="Q1" s="50"/>
      <c r="R1" s="50"/>
      <c r="S1" s="50"/>
      <c r="T1" s="50"/>
      <c r="U1" s="50"/>
      <c r="V1" s="50"/>
    </row>
    <row r="2" spans="1:22">
      <c r="A2" s="6"/>
      <c r="B2" s="6"/>
      <c r="C2" s="6"/>
      <c r="D2" s="6"/>
      <c r="E2" s="6"/>
      <c r="F2" s="6"/>
      <c r="G2" s="6"/>
      <c r="H2" s="6"/>
      <c r="I2" s="6"/>
    </row>
    <row r="3" spans="1:22">
      <c r="G3" s="34"/>
      <c r="H3" s="1085" t="s">
        <v>286</v>
      </c>
      <c r="I3" s="1085"/>
    </row>
    <row r="4" spans="1:22" ht="47.25">
      <c r="A4" s="212" t="s">
        <v>874</v>
      </c>
      <c r="B4" s="150" t="s">
        <v>842</v>
      </c>
      <c r="C4" s="150" t="s">
        <v>843</v>
      </c>
      <c r="D4" s="150" t="s">
        <v>844</v>
      </c>
      <c r="E4" s="150" t="s">
        <v>845</v>
      </c>
      <c r="F4" s="150" t="s">
        <v>846</v>
      </c>
      <c r="G4" s="109"/>
      <c r="H4" s="510" t="s">
        <v>865</v>
      </c>
      <c r="I4" s="510" t="s">
        <v>864</v>
      </c>
    </row>
    <row r="5" spans="1:22">
      <c r="H5" s="456"/>
      <c r="I5" s="456"/>
    </row>
    <row r="6" spans="1:22">
      <c r="A6" s="831" t="s">
        <v>875</v>
      </c>
      <c r="B6" s="981">
        <v>157.83494300000001</v>
      </c>
      <c r="C6" s="981">
        <v>144.48672099999999</v>
      </c>
      <c r="D6" s="981">
        <v>130.803718</v>
      </c>
      <c r="E6" s="981">
        <v>120.225511</v>
      </c>
      <c r="F6" s="981">
        <v>111.28182700000001</v>
      </c>
      <c r="G6" s="278"/>
      <c r="H6" s="454">
        <f>(F6-E6)/E6*100</f>
        <v>-7.4390900280723207</v>
      </c>
      <c r="I6" s="454">
        <f>(F6-B6)/B6*100</f>
        <v>-29.494809650610765</v>
      </c>
    </row>
    <row r="7" spans="1:22">
      <c r="H7" s="109"/>
      <c r="I7" s="109"/>
    </row>
    <row r="8" spans="1:22">
      <c r="A8" s="831" t="s">
        <v>876</v>
      </c>
      <c r="B8" s="981">
        <v>88.032465999999999</v>
      </c>
      <c r="C8" s="981">
        <v>82.476796999999991</v>
      </c>
      <c r="D8" s="981">
        <v>74.288724999999999</v>
      </c>
      <c r="E8" s="981">
        <v>68.619626999999994</v>
      </c>
      <c r="F8" s="981">
        <v>64.070324999999997</v>
      </c>
      <c r="G8" s="278"/>
      <c r="H8" s="454">
        <f>(F8-E8)/E8*100</f>
        <v>-6.6297387480698449</v>
      </c>
      <c r="I8" s="454">
        <f>(F8-B8)/B8*100</f>
        <v>-27.219663481879518</v>
      </c>
    </row>
    <row r="9" spans="1:22">
      <c r="A9" s="831" t="s">
        <v>877</v>
      </c>
      <c r="B9" s="981">
        <v>69.80247700000001</v>
      </c>
      <c r="C9" s="981">
        <v>62.009923999999998</v>
      </c>
      <c r="D9" s="981">
        <v>56.514993000000004</v>
      </c>
      <c r="E9" s="981">
        <v>51.605884000000003</v>
      </c>
      <c r="F9" s="981">
        <v>47.21150200000001</v>
      </c>
      <c r="G9" s="278"/>
      <c r="H9" s="454">
        <f>(F9-E9)/E9*100</f>
        <v>-8.5152731808644013</v>
      </c>
      <c r="I9" s="454">
        <f>(F9-B9)/B9*100</f>
        <v>-32.364145186423684</v>
      </c>
    </row>
    <row r="10" spans="1:22">
      <c r="H10" s="109"/>
      <c r="I10" s="109"/>
    </row>
    <row r="11" spans="1:22">
      <c r="A11" s="831" t="s">
        <v>878</v>
      </c>
      <c r="B11" s="981">
        <v>138.11925099999999</v>
      </c>
      <c r="C11" s="981">
        <v>125.31066300000001</v>
      </c>
      <c r="D11" s="981">
        <v>111.95723599999999</v>
      </c>
      <c r="E11" s="981">
        <v>102.719617</v>
      </c>
      <c r="F11" s="981">
        <v>94.539209999999997</v>
      </c>
      <c r="G11" s="278"/>
      <c r="H11" s="454">
        <f>(F11-E11)/E11*100</f>
        <v>-7.9638215551368363</v>
      </c>
      <c r="I11" s="454">
        <f>(F11-B11)/B11*100</f>
        <v>-31.552474173205585</v>
      </c>
    </row>
    <row r="12" spans="1:22">
      <c r="A12" s="831" t="s">
        <v>879</v>
      </c>
      <c r="B12" s="981">
        <v>19.715692000000018</v>
      </c>
      <c r="C12" s="981">
        <v>19.176057999999983</v>
      </c>
      <c r="D12" s="981">
        <v>18.846482000000009</v>
      </c>
      <c r="E12" s="981">
        <v>17.505893999999998</v>
      </c>
      <c r="F12" s="981">
        <v>16.74261700000001</v>
      </c>
      <c r="G12" s="278"/>
      <c r="H12" s="454">
        <f>(F12-E12)/E12*100</f>
        <v>-4.360114370622763</v>
      </c>
      <c r="I12" s="454">
        <f>(F12-B12)/B12*100</f>
        <v>-15.079739529304911</v>
      </c>
    </row>
    <row r="14" spans="1:22">
      <c r="A14" s="360" t="s">
        <v>880</v>
      </c>
    </row>
    <row r="15" spans="1:22">
      <c r="A15" s="360" t="s">
        <v>881</v>
      </c>
    </row>
  </sheetData>
  <mergeCells count="1">
    <mergeCell ref="H3:I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AF890-5654-464B-8BCC-FB5FD845AD2B}">
  <sheetPr>
    <tabColor rgb="FFFF0000"/>
  </sheetPr>
  <dimension ref="A1:M28"/>
  <sheetViews>
    <sheetView showGridLines="0" zoomScale="80" zoomScaleNormal="80" workbookViewId="0"/>
  </sheetViews>
  <sheetFormatPr defaultColWidth="9.140625" defaultRowHeight="15.75"/>
  <cols>
    <col min="1" max="1" width="28.7109375" style="24" customWidth="1"/>
    <col min="2" max="6" width="11.85546875" style="24" customWidth="1"/>
    <col min="7" max="7" width="5.85546875" style="24" customWidth="1"/>
    <col min="8" max="9" width="14.140625" style="24" customWidth="1"/>
    <col min="10" max="10" width="11.85546875" style="24" customWidth="1"/>
    <col min="11" max="11" width="11.85546875" style="24" bestFit="1" customWidth="1"/>
    <col min="12" max="16384" width="9.140625" style="24"/>
  </cols>
  <sheetData>
    <row r="1" spans="1:10" ht="21">
      <c r="A1" s="271" t="str">
        <f>+'Indice-Index'!C19</f>
        <v>2.9   Copie complessive vendute da inizio anno  - Total copies sold since b.y. (2/2)</v>
      </c>
      <c r="B1" s="272"/>
      <c r="C1" s="272"/>
      <c r="D1" s="272"/>
      <c r="E1" s="272"/>
      <c r="F1" s="272"/>
      <c r="G1" s="272"/>
      <c r="H1" s="272"/>
      <c r="I1" s="642"/>
      <c r="J1" s="643"/>
    </row>
    <row r="2" spans="1:10" ht="15.75" customHeight="1"/>
    <row r="3" spans="1:10" ht="18.600000000000001" customHeight="1">
      <c r="A3" s="212" t="s">
        <v>882</v>
      </c>
      <c r="G3" s="109"/>
      <c r="H3" s="1085" t="s">
        <v>223</v>
      </c>
      <c r="I3" s="1085"/>
    </row>
    <row r="4" spans="1:10" ht="46.5" customHeight="1">
      <c r="B4" s="211" t="str">
        <f>+'2.8'!B4</f>
        <v>1T21
1Q21</v>
      </c>
      <c r="C4" s="211" t="str">
        <f>+'2.8'!C4</f>
        <v>1T22
1Q22</v>
      </c>
      <c r="D4" s="211" t="str">
        <f>+'2.8'!D4</f>
        <v>1T23
1Q23</v>
      </c>
      <c r="E4" s="211" t="str">
        <f>+'2.8'!E4</f>
        <v>1T24
1Q24</v>
      </c>
      <c r="F4" s="211" t="str">
        <f>+'2.8'!F4</f>
        <v>1T25
1Q25</v>
      </c>
      <c r="G4" s="276"/>
      <c r="H4" s="962" t="str">
        <f>+'2.8'!I4</f>
        <v>1T25 vs 1T21/1Q25 vs 1Q21</v>
      </c>
      <c r="I4" s="962" t="str">
        <f>+'2.8'!H4</f>
        <v>1T25 vs 1T24/1Q25 VS 1Q24</v>
      </c>
    </row>
    <row r="5" spans="1:10" ht="18.600000000000001" customHeight="1">
      <c r="A5" s="274" t="s">
        <v>883</v>
      </c>
      <c r="B5" s="109"/>
      <c r="C5" s="109"/>
      <c r="D5" s="109"/>
      <c r="E5" s="109"/>
      <c r="F5" s="109"/>
      <c r="G5" s="109"/>
      <c r="H5" s="109"/>
      <c r="I5" s="109"/>
    </row>
    <row r="6" spans="1:10" ht="38.1" customHeight="1">
      <c r="A6" s="982" t="s">
        <v>884</v>
      </c>
      <c r="B6" s="983">
        <v>44.363891000000002</v>
      </c>
      <c r="C6" s="983">
        <v>40.285308000000001</v>
      </c>
      <c r="D6" s="983">
        <v>34.758854999999997</v>
      </c>
      <c r="E6" s="983">
        <v>32.241779999999999</v>
      </c>
      <c r="F6" s="983">
        <v>29.623826999999999</v>
      </c>
      <c r="G6" s="277"/>
      <c r="H6" s="454">
        <f>(F6-B6)/B6*100</f>
        <v>-33.225363392944956</v>
      </c>
      <c r="I6" s="454">
        <f>(F6-E6)/E6*100</f>
        <v>-8.119753313867907</v>
      </c>
    </row>
    <row r="7" spans="1:10" ht="38.1" customHeight="1">
      <c r="A7" s="982" t="s">
        <v>885</v>
      </c>
      <c r="B7" s="983">
        <v>11.587263</v>
      </c>
      <c r="C7" s="983">
        <v>10.197304000000001</v>
      </c>
      <c r="D7" s="983">
        <v>9.2370049999999999</v>
      </c>
      <c r="E7" s="983">
        <v>8.4521859999999993</v>
      </c>
      <c r="F7" s="983">
        <v>7.7551170000000003</v>
      </c>
      <c r="G7" s="277"/>
      <c r="H7" s="454">
        <f>(F7-B7)/B7*100</f>
        <v>-33.072055065980635</v>
      </c>
      <c r="I7" s="454">
        <f>(F7-E7)/E7*100</f>
        <v>-8.2472037411386729</v>
      </c>
    </row>
    <row r="8" spans="1:10" ht="38.1" customHeight="1">
      <c r="A8" s="982" t="s">
        <v>886</v>
      </c>
      <c r="B8" s="983">
        <v>5.6902289999999995</v>
      </c>
      <c r="C8" s="983">
        <v>5.0386550000000003</v>
      </c>
      <c r="D8" s="983">
        <v>4.5920160000000001</v>
      </c>
      <c r="E8" s="983">
        <v>3.5989719999999998</v>
      </c>
      <c r="F8" s="983">
        <v>3.3248519999999999</v>
      </c>
      <c r="G8" s="277"/>
      <c r="H8" s="454">
        <f>(F8-B8)/B8*100</f>
        <v>-41.569100294557558</v>
      </c>
      <c r="I8" s="454">
        <f>(F8-E8)/E8*100</f>
        <v>-7.6166194124322146</v>
      </c>
    </row>
    <row r="9" spans="1:10" ht="35.1" customHeight="1">
      <c r="A9" s="982" t="s">
        <v>887</v>
      </c>
      <c r="B9" s="983">
        <v>12.207647000000003</v>
      </c>
      <c r="C9" s="983">
        <v>13.072336</v>
      </c>
      <c r="D9" s="983">
        <v>11.972752999999999</v>
      </c>
      <c r="E9" s="983">
        <v>11.631847</v>
      </c>
      <c r="F9" s="983">
        <v>11.085882</v>
      </c>
      <c r="G9" s="277"/>
      <c r="H9" s="454">
        <f>(F9-B9)/B9*100</f>
        <v>-9.1890353644728027</v>
      </c>
      <c r="I9" s="454">
        <f>(F9-E9)/E9*100</f>
        <v>-4.6937085743992393</v>
      </c>
    </row>
    <row r="10" spans="1:10" ht="6" customHeight="1"/>
    <row r="11" spans="1:10" ht="32.450000000000003" customHeight="1">
      <c r="A11" s="982" t="s">
        <v>888</v>
      </c>
      <c r="B11" s="983">
        <v>30.796385999999998</v>
      </c>
      <c r="C11" s="983">
        <v>27.721542000000003</v>
      </c>
      <c r="D11" s="983">
        <v>25.045106000000001</v>
      </c>
      <c r="E11" s="983">
        <v>23.354302000000004</v>
      </c>
      <c r="F11" s="983">
        <v>20.929659000000001</v>
      </c>
      <c r="G11" s="277"/>
      <c r="H11" s="454">
        <f>(F11-B11)/B11*100</f>
        <v>-32.038587255011016</v>
      </c>
      <c r="I11" s="454">
        <f>(F11-E11)/E11*100</f>
        <v>-10.381997286838214</v>
      </c>
    </row>
    <row r="12" spans="1:10" ht="32.450000000000003" customHeight="1">
      <c r="A12" s="982" t="s">
        <v>889</v>
      </c>
      <c r="B12" s="983">
        <v>33.47383499999998</v>
      </c>
      <c r="C12" s="983">
        <v>28.995518000000001</v>
      </c>
      <c r="D12" s="983">
        <v>26.351501000000003</v>
      </c>
      <c r="E12" s="983">
        <v>23.440529999999995</v>
      </c>
      <c r="F12" s="983">
        <v>21.819873000000001</v>
      </c>
      <c r="G12" s="277"/>
      <c r="H12" s="454">
        <f>(F12-B12)/B12*100</f>
        <v>-34.815138450673444</v>
      </c>
      <c r="I12" s="454">
        <f>(F12-E12)/E12*100</f>
        <v>-6.9139093697966487</v>
      </c>
    </row>
    <row r="13" spans="1:10" ht="6" customHeight="1"/>
    <row r="14" spans="1:10" ht="18.600000000000001" customHeight="1">
      <c r="A14" s="532" t="s">
        <v>890</v>
      </c>
      <c r="B14" s="984">
        <f>SUM(B6:B12)</f>
        <v>138.11925099999999</v>
      </c>
      <c r="C14" s="984">
        <f>SUM(C6:C12)</f>
        <v>125.31066300000001</v>
      </c>
      <c r="D14" s="984">
        <f>SUM(D6:D12)</f>
        <v>111.95723599999999</v>
      </c>
      <c r="E14" s="984">
        <f>SUM(E6:E12)</f>
        <v>102.719617</v>
      </c>
      <c r="F14" s="984">
        <f>SUM(F6:F12)</f>
        <v>94.539209999999997</v>
      </c>
      <c r="G14" s="277"/>
      <c r="H14" s="454">
        <f>(F14-B14)/B14*100</f>
        <v>-31.552474173205585</v>
      </c>
      <c r="I14" s="454">
        <f>(F14-E14)/E14*100</f>
        <v>-7.9638215551368363</v>
      </c>
    </row>
    <row r="15" spans="1:10" ht="18.600000000000001" customHeight="1">
      <c r="B15" s="275"/>
      <c r="C15" s="275"/>
      <c r="D15" s="275"/>
      <c r="E15" s="275"/>
      <c r="F15" s="275"/>
      <c r="G15" s="275"/>
    </row>
    <row r="16" spans="1:10" ht="18.600000000000001" customHeight="1">
      <c r="A16" s="274" t="s">
        <v>891</v>
      </c>
      <c r="B16" s="275"/>
      <c r="C16" s="275"/>
      <c r="D16" s="275"/>
      <c r="E16" s="275"/>
      <c r="F16" s="275"/>
      <c r="G16" s="275"/>
      <c r="H16" s="109"/>
      <c r="I16" s="109"/>
    </row>
    <row r="17" spans="1:13" ht="33.6" customHeight="1">
      <c r="A17" s="534" t="str">
        <f>A6</f>
        <v>Nazionali-Generalisti Top 5
General press- Top 5</v>
      </c>
      <c r="B17" s="983">
        <v>8.0543359999999993</v>
      </c>
      <c r="C17" s="983">
        <v>7.966863</v>
      </c>
      <c r="D17" s="983">
        <v>8.2294749999999972</v>
      </c>
      <c r="E17" s="983">
        <v>8.4329800000000006</v>
      </c>
      <c r="F17" s="983">
        <v>8.1276919999999997</v>
      </c>
      <c r="G17" s="277"/>
      <c r="H17" s="454">
        <f>(F17-B17)/B17*100</f>
        <v>0.91076409029869665</v>
      </c>
      <c r="I17" s="454">
        <f>(F17-E17)/E17*100</f>
        <v>-3.6201674852780497</v>
      </c>
    </row>
    <row r="18" spans="1:13" ht="33.6" customHeight="1">
      <c r="A18" s="534" t="str">
        <f>A7</f>
        <v>Nazionali-Generalisti - Altri
Other general press</v>
      </c>
      <c r="B18" s="983">
        <v>2.8690969999999996</v>
      </c>
      <c r="C18" s="983">
        <v>2.8246000000000002</v>
      </c>
      <c r="D18" s="983">
        <v>2.4608469999999993</v>
      </c>
      <c r="E18" s="983">
        <v>1.3827010000000004</v>
      </c>
      <c r="F18" s="983">
        <v>1.3634740000000005</v>
      </c>
      <c r="G18" s="277"/>
      <c r="H18" s="454">
        <f>(F18-B18)/B18*100</f>
        <v>-52.477242839820306</v>
      </c>
      <c r="I18" s="454">
        <f>(F18-E18)/E18*100</f>
        <v>-1.3905392416726303</v>
      </c>
    </row>
    <row r="19" spans="1:13" ht="33.6" customHeight="1">
      <c r="A19" s="534" t="str">
        <f>A8</f>
        <v>Nazionali-economici
Business</v>
      </c>
      <c r="B19" s="983">
        <v>2.6613980000000006</v>
      </c>
      <c r="C19" s="983">
        <v>2.5566719999999998</v>
      </c>
      <c r="D19" s="983">
        <v>2.5554039999999998</v>
      </c>
      <c r="E19" s="983">
        <v>2.4975329999999998</v>
      </c>
      <c r="F19" s="983">
        <v>2.4457150000000003</v>
      </c>
      <c r="G19" s="277"/>
      <c r="H19" s="454">
        <f>(F19-B19)/B19*100</f>
        <v>-8.104124223434459</v>
      </c>
      <c r="I19" s="454">
        <f>(F19-E19)/E19*100</f>
        <v>-2.0747673804510081</v>
      </c>
    </row>
    <row r="20" spans="1:13" ht="33.6" customHeight="1">
      <c r="A20" s="534" t="str">
        <f>A9</f>
        <v>Nazionali - sportivi
Sport</v>
      </c>
      <c r="B20" s="983">
        <v>0.59860499999999972</v>
      </c>
      <c r="C20" s="983">
        <v>0.53505900000000028</v>
      </c>
      <c r="D20" s="983">
        <v>0.48237000000000035</v>
      </c>
      <c r="E20" s="983">
        <v>0.38162799999999997</v>
      </c>
      <c r="F20" s="983">
        <v>0.34376600000000013</v>
      </c>
      <c r="G20" s="277"/>
      <c r="H20" s="454">
        <f>(F20-B20)/B20*100</f>
        <v>-42.572146908228248</v>
      </c>
      <c r="I20" s="454">
        <f>(F20-E20)/E20*100</f>
        <v>-9.9211797876465688</v>
      </c>
    </row>
    <row r="21" spans="1:13" ht="6" customHeight="1">
      <c r="B21" s="181"/>
      <c r="C21" s="181"/>
      <c r="D21" s="181"/>
      <c r="E21" s="181"/>
      <c r="F21" s="181"/>
    </row>
    <row r="22" spans="1:13" ht="33" customHeight="1">
      <c r="A22" s="534" t="str">
        <f>A11</f>
        <v>Locali- Top 10 (rank 2023) (*)
Local newspaper - Top 10 (rank 2023) (*)</v>
      </c>
      <c r="B22" s="983">
        <v>2.4240359999999992</v>
      </c>
      <c r="C22" s="983">
        <v>2.2922099999999994</v>
      </c>
      <c r="D22" s="983">
        <v>2.0625080000000002</v>
      </c>
      <c r="E22" s="983">
        <v>1.9779340000000005</v>
      </c>
      <c r="F22" s="983">
        <v>1.844824</v>
      </c>
      <c r="G22" s="277"/>
      <c r="H22" s="454">
        <f>(F22-B22)/B22*100</f>
        <v>-23.894529619197051</v>
      </c>
      <c r="I22" s="454">
        <f>(F22-E22)/E22*100</f>
        <v>-6.7297493242949704</v>
      </c>
      <c r="L22" s="985"/>
      <c r="M22" s="985"/>
    </row>
    <row r="23" spans="1:13" ht="33" customHeight="1">
      <c r="A23" s="534" t="str">
        <f>A12</f>
        <v>Locali-Altre testate
Local newspaper - Others</v>
      </c>
      <c r="B23" s="983">
        <v>3.1082200000000206</v>
      </c>
      <c r="C23" s="983">
        <v>3.0006539999999844</v>
      </c>
      <c r="D23" s="983">
        <v>3.0558780000000132</v>
      </c>
      <c r="E23" s="983">
        <v>2.8331179999999963</v>
      </c>
      <c r="F23" s="983">
        <v>2.6171460000000097</v>
      </c>
      <c r="G23" s="277"/>
      <c r="H23" s="454">
        <f>(F23-B23)/B23*100</f>
        <v>-15.799203402590795</v>
      </c>
      <c r="I23" s="454">
        <f>(F23-E23)/E23*100</f>
        <v>-7.6231205336306784</v>
      </c>
    </row>
    <row r="24" spans="1:13" ht="6" customHeight="1"/>
    <row r="25" spans="1:13">
      <c r="A25" s="532" t="str">
        <f>A14</f>
        <v>Totale/Total copies</v>
      </c>
      <c r="B25" s="984">
        <f>B17+B18+B20+B19+B22+B23</f>
        <v>19.715692000000018</v>
      </c>
      <c r="C25" s="984">
        <f>C17+C18+C20+C19+C22+C23</f>
        <v>19.176057999999983</v>
      </c>
      <c r="D25" s="984">
        <f>D17+D18+D20+D19+D22+D23</f>
        <v>18.846482000000009</v>
      </c>
      <c r="E25" s="984">
        <f>E17+E18+E20+E19+E22+E23</f>
        <v>17.505893999999998</v>
      </c>
      <c r="F25" s="984">
        <f>F17+F18+F20+F19+F22+F23</f>
        <v>16.74261700000001</v>
      </c>
      <c r="G25" s="277"/>
      <c r="H25" s="454">
        <f>(F25-B25)/B25*100</f>
        <v>-15.079739529304911</v>
      </c>
      <c r="I25" s="454">
        <f>(F25-E25)/E25*100</f>
        <v>-4.360114370622763</v>
      </c>
    </row>
    <row r="27" spans="1:13">
      <c r="A27" s="360" t="s">
        <v>880</v>
      </c>
      <c r="B27" s="206"/>
    </row>
    <row r="28" spans="1:13">
      <c r="A28" s="360" t="str">
        <f>'2.8'!A15</f>
        <v>Source: Agcom elaboration on data from IES and ADS</v>
      </c>
    </row>
  </sheetData>
  <mergeCells count="1">
    <mergeCell ref="H3:I3"/>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71DC3-AD0D-4191-A303-47A275A78CA7}">
  <sheetPr>
    <tabColor rgb="FFFF0000"/>
  </sheetPr>
  <dimension ref="A1:L24"/>
  <sheetViews>
    <sheetView showGridLines="0" zoomScale="90" zoomScaleNormal="90" workbookViewId="0">
      <selection activeCell="E7" sqref="E7"/>
    </sheetView>
  </sheetViews>
  <sheetFormatPr defaultColWidth="9.140625" defaultRowHeight="15.75"/>
  <cols>
    <col min="1" max="1" width="29.28515625" style="13" customWidth="1"/>
    <col min="2" max="2" width="19.5703125" style="13" customWidth="1"/>
    <col min="3" max="3" width="13" style="13" customWidth="1"/>
    <col min="4" max="4" width="19.42578125" style="13" customWidth="1"/>
    <col min="5" max="7" width="10.140625" style="13" customWidth="1"/>
    <col min="8" max="12" width="10.85546875" style="13" bestFit="1" customWidth="1"/>
    <col min="13" max="16384" width="9.140625" style="13"/>
  </cols>
  <sheetData>
    <row r="1" spans="1:12" ht="21">
      <c r="A1" s="268" t="str">
        <f>+'Indice-Index'!C20</f>
        <v xml:space="preserve">2.10    Distribuzione delle vendite per principali gruppi editoriali  - Distribution of copies sold  by main publishing groups </v>
      </c>
      <c r="B1" s="309"/>
      <c r="C1" s="309"/>
      <c r="D1" s="309"/>
      <c r="E1" s="308"/>
      <c r="F1" s="308"/>
      <c r="G1" s="308"/>
      <c r="H1" s="308"/>
      <c r="I1" s="308"/>
      <c r="J1" s="308"/>
      <c r="K1" s="308"/>
      <c r="L1" s="91"/>
    </row>
    <row r="2" spans="1:12">
      <c r="A2" s="6"/>
      <c r="B2" s="6"/>
      <c r="C2" s="6"/>
      <c r="D2" s="6"/>
      <c r="E2" s="6"/>
      <c r="F2" s="6"/>
      <c r="G2" s="6"/>
    </row>
    <row r="3" spans="1:12" s="280" customFormat="1" ht="43.5" customHeight="1">
      <c r="A3" s="77"/>
      <c r="B3" s="279" t="s">
        <v>227</v>
      </c>
      <c r="C3" s="409" t="s">
        <v>892</v>
      </c>
      <c r="D3" s="1091" t="s">
        <v>893</v>
      </c>
      <c r="E3" s="77"/>
      <c r="F3" s="77"/>
      <c r="G3" s="77"/>
    </row>
    <row r="4" spans="1:12" ht="31.5">
      <c r="A4"/>
      <c r="B4" s="986" t="str">
        <f>'2.9'!F4</f>
        <v>1T25
1Q25</v>
      </c>
      <c r="C4" s="34" t="s">
        <v>224</v>
      </c>
      <c r="D4" s="1091"/>
      <c r="E4" s="6"/>
      <c r="F4" s="6"/>
      <c r="G4" s="74"/>
    </row>
    <row r="5" spans="1:12">
      <c r="A5"/>
      <c r="B5" s="87"/>
      <c r="C5" s="34"/>
      <c r="D5" s="279"/>
      <c r="E5" s="6"/>
      <c r="F5" s="6"/>
      <c r="G5" s="74"/>
    </row>
    <row r="6" spans="1:12">
      <c r="A6" s="32" t="s">
        <v>113</v>
      </c>
      <c r="B6" s="130"/>
      <c r="C6" s="131"/>
      <c r="E6" s="6"/>
      <c r="F6" s="6"/>
      <c r="G6" s="74"/>
    </row>
    <row r="7" spans="1:12">
      <c r="A7" s="429" t="s">
        <v>115</v>
      </c>
      <c r="B7" s="527">
        <v>19.067119557625524</v>
      </c>
      <c r="C7" s="527">
        <v>0.53299746102657508</v>
      </c>
      <c r="D7" s="987">
        <v>-4.777257449857049</v>
      </c>
      <c r="E7" s="6"/>
      <c r="F7" s="6"/>
      <c r="G7" s="74"/>
    </row>
    <row r="8" spans="1:12">
      <c r="A8" s="429" t="s">
        <v>119</v>
      </c>
      <c r="B8" s="527">
        <v>12.290657305617385</v>
      </c>
      <c r="C8" s="527">
        <v>-1.6618273712828433</v>
      </c>
      <c r="D8" s="987">
        <v>-18.463667891029008</v>
      </c>
      <c r="E8" s="6"/>
      <c r="F8" s="6"/>
      <c r="G8" s="74"/>
      <c r="K8" s="14"/>
    </row>
    <row r="9" spans="1:12">
      <c r="A9" s="429" t="s">
        <v>218</v>
      </c>
      <c r="B9" s="527">
        <v>9.2128951117957474</v>
      </c>
      <c r="C9" s="527">
        <v>-8.9905855296835924E-2</v>
      </c>
      <c r="D9" s="987">
        <v>-8.3336343494564709</v>
      </c>
      <c r="E9" s="6"/>
      <c r="F9" s="6"/>
      <c r="G9" s="74"/>
    </row>
    <row r="10" spans="1:12">
      <c r="A10" s="429" t="s">
        <v>217</v>
      </c>
      <c r="B10" s="527">
        <v>7.524188113841805</v>
      </c>
      <c r="C10" s="527">
        <v>-0.51844769579097782</v>
      </c>
      <c r="D10" s="987">
        <v>-13.40578945735472</v>
      </c>
      <c r="E10" s="6"/>
      <c r="F10" s="6"/>
      <c r="G10" s="74"/>
    </row>
    <row r="11" spans="1:12">
      <c r="A11" s="429" t="s">
        <v>454</v>
      </c>
      <c r="B11" s="527">
        <v>5.0892963861925091</v>
      </c>
      <c r="C11" s="527">
        <v>0.39826454686849111</v>
      </c>
      <c r="D11" s="987">
        <v>-5.7691213291385388</v>
      </c>
      <c r="E11" s="6"/>
      <c r="F11" s="6"/>
      <c r="G11" s="74"/>
    </row>
    <row r="12" spans="1:12">
      <c r="A12" s="429" t="s">
        <v>130</v>
      </c>
      <c r="B12" s="527">
        <v>4.83584709657939</v>
      </c>
      <c r="C12" s="527">
        <v>8.570134756277703E-2</v>
      </c>
      <c r="D12" s="987">
        <v>-9.8377485304167429</v>
      </c>
      <c r="E12" s="6"/>
      <c r="F12" s="6"/>
      <c r="G12" s="74"/>
    </row>
    <row r="13" spans="1:12">
      <c r="A13" s="429" t="s">
        <v>697</v>
      </c>
      <c r="B13" s="527">
        <v>4.5135455944662013</v>
      </c>
      <c r="C13" s="527">
        <v>-0.12007746412075715</v>
      </c>
      <c r="D13" s="987">
        <v>-9.6763441800095045</v>
      </c>
      <c r="E13" s="6"/>
      <c r="F13" s="6"/>
      <c r="G13" s="74"/>
    </row>
    <row r="14" spans="1:12">
      <c r="A14" s="429" t="s">
        <v>678</v>
      </c>
      <c r="B14" s="527">
        <v>4.3736377548869676</v>
      </c>
      <c r="C14" s="527">
        <v>-0.10833196616499841</v>
      </c>
      <c r="D14" s="987">
        <v>-7.5062870033855686</v>
      </c>
      <c r="E14" s="6"/>
      <c r="F14" s="6"/>
      <c r="G14" s="74"/>
    </row>
    <row r="15" spans="1:12">
      <c r="A15" s="429" t="s">
        <v>679</v>
      </c>
      <c r="B15" s="527">
        <v>3.9555407371232323</v>
      </c>
      <c r="C15" s="527">
        <v>-2.8737128681677326E-3</v>
      </c>
      <c r="D15" s="987">
        <v>-11.381386970049993</v>
      </c>
      <c r="E15" s="6"/>
      <c r="F15" s="6"/>
      <c r="G15" s="74"/>
    </row>
    <row r="16" spans="1:12">
      <c r="A16" s="429" t="s">
        <v>894</v>
      </c>
      <c r="B16" s="527">
        <v>3.6885474570794026</v>
      </c>
      <c r="C16" s="527">
        <v>-0.16408911021287542</v>
      </c>
      <c r="D16" s="987">
        <v>-1.0275728865974409</v>
      </c>
      <c r="E16" s="6"/>
      <c r="F16" s="6"/>
      <c r="G16" s="74"/>
    </row>
    <row r="17" spans="1:8">
      <c r="A17" s="429" t="s">
        <v>225</v>
      </c>
      <c r="B17" s="527">
        <v>25.448724884791833</v>
      </c>
      <c r="C17" s="527">
        <v>1.6485898202796108</v>
      </c>
      <c r="D17" s="987">
        <v>-1.0275728865974409</v>
      </c>
      <c r="E17" s="6"/>
      <c r="F17" s="6"/>
      <c r="G17" s="74"/>
    </row>
    <row r="18" spans="1:8">
      <c r="B18" s="7"/>
      <c r="C18" s="6"/>
      <c r="D18"/>
      <c r="E18" s="6"/>
      <c r="F18" s="6"/>
      <c r="G18" s="6"/>
    </row>
    <row r="19" spans="1:8">
      <c r="A19" s="683" t="s">
        <v>880</v>
      </c>
      <c r="B19" s="50"/>
      <c r="C19" s="50"/>
    </row>
    <row r="20" spans="1:8">
      <c r="A20" s="683" t="str">
        <f>'2.9'!A28</f>
        <v>Source: Agcom elaboration on data from IES and ADS</v>
      </c>
      <c r="B20" s="684"/>
      <c r="C20" s="50"/>
    </row>
    <row r="21" spans="1:8">
      <c r="A21" s="50"/>
      <c r="B21" s="988"/>
      <c r="C21" s="581"/>
      <c r="D21" s="257"/>
      <c r="E21" s="257"/>
      <c r="F21" s="257"/>
      <c r="G21" s="257"/>
      <c r="H21" s="257"/>
    </row>
    <row r="22" spans="1:8">
      <c r="B22"/>
      <c r="C22" s="258"/>
      <c r="D22" s="258"/>
      <c r="E22" s="258"/>
      <c r="F22" s="258"/>
      <c r="G22" s="258"/>
      <c r="H22" s="258"/>
    </row>
    <row r="23" spans="1:8">
      <c r="B23" s="71"/>
      <c r="C23" s="258"/>
      <c r="D23" s="258"/>
      <c r="E23" s="258"/>
      <c r="F23" s="258"/>
      <c r="G23" s="258"/>
      <c r="H23" s="258"/>
    </row>
    <row r="24" spans="1:8">
      <c r="B24"/>
      <c r="C24" s="259"/>
      <c r="D24" s="259"/>
      <c r="E24" s="259"/>
      <c r="F24" s="259"/>
      <c r="G24" s="259"/>
      <c r="H24" s="259"/>
    </row>
  </sheetData>
  <mergeCells count="1">
    <mergeCell ref="D3:D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E48A1-252C-41AF-AED1-5F6F045E27A7}">
  <sheetPr>
    <tabColor rgb="FFFF0000"/>
  </sheetPr>
  <dimension ref="A1:T24"/>
  <sheetViews>
    <sheetView showGridLines="0" zoomScale="90" zoomScaleNormal="90" workbookViewId="0">
      <selection activeCell="O26" sqref="O26"/>
    </sheetView>
  </sheetViews>
  <sheetFormatPr defaultColWidth="8.7109375" defaultRowHeight="15"/>
  <cols>
    <col min="1" max="1" width="5.85546875" style="51" customWidth="1"/>
    <col min="2" max="2" width="25.28515625" style="51" customWidth="1"/>
    <col min="3" max="7" width="7.28515625" style="51" customWidth="1"/>
    <col min="8" max="8" width="13" style="51" customWidth="1"/>
    <col min="9" max="9" width="13.5703125" style="51" customWidth="1"/>
    <col min="10" max="10" width="1.42578125" style="51" customWidth="1"/>
    <col min="11" max="11" width="7.28515625" style="51" customWidth="1"/>
    <col min="12" max="12" width="14.42578125" style="51" customWidth="1"/>
    <col min="13" max="13" width="12.85546875" style="51" customWidth="1"/>
    <col min="14" max="14" width="1.42578125" style="51" customWidth="1"/>
    <col min="15" max="15" width="7.28515625" style="51" customWidth="1"/>
    <col min="16" max="16" width="13.5703125" style="51" customWidth="1"/>
    <col min="17" max="17" width="13.28515625" style="51" customWidth="1"/>
    <col min="18" max="16384" width="8.7109375" style="51"/>
  </cols>
  <sheetData>
    <row r="1" spans="1:20" ht="21">
      <c r="A1" s="709" t="str">
        <f>+'Indice-Index'!C21</f>
        <v xml:space="preserve">2.11   Distribuzione delle vendite per principali testate -  Distribution of copies sold  by major newspapers </v>
      </c>
      <c r="B1" s="625"/>
      <c r="C1" s="625"/>
      <c r="D1" s="625"/>
      <c r="E1" s="625"/>
      <c r="F1" s="625"/>
      <c r="G1" s="625"/>
      <c r="H1" s="625"/>
      <c r="I1" s="625"/>
      <c r="J1" s="625"/>
      <c r="K1" s="625"/>
      <c r="L1" s="625"/>
      <c r="M1" s="625"/>
      <c r="N1" s="625"/>
      <c r="O1" s="625"/>
      <c r="P1" s="625"/>
      <c r="Q1" s="625"/>
      <c r="R1" s="779"/>
      <c r="S1" s="780"/>
      <c r="T1" s="780"/>
    </row>
    <row r="3" spans="1:20" ht="21">
      <c r="A3" s="838" t="s">
        <v>895</v>
      </c>
    </row>
    <row r="4" spans="1:20" ht="19.5" customHeight="1">
      <c r="A4" s="989" t="s">
        <v>896</v>
      </c>
    </row>
    <row r="5" spans="1:20" ht="5.0999999999999996" customHeight="1">
      <c r="A5" s="838"/>
    </row>
    <row r="6" spans="1:20" ht="15.75">
      <c r="A6" s="990" t="s">
        <v>444</v>
      </c>
      <c r="B6" s="24"/>
      <c r="C6" s="1092" t="s">
        <v>445</v>
      </c>
      <c r="D6" s="1092"/>
      <c r="E6" s="1092"/>
      <c r="F6" s="1092"/>
      <c r="G6" s="1092"/>
      <c r="H6" s="24"/>
      <c r="I6" s="24"/>
      <c r="J6" s="24"/>
      <c r="K6" s="1092" t="s">
        <v>446</v>
      </c>
      <c r="L6" s="1092"/>
      <c r="M6" s="1092"/>
      <c r="N6" s="24"/>
      <c r="O6" s="1092" t="s">
        <v>447</v>
      </c>
      <c r="P6" s="1092"/>
      <c r="Q6" s="1092"/>
    </row>
    <row r="7" spans="1:20" ht="15.75">
      <c r="A7" s="991" t="s">
        <v>897</v>
      </c>
      <c r="B7" s="24"/>
      <c r="C7" s="1093" t="s">
        <v>898</v>
      </c>
      <c r="D7" s="1093"/>
      <c r="E7" s="1093"/>
      <c r="F7" s="1093"/>
      <c r="G7" s="1093"/>
      <c r="H7" s="24"/>
      <c r="I7" s="24"/>
      <c r="J7" s="24"/>
      <c r="K7" s="1093" t="s">
        <v>899</v>
      </c>
      <c r="L7" s="1093"/>
      <c r="M7" s="1093"/>
      <c r="N7" s="24"/>
      <c r="O7" s="1093" t="s">
        <v>900</v>
      </c>
      <c r="P7" s="1093"/>
      <c r="Q7" s="1093"/>
    </row>
    <row r="8" spans="1:20" ht="68.099999999999994" customHeight="1" thickBot="1">
      <c r="A8" s="211" t="s">
        <v>448</v>
      </c>
      <c r="B8" s="211" t="s">
        <v>901</v>
      </c>
      <c r="C8" s="781" t="s">
        <v>842</v>
      </c>
      <c r="D8" s="781" t="s">
        <v>843</v>
      </c>
      <c r="E8" s="781" t="s">
        <v>844</v>
      </c>
      <c r="F8" s="781" t="s">
        <v>845</v>
      </c>
      <c r="G8" s="781" t="s">
        <v>846</v>
      </c>
      <c r="H8" s="150" t="s">
        <v>902</v>
      </c>
      <c r="I8" s="150" t="s">
        <v>903</v>
      </c>
      <c r="K8" s="150" t="str">
        <f>+G8</f>
        <v>1T25
1Q25</v>
      </c>
      <c r="L8" s="150" t="str">
        <f>+H8</f>
        <v>Var p.p. 
1T25 vs 1T24
1Q25 vs 1Q24</v>
      </c>
      <c r="M8" s="150" t="str">
        <f>+I8</f>
        <v>Var p.p. 
1T25 vs 1T21
1Q25 vs 1Q21</v>
      </c>
      <c r="N8" s="150"/>
      <c r="O8" s="150" t="str">
        <f t="shared" ref="O8:Q8" si="0">+K8</f>
        <v>1T25
1Q25</v>
      </c>
      <c r="P8" s="150" t="str">
        <f t="shared" si="0"/>
        <v>Var p.p. 
1T25 vs 1T24
1Q25 vs 1Q24</v>
      </c>
      <c r="Q8" s="150" t="str">
        <f t="shared" si="0"/>
        <v>Var p.p. 
1T25 vs 1T21
1Q25 vs 1Q21</v>
      </c>
    </row>
    <row r="9" spans="1:20" ht="15.75" thickTop="1">
      <c r="A9" s="782">
        <v>1</v>
      </c>
      <c r="B9" s="783" t="s">
        <v>904</v>
      </c>
      <c r="C9" s="784">
        <v>17.729609</v>
      </c>
      <c r="D9" s="992">
        <v>17.758112000000001</v>
      </c>
      <c r="E9" s="992">
        <v>16.373387999999998</v>
      </c>
      <c r="F9" s="784">
        <v>15.657738999999999</v>
      </c>
      <c r="G9" s="992">
        <v>14.655654999999999</v>
      </c>
      <c r="H9" s="785">
        <f>G9-F9</f>
        <v>-1.002084</v>
      </c>
      <c r="I9" s="785">
        <f>G9-C9</f>
        <v>-3.0739540000000005</v>
      </c>
      <c r="K9" s="784">
        <v>10.183859999999999</v>
      </c>
      <c r="L9" s="992">
        <v>-1.0102410000000006</v>
      </c>
      <c r="M9" s="992">
        <v>-4.4267540000000007</v>
      </c>
      <c r="O9" s="784">
        <v>4.4717950000000002</v>
      </c>
      <c r="P9" s="992">
        <v>8.157000000000636E-3</v>
      </c>
      <c r="Q9" s="992">
        <v>1.3528000000000002</v>
      </c>
    </row>
    <row r="10" spans="1:20">
      <c r="A10" s="786">
        <v>2</v>
      </c>
      <c r="B10" s="787" t="s">
        <v>905</v>
      </c>
      <c r="C10" s="788">
        <v>13.62097</v>
      </c>
      <c r="D10" s="993">
        <v>11.286944</v>
      </c>
      <c r="E10" s="993">
        <v>9.3467070000000003</v>
      </c>
      <c r="F10" s="788">
        <v>8.6256070000000005</v>
      </c>
      <c r="G10" s="993">
        <v>7.8643910000000004</v>
      </c>
      <c r="H10" s="789">
        <f t="shared" ref="H10" si="1">G10-F10</f>
        <v>-0.76121600000000011</v>
      </c>
      <c r="I10" s="789">
        <f>G10-C10</f>
        <v>-5.7565789999999994</v>
      </c>
      <c r="K10" s="788">
        <v>5.6676589999999996</v>
      </c>
      <c r="L10" s="993">
        <v>-0.67056300000000046</v>
      </c>
      <c r="M10" s="993">
        <v>-4.6656360000000001</v>
      </c>
      <c r="O10" s="788">
        <v>2.1967320000000008</v>
      </c>
      <c r="P10" s="993">
        <v>-9.0652999999999651E-2</v>
      </c>
      <c r="Q10" s="993">
        <v>-1.0909429999999993</v>
      </c>
    </row>
    <row r="11" spans="1:20">
      <c r="A11" s="786">
        <v>3</v>
      </c>
      <c r="B11" s="787" t="s">
        <v>906</v>
      </c>
      <c r="C11" s="788">
        <v>5.4320519999999997</v>
      </c>
      <c r="D11" s="993">
        <v>6.5467420000000001</v>
      </c>
      <c r="E11" s="993">
        <v>5.8660930000000002</v>
      </c>
      <c r="F11" s="788">
        <v>5.6405079999999996</v>
      </c>
      <c r="G11" s="993">
        <v>5.5886740000000001</v>
      </c>
      <c r="H11" s="789">
        <f>G11-F11</f>
        <v>-5.1833999999999492E-2</v>
      </c>
      <c r="I11" s="789">
        <f>G11-C11</f>
        <v>0.15662200000000048</v>
      </c>
      <c r="K11" s="788">
        <v>5.41953</v>
      </c>
      <c r="L11" s="993">
        <v>-2.0408999999999899E-2</v>
      </c>
      <c r="M11" s="993">
        <v>0.3220679999999998</v>
      </c>
      <c r="O11" s="788">
        <v>0.16914400000000018</v>
      </c>
      <c r="P11" s="993">
        <v>-3.1424999999999592E-2</v>
      </c>
      <c r="Q11" s="993">
        <v>-0.16544599999999932</v>
      </c>
    </row>
    <row r="12" spans="1:20">
      <c r="A12" s="786">
        <v>4</v>
      </c>
      <c r="B12" s="787" t="s">
        <v>907</v>
      </c>
      <c r="C12" s="788">
        <v>8.5942209999999992</v>
      </c>
      <c r="D12" s="993">
        <v>7.7541149999999996</v>
      </c>
      <c r="E12" s="993">
        <v>6.7302439999999999</v>
      </c>
      <c r="F12" s="788">
        <v>5.9953789999999998</v>
      </c>
      <c r="G12" s="993">
        <v>5.2820169999999997</v>
      </c>
      <c r="H12" s="789">
        <f>G12-F12</f>
        <v>-0.71336200000000005</v>
      </c>
      <c r="I12" s="789">
        <f>G12-C12</f>
        <v>-3.3122039999999995</v>
      </c>
      <c r="K12" s="788">
        <v>4.5466559999999996</v>
      </c>
      <c r="L12" s="993">
        <v>-0.63752399999999998</v>
      </c>
      <c r="M12" s="993">
        <v>-3.172199</v>
      </c>
      <c r="O12" s="788">
        <v>0.73536100000000015</v>
      </c>
      <c r="P12" s="993">
        <v>-7.5838000000000072E-2</v>
      </c>
      <c r="Q12" s="993">
        <v>-0.14000499999999949</v>
      </c>
    </row>
    <row r="13" spans="1:20">
      <c r="A13" s="786">
        <v>5</v>
      </c>
      <c r="B13" s="787" t="s">
        <v>908</v>
      </c>
      <c r="C13" s="788">
        <v>7.6200770000000002</v>
      </c>
      <c r="D13" s="993">
        <v>7.0826289999999998</v>
      </c>
      <c r="E13" s="993">
        <v>6.5372859999999999</v>
      </c>
      <c r="F13" s="788">
        <v>5.7108869999999996</v>
      </c>
      <c r="G13" s="993">
        <v>5.3814190000000002</v>
      </c>
      <c r="H13" s="789">
        <f t="shared" ref="H13:H18" si="2">G13-F13</f>
        <v>-0.32946799999999943</v>
      </c>
      <c r="I13" s="789">
        <f t="shared" ref="I13:I18" si="3">G13-C13</f>
        <v>-2.238658</v>
      </c>
      <c r="K13" s="788">
        <v>3.088657</v>
      </c>
      <c r="L13" s="993">
        <v>-0.253355</v>
      </c>
      <c r="M13" s="993">
        <v>-1.9962779999999998</v>
      </c>
      <c r="O13" s="788">
        <v>2.2927620000000002</v>
      </c>
      <c r="P13" s="994">
        <v>-7.6112999999999431E-2</v>
      </c>
      <c r="Q13" s="993">
        <v>-0.24238000000000026</v>
      </c>
    </row>
    <row r="14" spans="1:20">
      <c r="A14" s="786">
        <v>6</v>
      </c>
      <c r="B14" s="787" t="s">
        <v>909</v>
      </c>
      <c r="C14" s="788">
        <v>6.8345700000000003</v>
      </c>
      <c r="D14" s="993">
        <v>5.954593</v>
      </c>
      <c r="E14" s="993">
        <v>5.4403600000000001</v>
      </c>
      <c r="F14" s="788">
        <v>5.6398169999999999</v>
      </c>
      <c r="G14" s="993">
        <v>5.663462</v>
      </c>
      <c r="H14" s="789">
        <f>G14-F14</f>
        <v>2.3645000000000138E-2</v>
      </c>
      <c r="I14" s="789">
        <f>G14-C14</f>
        <v>-1.1711080000000003</v>
      </c>
      <c r="K14" s="788">
        <v>5.4425660000000002</v>
      </c>
      <c r="L14" s="993">
        <v>7.3208000000000162E-2</v>
      </c>
      <c r="M14" s="993">
        <v>-1.1989359999999998</v>
      </c>
      <c r="O14" s="788">
        <v>0.22089599999999976</v>
      </c>
      <c r="P14" s="993">
        <v>-4.9563000000000024E-2</v>
      </c>
      <c r="Q14" s="993">
        <v>2.782799999999952E-2</v>
      </c>
    </row>
    <row r="15" spans="1:20">
      <c r="A15" s="786">
        <v>7</v>
      </c>
      <c r="B15" s="787" t="s">
        <v>910</v>
      </c>
      <c r="C15" s="788">
        <v>6.8375370000000002</v>
      </c>
      <c r="D15" s="993">
        <v>6.2032299999999996</v>
      </c>
      <c r="E15" s="993">
        <v>5.4262600000000001</v>
      </c>
      <c r="F15" s="788">
        <v>4.9123510000000001</v>
      </c>
      <c r="G15" s="993">
        <v>4.2573259999999999</v>
      </c>
      <c r="H15" s="789">
        <f>G15-F15</f>
        <v>-0.65502500000000019</v>
      </c>
      <c r="I15" s="789">
        <f>G15-C15</f>
        <v>-2.5802110000000003</v>
      </c>
      <c r="K15" s="788">
        <v>4.1550120000000001</v>
      </c>
      <c r="L15" s="993">
        <v>-0.67631499999999978</v>
      </c>
      <c r="M15" s="993">
        <v>-2.4614950000000002</v>
      </c>
      <c r="O15" s="788">
        <v>0.10231399999999979</v>
      </c>
      <c r="P15" s="993">
        <v>2.1289999999999587E-2</v>
      </c>
      <c r="Q15" s="993">
        <v>-0.11871600000000004</v>
      </c>
    </row>
    <row r="16" spans="1:20">
      <c r="A16" s="786">
        <v>8</v>
      </c>
      <c r="B16" s="787" t="s">
        <v>911</v>
      </c>
      <c r="C16" s="788">
        <v>5.6388569999999998</v>
      </c>
      <c r="D16" s="993">
        <v>5.4984070000000003</v>
      </c>
      <c r="E16" s="993">
        <v>5.0976309999999998</v>
      </c>
      <c r="F16" s="788">
        <v>4.7562179999999996</v>
      </c>
      <c r="G16" s="993">
        <v>4.2859939999999996</v>
      </c>
      <c r="H16" s="789">
        <f t="shared" si="2"/>
        <v>-0.47022399999999998</v>
      </c>
      <c r="I16" s="789">
        <f t="shared" si="3"/>
        <v>-1.3528630000000001</v>
      </c>
      <c r="K16" s="788">
        <v>3.7830859999999999</v>
      </c>
      <c r="L16" s="993">
        <v>-0.37283299999999997</v>
      </c>
      <c r="M16" s="993">
        <v>-1.2765389999999996</v>
      </c>
      <c r="O16" s="788">
        <v>0.50290799999999969</v>
      </c>
      <c r="P16" s="993">
        <v>-9.7391000000000005E-2</v>
      </c>
      <c r="Q16" s="993">
        <v>-7.6324000000000503E-2</v>
      </c>
    </row>
    <row r="17" spans="1:17">
      <c r="A17" s="786">
        <v>9</v>
      </c>
      <c r="B17" s="787" t="s">
        <v>912</v>
      </c>
      <c r="C17" s="788">
        <v>3.9354809999999998</v>
      </c>
      <c r="D17" s="995">
        <v>3.6357750000000002</v>
      </c>
      <c r="E17" s="995">
        <v>3.422558</v>
      </c>
      <c r="F17" s="788">
        <v>3.2552210000000001</v>
      </c>
      <c r="G17" s="995">
        <v>2.9734419999999999</v>
      </c>
      <c r="H17" s="790">
        <f>G17-F17</f>
        <v>-0.28177900000000022</v>
      </c>
      <c r="I17" s="790">
        <f>G17-C17</f>
        <v>-0.96203899999999987</v>
      </c>
      <c r="K17" s="788">
        <v>2.455775</v>
      </c>
      <c r="L17" s="995">
        <v>-0.22158800000000012</v>
      </c>
      <c r="M17" s="995">
        <v>-0.88798299999999974</v>
      </c>
      <c r="O17" s="788">
        <v>0.51766699999999988</v>
      </c>
      <c r="P17" s="995">
        <v>-6.0191000000000106E-2</v>
      </c>
      <c r="Q17" s="995">
        <v>-7.4056000000000122E-2</v>
      </c>
    </row>
    <row r="18" spans="1:17">
      <c r="A18" s="786">
        <v>10</v>
      </c>
      <c r="B18" s="787" t="s">
        <v>913</v>
      </c>
      <c r="C18" s="788">
        <v>4.6207019999999996</v>
      </c>
      <c r="D18" s="993">
        <v>4.0808439999999999</v>
      </c>
      <c r="E18" s="993">
        <v>3.591675</v>
      </c>
      <c r="F18" s="788">
        <v>3.2301549999999999</v>
      </c>
      <c r="G18" s="993">
        <v>2.808856</v>
      </c>
      <c r="H18" s="791">
        <f t="shared" si="2"/>
        <v>-0.42129899999999987</v>
      </c>
      <c r="I18" s="791">
        <f t="shared" si="3"/>
        <v>-1.8118459999999996</v>
      </c>
      <c r="K18" s="788">
        <v>2.7416399999999999</v>
      </c>
      <c r="L18" s="993">
        <v>-0.435778</v>
      </c>
      <c r="M18" s="993">
        <v>-1.7487889999999999</v>
      </c>
      <c r="O18" s="788">
        <v>6.7216000000000165E-2</v>
      </c>
      <c r="P18" s="993">
        <v>1.4479000000000131E-2</v>
      </c>
      <c r="Q18" s="993">
        <v>-6.3056999999999697E-2</v>
      </c>
    </row>
    <row r="19" spans="1:17" ht="17.25">
      <c r="B19" s="996" t="s">
        <v>457</v>
      </c>
      <c r="C19" s="689"/>
      <c r="D19" s="689"/>
      <c r="E19" s="689"/>
      <c r="F19" s="689"/>
      <c r="G19" s="997">
        <f>+G9+G10+G12+G11+G13</f>
        <v>38.772156000000003</v>
      </c>
      <c r="K19" s="997"/>
      <c r="L19" s="24"/>
      <c r="M19" s="24"/>
      <c r="N19" s="24"/>
      <c r="O19" s="997"/>
    </row>
    <row r="20" spans="1:17">
      <c r="C20" s="388"/>
      <c r="D20" s="388"/>
      <c r="E20" s="388"/>
      <c r="F20" s="388"/>
      <c r="G20" s="388"/>
      <c r="K20" s="388"/>
      <c r="O20" s="388"/>
    </row>
    <row r="21" spans="1:17">
      <c r="B21" s="792" t="s">
        <v>914</v>
      </c>
    </row>
    <row r="22" spans="1:17">
      <c r="G22" s="793"/>
    </row>
    <row r="23" spans="1:17">
      <c r="A23" s="683" t="s">
        <v>880</v>
      </c>
      <c r="B23" s="152"/>
      <c r="C23" s="152"/>
      <c r="D23" s="152"/>
      <c r="G23" s="793"/>
    </row>
    <row r="24" spans="1:17">
      <c r="A24" s="683" t="str">
        <f>'2.10'!A20</f>
        <v>Source: Agcom elaboration on data from IES and ADS</v>
      </c>
      <c r="B24" s="152"/>
      <c r="C24" s="152"/>
      <c r="D24" s="152"/>
    </row>
  </sheetData>
  <mergeCells count="6">
    <mergeCell ref="C6:G6"/>
    <mergeCell ref="K6:M6"/>
    <mergeCell ref="O6:Q6"/>
    <mergeCell ref="C7:G7"/>
    <mergeCell ref="K7:M7"/>
    <mergeCell ref="O7:Q7"/>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C38F-A3BD-4CC7-A4ED-9BE6CDFF44AD}">
  <sheetPr>
    <tabColor rgb="FFFF0000"/>
  </sheetPr>
  <dimension ref="A1:S61"/>
  <sheetViews>
    <sheetView showGridLines="0" zoomScale="90" zoomScaleNormal="90" workbookViewId="0">
      <pane xSplit="2" ySplit="3" topLeftCell="C37" activePane="bottomRight" state="frozen"/>
      <selection activeCell="J23" sqref="J23"/>
      <selection pane="topRight" activeCell="J23" sqref="J23"/>
      <selection pane="bottomLeft" activeCell="J23" sqref="J23"/>
      <selection pane="bottomRight" activeCell="I40" sqref="I40"/>
    </sheetView>
  </sheetViews>
  <sheetFormatPr defaultColWidth="9.140625" defaultRowHeight="15.75"/>
  <cols>
    <col min="1" max="1" width="10.7109375" style="13" customWidth="1"/>
    <col min="2" max="2" width="12.5703125" style="13" customWidth="1"/>
    <col min="3" max="3" width="12.140625" style="13" customWidth="1"/>
    <col min="4" max="4" width="32.140625" style="13" customWidth="1"/>
    <col min="5" max="13" width="11.140625" style="13" customWidth="1"/>
    <col min="14" max="19" width="10.85546875" style="13" bestFit="1" customWidth="1"/>
    <col min="20" max="16384" width="9.140625" style="13"/>
  </cols>
  <sheetData>
    <row r="1" spans="1:19" ht="18.75" customHeight="1">
      <c r="A1" s="16" t="str">
        <f>+'Indice-Index'!C23</f>
        <v xml:space="preserve">2.12   Utenti unici dei siti/app dei principali operatori - Main websites/app unique users </v>
      </c>
      <c r="B1" s="260"/>
      <c r="C1" s="260"/>
      <c r="D1" s="260"/>
      <c r="E1" s="91"/>
      <c r="F1" s="91"/>
      <c r="G1" s="91"/>
      <c r="H1" s="368"/>
      <c r="I1" s="91"/>
      <c r="J1" s="50"/>
      <c r="K1" s="50"/>
      <c r="L1" s="50"/>
      <c r="M1" s="50"/>
      <c r="N1" s="50"/>
      <c r="O1" s="50"/>
      <c r="P1" s="50"/>
      <c r="Q1" s="50"/>
      <c r="R1" s="50"/>
      <c r="S1" s="50"/>
    </row>
    <row r="2" spans="1:19" ht="8.25" customHeight="1">
      <c r="A2" s="6"/>
      <c r="B2" s="6"/>
      <c r="C2" s="6"/>
      <c r="D2" s="6"/>
      <c r="E2" s="6"/>
      <c r="F2" s="6"/>
    </row>
    <row r="3" spans="1:19">
      <c r="A3" s="269" t="s">
        <v>915</v>
      </c>
    </row>
    <row r="4" spans="1:19">
      <c r="A4" s="998">
        <v>43983</v>
      </c>
      <c r="B4" s="999">
        <v>42.952989000000002</v>
      </c>
      <c r="C4" s="50"/>
    </row>
    <row r="5" spans="1:19">
      <c r="A5" s="998">
        <v>44013</v>
      </c>
      <c r="B5" s="999">
        <v>42.061624999999999</v>
      </c>
      <c r="C5" s="50"/>
    </row>
    <row r="6" spans="1:19">
      <c r="A6" s="998">
        <v>44044</v>
      </c>
      <c r="B6" s="999">
        <v>41.936124000000007</v>
      </c>
      <c r="C6" s="50"/>
    </row>
    <row r="7" spans="1:19">
      <c r="A7" s="998">
        <v>44075</v>
      </c>
      <c r="B7" s="999">
        <v>42.245093000000004</v>
      </c>
      <c r="C7" s="50"/>
    </row>
    <row r="8" spans="1:19">
      <c r="A8" s="998">
        <v>44105</v>
      </c>
      <c r="B8" s="999">
        <v>44.131616999999999</v>
      </c>
      <c r="C8" s="50"/>
    </row>
    <row r="9" spans="1:19">
      <c r="A9" s="998">
        <v>44136</v>
      </c>
      <c r="B9" s="999">
        <v>44.751230000000007</v>
      </c>
      <c r="C9" s="50"/>
    </row>
    <row r="10" spans="1:19">
      <c r="A10" s="998">
        <v>44166</v>
      </c>
      <c r="B10" s="999">
        <v>44.657080999999998</v>
      </c>
      <c r="C10" s="50"/>
    </row>
    <row r="11" spans="1:19">
      <c r="A11" s="998">
        <v>44197</v>
      </c>
      <c r="B11" s="999">
        <v>44.525006999999995</v>
      </c>
      <c r="C11" s="50"/>
    </row>
    <row r="12" spans="1:19">
      <c r="A12" s="998">
        <v>44228</v>
      </c>
      <c r="B12" s="999">
        <v>44.407610999999996</v>
      </c>
      <c r="C12" s="50"/>
    </row>
    <row r="13" spans="1:19">
      <c r="A13" s="830">
        <v>44256</v>
      </c>
      <c r="B13" s="829">
        <v>44.881346000000001</v>
      </c>
      <c r="C13" s="50"/>
    </row>
    <row r="14" spans="1:19">
      <c r="A14" s="998">
        <v>44287</v>
      </c>
      <c r="B14" s="1000">
        <v>44.425511</v>
      </c>
      <c r="C14" s="50"/>
    </row>
    <row r="15" spans="1:19">
      <c r="A15" s="998">
        <v>44317</v>
      </c>
      <c r="B15" s="1000">
        <v>43.944002999999995</v>
      </c>
      <c r="C15" s="50"/>
    </row>
    <row r="16" spans="1:19">
      <c r="A16" s="998">
        <v>44348</v>
      </c>
      <c r="B16" s="1000">
        <v>44.545304999999999</v>
      </c>
      <c r="C16" s="50"/>
    </row>
    <row r="17" spans="1:14">
      <c r="A17" s="998">
        <v>44378</v>
      </c>
      <c r="B17" s="999">
        <v>44.103985999999999</v>
      </c>
      <c r="C17" s="50"/>
    </row>
    <row r="18" spans="1:14">
      <c r="A18" s="998">
        <v>44409</v>
      </c>
      <c r="B18" s="999">
        <v>43.658223</v>
      </c>
      <c r="C18" s="50"/>
    </row>
    <row r="19" spans="1:14">
      <c r="A19" s="998">
        <v>44440</v>
      </c>
      <c r="B19" s="999">
        <v>44.524891000000004</v>
      </c>
      <c r="C19" s="50"/>
    </row>
    <row r="20" spans="1:14">
      <c r="A20" s="998">
        <v>44470</v>
      </c>
      <c r="B20" s="999">
        <v>44.091391999999999</v>
      </c>
      <c r="C20" s="50"/>
    </row>
    <row r="21" spans="1:14">
      <c r="A21" s="998">
        <v>44501</v>
      </c>
      <c r="B21" s="999">
        <v>44.346634999999999</v>
      </c>
      <c r="C21" s="50"/>
      <c r="K21" s="290"/>
      <c r="L21" s="290"/>
      <c r="M21" s="290"/>
      <c r="N21" s="290"/>
    </row>
    <row r="22" spans="1:14">
      <c r="A22" s="998">
        <v>44531</v>
      </c>
      <c r="B22" s="999">
        <v>44.585620999999996</v>
      </c>
      <c r="C22" s="50"/>
      <c r="K22" s="650"/>
      <c r="L22" s="651"/>
      <c r="M22" s="651"/>
      <c r="N22" s="651"/>
    </row>
    <row r="23" spans="1:14">
      <c r="A23" s="998">
        <v>44562</v>
      </c>
      <c r="B23" s="999">
        <v>45.000440000000005</v>
      </c>
      <c r="C23" s="50"/>
      <c r="K23" s="650"/>
      <c r="L23" s="651"/>
      <c r="M23" s="651"/>
      <c r="N23" s="651"/>
    </row>
    <row r="24" spans="1:14">
      <c r="A24" s="998">
        <v>44593</v>
      </c>
      <c r="B24" s="999">
        <v>44.515167999999996</v>
      </c>
      <c r="C24" s="50"/>
      <c r="K24" s="650"/>
      <c r="L24" s="651"/>
      <c r="M24" s="651"/>
      <c r="N24" s="651"/>
    </row>
    <row r="25" spans="1:14">
      <c r="A25" s="830">
        <v>44621</v>
      </c>
      <c r="B25" s="829">
        <v>44.260033</v>
      </c>
      <c r="C25" s="50"/>
      <c r="K25" s="650"/>
      <c r="L25" s="651"/>
      <c r="M25" s="651"/>
      <c r="N25" s="651"/>
    </row>
    <row r="26" spans="1:14">
      <c r="A26" s="998">
        <v>44652</v>
      </c>
      <c r="B26" s="1000">
        <v>43.997148000000003</v>
      </c>
      <c r="C26" s="50"/>
      <c r="K26" s="650"/>
      <c r="L26" s="651"/>
      <c r="M26" s="651"/>
      <c r="N26" s="651"/>
    </row>
    <row r="27" spans="1:14">
      <c r="A27" s="998">
        <v>44682</v>
      </c>
      <c r="B27" s="1000">
        <v>44.166453000000004</v>
      </c>
      <c r="C27" s="50"/>
      <c r="K27" s="650"/>
      <c r="L27" s="651"/>
      <c r="M27" s="651"/>
      <c r="N27" s="651"/>
    </row>
    <row r="28" spans="1:14">
      <c r="A28" s="998">
        <v>44713</v>
      </c>
      <c r="B28" s="1000">
        <v>43.827818000000001</v>
      </c>
      <c r="C28" s="50"/>
      <c r="K28" s="650"/>
      <c r="L28" s="651"/>
      <c r="M28" s="651"/>
      <c r="N28" s="651"/>
    </row>
    <row r="29" spans="1:14">
      <c r="A29" s="998">
        <v>44743</v>
      </c>
      <c r="B29" s="999">
        <v>43.572658000000004</v>
      </c>
    </row>
    <row r="30" spans="1:14">
      <c r="A30" s="998">
        <v>44774</v>
      </c>
      <c r="B30" s="999">
        <v>43.339641</v>
      </c>
    </row>
    <row r="31" spans="1:14">
      <c r="A31" s="998">
        <v>44805</v>
      </c>
      <c r="B31" s="999">
        <v>44.138095</v>
      </c>
    </row>
    <row r="32" spans="1:14">
      <c r="A32" s="998">
        <v>44835</v>
      </c>
      <c r="B32" s="999">
        <v>43.934137999999997</v>
      </c>
    </row>
    <row r="33" spans="1:14">
      <c r="A33" s="998">
        <v>44866</v>
      </c>
      <c r="B33" s="999">
        <v>43.828113999999999</v>
      </c>
    </row>
    <row r="34" spans="1:14">
      <c r="A34" s="998">
        <v>44896</v>
      </c>
      <c r="B34" s="999">
        <v>43.766737999999997</v>
      </c>
    </row>
    <row r="35" spans="1:14">
      <c r="A35" s="998">
        <v>44927</v>
      </c>
      <c r="B35" s="1001">
        <v>43.979275000000001</v>
      </c>
    </row>
    <row r="36" spans="1:14">
      <c r="A36" s="998">
        <v>44958</v>
      </c>
      <c r="B36" s="1001">
        <v>43.834378999999998</v>
      </c>
    </row>
    <row r="37" spans="1:14">
      <c r="A37" s="830">
        <v>44986</v>
      </c>
      <c r="B37" s="829">
        <v>43.757841999999997</v>
      </c>
    </row>
    <row r="38" spans="1:14">
      <c r="A38" s="998">
        <v>45017</v>
      </c>
      <c r="B38" s="1000">
        <v>43.798999999999999</v>
      </c>
    </row>
    <row r="39" spans="1:14">
      <c r="A39" s="998">
        <v>45047</v>
      </c>
      <c r="B39" s="1000">
        <v>43.945</v>
      </c>
    </row>
    <row r="40" spans="1:14">
      <c r="A40" s="998">
        <v>45078</v>
      </c>
      <c r="B40" s="1000">
        <v>43.616</v>
      </c>
      <c r="D40" s="363" t="s">
        <v>916</v>
      </c>
      <c r="E40" s="310">
        <v>44256</v>
      </c>
      <c r="F40" s="310">
        <v>44621</v>
      </c>
      <c r="G40" s="310">
        <v>44986</v>
      </c>
      <c r="H40" s="310">
        <v>45352</v>
      </c>
      <c r="I40" s="310">
        <v>45717</v>
      </c>
      <c r="K40" s="650"/>
      <c r="L40" s="651"/>
      <c r="M40" s="651"/>
      <c r="N40" s="651"/>
    </row>
    <row r="41" spans="1:14">
      <c r="A41" s="998">
        <v>45108</v>
      </c>
      <c r="B41" s="999">
        <v>43.372</v>
      </c>
      <c r="D41" s="831" t="s">
        <v>716</v>
      </c>
      <c r="E41" s="1002">
        <v>43.948</v>
      </c>
      <c r="F41" s="1002">
        <v>43.238999999999997</v>
      </c>
      <c r="G41" s="1002">
        <v>42.960999999999999</v>
      </c>
      <c r="H41" s="1002">
        <v>43.526000000000003</v>
      </c>
      <c r="I41" s="1002">
        <v>43.69</v>
      </c>
      <c r="J41" s="290"/>
      <c r="K41" s="290"/>
      <c r="L41" s="290"/>
      <c r="M41" s="290"/>
      <c r="N41" s="651"/>
    </row>
    <row r="42" spans="1:14">
      <c r="A42" s="998">
        <v>45139</v>
      </c>
      <c r="B42" s="999">
        <v>43.262999999999998</v>
      </c>
      <c r="D42" s="831" t="s">
        <v>632</v>
      </c>
      <c r="E42" s="1002">
        <v>39.707000000000001</v>
      </c>
      <c r="F42" s="1002">
        <v>39.171999999999997</v>
      </c>
      <c r="G42" s="1002">
        <v>38.799999999999997</v>
      </c>
      <c r="H42" s="1002">
        <v>39.639000000000003</v>
      </c>
      <c r="I42" s="1002">
        <v>39.642000000000003</v>
      </c>
      <c r="J42" s="290"/>
      <c r="K42" s="290"/>
      <c r="L42" s="290"/>
      <c r="M42" s="290"/>
      <c r="N42" s="651"/>
    </row>
    <row r="43" spans="1:14">
      <c r="A43" s="998">
        <v>45170</v>
      </c>
      <c r="B43" s="999">
        <v>43.933999999999997</v>
      </c>
      <c r="D43" s="831" t="s">
        <v>247</v>
      </c>
      <c r="E43" s="1002">
        <v>33.411999999999999</v>
      </c>
      <c r="F43" s="1002">
        <v>34.408999999999999</v>
      </c>
      <c r="G43" s="1002">
        <v>35.728000000000002</v>
      </c>
      <c r="H43" s="1002">
        <v>35.43</v>
      </c>
      <c r="I43" s="1002">
        <v>35.802</v>
      </c>
      <c r="J43" s="290"/>
      <c r="K43" s="290"/>
      <c r="L43" s="290"/>
      <c r="M43" s="290"/>
    </row>
    <row r="44" spans="1:14">
      <c r="A44" s="998">
        <v>45200</v>
      </c>
      <c r="B44" s="999">
        <v>44.555733000000004</v>
      </c>
      <c r="D44" s="831" t="s">
        <v>633</v>
      </c>
      <c r="E44" s="1002">
        <v>33.639000000000003</v>
      </c>
      <c r="F44" s="1002">
        <v>33</v>
      </c>
      <c r="G44" s="1002">
        <v>34.375999999999998</v>
      </c>
      <c r="H44" s="1002">
        <v>34.497999999999998</v>
      </c>
      <c r="I44" s="1002">
        <v>35.064999999999998</v>
      </c>
      <c r="J44" s="290"/>
      <c r="K44" s="290"/>
      <c r="L44" s="290"/>
      <c r="M44" s="290"/>
    </row>
    <row r="45" spans="1:14">
      <c r="A45" s="998">
        <v>45231</v>
      </c>
      <c r="B45" s="999">
        <v>44.550321000000004</v>
      </c>
      <c r="D45" s="831" t="s">
        <v>119</v>
      </c>
      <c r="E45" s="1002">
        <v>31.952000000000002</v>
      </c>
      <c r="F45" s="1002">
        <v>28.901</v>
      </c>
      <c r="G45" s="1002">
        <v>31.495999999999999</v>
      </c>
      <c r="H45" s="1002">
        <v>29.69</v>
      </c>
      <c r="I45" s="1002">
        <v>32.51</v>
      </c>
      <c r="J45" s="290"/>
      <c r="K45" s="290"/>
      <c r="L45" s="290"/>
      <c r="M45" s="290"/>
    </row>
    <row r="46" spans="1:14">
      <c r="A46" s="998">
        <v>45261</v>
      </c>
      <c r="B46" s="999">
        <v>44.331017000000003</v>
      </c>
      <c r="D46" s="831" t="s">
        <v>262</v>
      </c>
      <c r="E46" s="1002">
        <v>34.247999999999998</v>
      </c>
      <c r="F46" s="1002">
        <v>31.318999999999999</v>
      </c>
      <c r="G46" s="1002">
        <v>31.695</v>
      </c>
      <c r="H46" s="1002">
        <v>30.907</v>
      </c>
      <c r="I46" s="1002">
        <v>30.472000000000001</v>
      </c>
      <c r="J46" s="290"/>
      <c r="K46" s="290"/>
      <c r="L46" s="290"/>
      <c r="M46" s="290"/>
    </row>
    <row r="47" spans="1:14">
      <c r="A47" s="998">
        <v>45292</v>
      </c>
      <c r="B47" s="999">
        <v>44.243000000000002</v>
      </c>
      <c r="D47" s="831" t="s">
        <v>634</v>
      </c>
      <c r="E47" s="1002">
        <v>21.803000000000001</v>
      </c>
      <c r="F47" s="1002">
        <v>24.533000000000001</v>
      </c>
      <c r="G47" s="1002">
        <v>25.332999999999998</v>
      </c>
      <c r="H47" s="1002">
        <v>26.457999999999998</v>
      </c>
      <c r="I47" s="1002">
        <v>27.201000000000001</v>
      </c>
      <c r="J47" s="290"/>
      <c r="K47" s="290"/>
      <c r="L47" s="290"/>
      <c r="M47" s="290"/>
    </row>
    <row r="48" spans="1:14">
      <c r="A48" s="998">
        <v>45323</v>
      </c>
      <c r="B48" s="999">
        <v>44.38</v>
      </c>
      <c r="D48" s="831" t="s">
        <v>917</v>
      </c>
      <c r="E48" s="1002">
        <v>28.279</v>
      </c>
      <c r="F48" s="1002">
        <v>26.384</v>
      </c>
      <c r="G48" s="1002">
        <v>27.187999999999999</v>
      </c>
      <c r="H48" s="1002">
        <v>26.870999999999999</v>
      </c>
      <c r="I48" s="1002">
        <v>26.614000000000001</v>
      </c>
      <c r="J48" s="290"/>
      <c r="K48" s="290"/>
      <c r="L48" s="290"/>
      <c r="M48" s="290"/>
    </row>
    <row r="49" spans="1:13">
      <c r="A49" s="830">
        <v>45352</v>
      </c>
      <c r="B49" s="829">
        <v>44.417999999999999</v>
      </c>
      <c r="D49" s="831" t="s">
        <v>918</v>
      </c>
      <c r="E49" s="1002">
        <v>22.553999999999998</v>
      </c>
      <c r="F49" s="1002">
        <v>22.951000000000001</v>
      </c>
      <c r="G49" s="1002">
        <v>24.187000000000001</v>
      </c>
      <c r="H49" s="1002">
        <v>24.698</v>
      </c>
      <c r="I49" s="1002">
        <v>24.530999999999999</v>
      </c>
      <c r="J49" s="290"/>
      <c r="K49" s="290"/>
      <c r="L49" s="290"/>
      <c r="M49" s="290"/>
    </row>
    <row r="50" spans="1:13">
      <c r="A50" s="998">
        <v>45383</v>
      </c>
      <c r="B50" s="999">
        <v>44.759</v>
      </c>
      <c r="D50" s="831" t="s">
        <v>919</v>
      </c>
      <c r="E50" s="1002">
        <v>17.821999999999999</v>
      </c>
      <c r="F50" s="1002">
        <v>18.882000000000001</v>
      </c>
      <c r="G50" s="1002">
        <v>24.370999999999999</v>
      </c>
      <c r="H50" s="1002">
        <v>26.574000000000002</v>
      </c>
      <c r="I50" s="1002">
        <v>24.286000000000001</v>
      </c>
      <c r="J50" s="290"/>
      <c r="K50" s="290"/>
      <c r="L50" s="290"/>
      <c r="M50" s="290"/>
    </row>
    <row r="51" spans="1:13">
      <c r="A51" s="998">
        <v>45413</v>
      </c>
      <c r="B51" s="999">
        <v>44.872999999999998</v>
      </c>
      <c r="D51" s="459" t="s">
        <v>574</v>
      </c>
    </row>
    <row r="52" spans="1:13">
      <c r="A52" s="998">
        <v>45444</v>
      </c>
      <c r="B52" s="999">
        <v>44.316000000000003</v>
      </c>
      <c r="D52" s="459" t="s">
        <v>920</v>
      </c>
    </row>
    <row r="53" spans="1:13">
      <c r="A53" s="1003">
        <v>45474</v>
      </c>
      <c r="B53" s="844">
        <v>43.838000000000001</v>
      </c>
    </row>
    <row r="54" spans="1:13">
      <c r="A54" s="1003">
        <v>45505</v>
      </c>
      <c r="B54" s="832">
        <v>43.889000000000003</v>
      </c>
      <c r="D54" s="828" t="s">
        <v>635</v>
      </c>
    </row>
    <row r="55" spans="1:13">
      <c r="A55" s="1003">
        <v>45536</v>
      </c>
      <c r="B55" s="832">
        <v>44.3</v>
      </c>
    </row>
    <row r="56" spans="1:13">
      <c r="A56" s="1003">
        <v>45566</v>
      </c>
      <c r="B56" s="832">
        <v>44.576999999999998</v>
      </c>
    </row>
    <row r="57" spans="1:13">
      <c r="A57" s="840">
        <v>45597</v>
      </c>
      <c r="B57" s="832">
        <v>44.664999999999999</v>
      </c>
    </row>
    <row r="58" spans="1:13">
      <c r="A58" s="840">
        <v>45627</v>
      </c>
      <c r="B58" s="832">
        <v>44.695</v>
      </c>
    </row>
    <row r="59" spans="1:13">
      <c r="A59" s="840">
        <v>45658</v>
      </c>
      <c r="B59" s="832">
        <v>44.314</v>
      </c>
    </row>
    <row r="60" spans="1:13">
      <c r="A60" s="840">
        <v>45689</v>
      </c>
      <c r="B60" s="832">
        <v>44.384</v>
      </c>
    </row>
    <row r="61" spans="1:13">
      <c r="A61" s="830">
        <v>45717</v>
      </c>
      <c r="B61" s="829">
        <v>44.558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0399D-84F8-40F8-807E-563B1D91387A}">
  <sheetPr>
    <tabColor theme="5"/>
  </sheetPr>
  <dimension ref="A1:Q22"/>
  <sheetViews>
    <sheetView showGridLines="0" zoomScale="90" zoomScaleNormal="90" workbookViewId="0">
      <selection activeCell="M7" sqref="M7"/>
    </sheetView>
  </sheetViews>
  <sheetFormatPr defaultColWidth="9.140625" defaultRowHeight="15"/>
  <cols>
    <col min="1" max="1" width="29.7109375" style="51" customWidth="1"/>
    <col min="2" max="2" width="25.7109375" style="51" customWidth="1"/>
    <col min="3" max="7" width="9.28515625" style="51" customWidth="1"/>
    <col min="8" max="8" width="2.7109375" style="51" customWidth="1"/>
    <col min="9" max="10" width="11.7109375" style="51" customWidth="1"/>
    <col min="11" max="11" width="2.7109375" style="152" customWidth="1"/>
    <col min="12" max="13" width="11.7109375" style="51" customWidth="1"/>
    <col min="14" max="14" width="2.7109375" style="51" customWidth="1"/>
    <col min="15" max="17" width="11.7109375" style="51" customWidth="1"/>
    <col min="18" max="16384" width="9.140625" style="51"/>
  </cols>
  <sheetData>
    <row r="1" spans="1:17" ht="21">
      <c r="A1" s="925" t="str">
        <f>+'Indice-Index'!A5</f>
        <v>RA 2025 - I ricavi negli ambiti di competenza AGCOM per tipologia (2020-2024)</v>
      </c>
      <c r="B1" s="922"/>
      <c r="C1" s="922"/>
      <c r="D1" s="922"/>
      <c r="E1" s="922"/>
      <c r="F1" s="922"/>
      <c r="G1" s="922"/>
      <c r="H1" s="922"/>
      <c r="I1" s="922"/>
      <c r="J1" s="922"/>
      <c r="K1" s="922"/>
      <c r="L1" s="922"/>
      <c r="M1" s="922"/>
      <c r="N1" s="922"/>
      <c r="O1" s="922"/>
      <c r="P1" s="922"/>
      <c r="Q1" s="922"/>
    </row>
    <row r="4" spans="1:17" ht="17.25">
      <c r="I4" s="1046" t="s">
        <v>777</v>
      </c>
      <c r="J4" s="1046"/>
      <c r="K4" s="821"/>
      <c r="L4" s="1046" t="s">
        <v>778</v>
      </c>
      <c r="M4" s="1046"/>
      <c r="N4" s="182"/>
      <c r="O4" s="1046" t="s">
        <v>779</v>
      </c>
      <c r="P4" s="1046"/>
      <c r="Q4" s="1046"/>
    </row>
    <row r="5" spans="1:17" ht="17.25">
      <c r="A5" s="155" t="s">
        <v>780</v>
      </c>
      <c r="C5" s="872">
        <v>2020</v>
      </c>
      <c r="D5" s="872">
        <v>2021</v>
      </c>
      <c r="E5" s="872">
        <v>2022</v>
      </c>
      <c r="F5" s="872">
        <v>2023</v>
      </c>
      <c r="G5" s="872">
        <v>2024</v>
      </c>
      <c r="I5" s="871" t="s">
        <v>802</v>
      </c>
      <c r="J5" s="872" t="s">
        <v>803</v>
      </c>
      <c r="K5" s="51"/>
      <c r="L5" s="871" t="s">
        <v>802</v>
      </c>
      <c r="M5" s="872" t="s">
        <v>803</v>
      </c>
      <c r="O5" s="872">
        <v>2020</v>
      </c>
      <c r="P5" s="872">
        <v>2024</v>
      </c>
      <c r="Q5" s="873" t="s">
        <v>781</v>
      </c>
    </row>
    <row r="6" spans="1:17" ht="15.75" thickBot="1"/>
    <row r="7" spans="1:17" ht="18" thickBot="1">
      <c r="A7" s="1047" t="s">
        <v>782</v>
      </c>
      <c r="B7" s="910" t="s">
        <v>793</v>
      </c>
      <c r="C7" s="911">
        <v>22.971354207255025</v>
      </c>
      <c r="D7" s="911">
        <v>22.191875118293673</v>
      </c>
      <c r="E7" s="911">
        <v>22.052344077015341</v>
      </c>
      <c r="F7" s="911">
        <v>22.212722379476716</v>
      </c>
      <c r="G7" s="911">
        <v>22.636429534326812</v>
      </c>
      <c r="I7" s="912">
        <f>+G7-F7</f>
        <v>0.42370715485009569</v>
      </c>
      <c r="J7" s="912">
        <f>+G7-C7</f>
        <v>-0.3349246729282136</v>
      </c>
      <c r="K7" s="913"/>
      <c r="L7" s="914">
        <f>(G7-F7)/F7*100</f>
        <v>1.9074976385676023</v>
      </c>
      <c r="M7" s="914">
        <f>(G7-C7)/C7*100</f>
        <v>-1.4580101369140639</v>
      </c>
      <c r="O7" s="915">
        <f>C7/C$20*100</f>
        <v>45.212802737787065</v>
      </c>
      <c r="P7" s="915">
        <f>G7/G$20*100</f>
        <v>40.288905050655487</v>
      </c>
      <c r="Q7" s="916">
        <f>+P7-O7</f>
        <v>-4.9238976871315785</v>
      </c>
    </row>
    <row r="8" spans="1:17" ht="18" thickBot="1">
      <c r="A8" s="1047"/>
      <c r="B8" s="910" t="s">
        <v>794</v>
      </c>
      <c r="C8" s="911">
        <v>5.6786106557923226</v>
      </c>
      <c r="D8" s="911">
        <v>5.6565137516151651</v>
      </c>
      <c r="E8" s="911">
        <v>4.8896002089210251</v>
      </c>
      <c r="F8" s="911">
        <v>4.8880660569844618</v>
      </c>
      <c r="G8" s="911">
        <v>5.3728695757770168</v>
      </c>
      <c r="I8" s="912">
        <f>+G8-F8</f>
        <v>0.48480351879255501</v>
      </c>
      <c r="J8" s="912">
        <f>+G8-C8</f>
        <v>-0.30574108001530576</v>
      </c>
      <c r="K8" s="913"/>
      <c r="L8" s="914">
        <f>(G8-F8)/F8*100</f>
        <v>9.9181048934440792</v>
      </c>
      <c r="M8" s="914">
        <f>(G8-C8)/C8*100</f>
        <v>-5.3840824551590334</v>
      </c>
      <c r="O8" s="915">
        <f>C8/C$20*100</f>
        <v>11.176785708347403</v>
      </c>
      <c r="P8" s="915">
        <f>G8/G$20*100</f>
        <v>9.5627727800347824</v>
      </c>
      <c r="Q8" s="916">
        <f>+P8-O8</f>
        <v>-1.6140129283126203</v>
      </c>
    </row>
    <row r="9" spans="1:17" ht="18" thickBot="1">
      <c r="A9" s="917"/>
      <c r="B9" s="153"/>
      <c r="C9" s="815"/>
      <c r="D9" s="815"/>
      <c r="E9" s="815"/>
      <c r="F9" s="815"/>
      <c r="G9" s="815"/>
      <c r="I9" s="885"/>
      <c r="J9" s="885"/>
      <c r="K9" s="154"/>
      <c r="L9" s="886"/>
      <c r="M9" s="886"/>
      <c r="N9" s="24"/>
    </row>
    <row r="10" spans="1:17" ht="18" thickBot="1">
      <c r="A10" s="1048" t="s">
        <v>785</v>
      </c>
      <c r="B10" s="910" t="s">
        <v>795</v>
      </c>
      <c r="C10" s="911">
        <v>4.044912860298207</v>
      </c>
      <c r="D10" s="911">
        <v>4.4579485495655087</v>
      </c>
      <c r="E10" s="911">
        <v>4.3142535237955162</v>
      </c>
      <c r="F10" s="911">
        <v>4.364268731084735</v>
      </c>
      <c r="G10" s="911">
        <v>4.4780208514119639</v>
      </c>
      <c r="I10" s="912">
        <f>+G10-F10</f>
        <v>0.11375212032722892</v>
      </c>
      <c r="J10" s="912">
        <f>+G10-C10</f>
        <v>0.43310799111375697</v>
      </c>
      <c r="K10" s="913"/>
      <c r="L10" s="914">
        <f>(G10-F10)/F10*100</f>
        <v>2.6064417050449582</v>
      </c>
      <c r="M10" s="914">
        <f>(G10-C10)/C10*100</f>
        <v>10.707473957345686</v>
      </c>
      <c r="N10" s="24"/>
      <c r="O10" s="915">
        <f>C10/C$20*100</f>
        <v>7.9613002174003942</v>
      </c>
      <c r="P10" s="915">
        <f>G10/G$20*100</f>
        <v>7.9700977852449757</v>
      </c>
      <c r="Q10" s="916">
        <f>+P10-O10</f>
        <v>8.797567844581522E-3</v>
      </c>
    </row>
    <row r="11" spans="1:17" ht="18" thickBot="1">
      <c r="A11" s="1049"/>
      <c r="B11" s="910" t="s">
        <v>796</v>
      </c>
      <c r="C11" s="911">
        <v>6.8456501741343363</v>
      </c>
      <c r="D11" s="911">
        <v>6.8925737340443476</v>
      </c>
      <c r="E11" s="911">
        <v>6.9710327134082126</v>
      </c>
      <c r="F11" s="911">
        <v>7.0699973751649754</v>
      </c>
      <c r="G11" s="911">
        <v>7.3083154437355402</v>
      </c>
      <c r="I11" s="912">
        <f>+G11-F11</f>
        <v>0.23831806857056481</v>
      </c>
      <c r="J11" s="912">
        <f>+G11-C11</f>
        <v>0.46266526960120391</v>
      </c>
      <c r="K11" s="913"/>
      <c r="L11" s="914">
        <f>(G11-F11)/F11*100</f>
        <v>3.3708367333729559</v>
      </c>
      <c r="M11" s="914">
        <f>(G11-C11)/C11*100</f>
        <v>6.7585292533548138</v>
      </c>
      <c r="O11" s="915">
        <f>C11/C$20*100</f>
        <v>13.47378252681685</v>
      </c>
      <c r="P11" s="915">
        <f>G11/G$20*100</f>
        <v>13.007529590582884</v>
      </c>
      <c r="Q11" s="916">
        <f>+P11-O11</f>
        <v>-0.4662529362339658</v>
      </c>
    </row>
    <row r="12" spans="1:17" ht="18" thickBot="1">
      <c r="A12" s="1050"/>
      <c r="B12" s="910" t="s">
        <v>797</v>
      </c>
      <c r="C12" s="911">
        <v>0.2918020738351132</v>
      </c>
      <c r="D12" s="911">
        <v>0.29062991637518598</v>
      </c>
      <c r="E12" s="911">
        <v>0.37208877486949654</v>
      </c>
      <c r="F12" s="911">
        <v>0.32199823370522657</v>
      </c>
      <c r="G12" s="911">
        <v>0.3426378281007364</v>
      </c>
      <c r="I12" s="912">
        <f>+G12-F12</f>
        <v>2.063959439550983E-2</v>
      </c>
      <c r="J12" s="912">
        <f>+G12-C12</f>
        <v>5.0835754265623201E-2</v>
      </c>
      <c r="K12" s="913"/>
      <c r="L12" s="914">
        <f>(G12-F12)/F12*100</f>
        <v>6.4098470845664197</v>
      </c>
      <c r="M12" s="914">
        <f>(G12-C12)/C12*100</f>
        <v>17.421313562818831</v>
      </c>
      <c r="O12" s="915">
        <f>C12/C$20*100</f>
        <v>0.57433225241102048</v>
      </c>
      <c r="P12" s="915">
        <f>G12/G$20*100</f>
        <v>0.60983570320485714</v>
      </c>
      <c r="Q12" s="916">
        <f>+P12-O12</f>
        <v>3.5503450793836655E-2</v>
      </c>
    </row>
    <row r="13" spans="1:17" ht="18" thickBot="1">
      <c r="A13" s="917"/>
      <c r="B13" s="153"/>
      <c r="C13" s="815"/>
      <c r="D13" s="815"/>
      <c r="E13" s="815"/>
      <c r="F13" s="815"/>
      <c r="G13" s="815"/>
      <c r="I13" s="885"/>
      <c r="J13" s="885"/>
      <c r="K13" s="154"/>
      <c r="L13" s="886"/>
      <c r="M13" s="886"/>
      <c r="N13" s="24"/>
    </row>
    <row r="14" spans="1:17" ht="18" thickBot="1">
      <c r="A14" s="1047" t="s">
        <v>789</v>
      </c>
      <c r="B14" s="918" t="s">
        <v>798</v>
      </c>
      <c r="C14" s="911">
        <v>3.3172119250916516</v>
      </c>
      <c r="D14" s="911">
        <v>4.4994044538891869</v>
      </c>
      <c r="E14" s="911">
        <v>5.2910378165892196</v>
      </c>
      <c r="F14" s="911">
        <v>5.9413489441227538</v>
      </c>
      <c r="G14" s="911">
        <v>6.3646852569124137</v>
      </c>
      <c r="I14" s="912">
        <f>+G14-F14</f>
        <v>0.42333631278965989</v>
      </c>
      <c r="J14" s="912">
        <f>+G14-C14</f>
        <v>3.0474733318207621</v>
      </c>
      <c r="K14" s="913"/>
      <c r="L14" s="914">
        <f>(G14-F14)/F14*100</f>
        <v>7.1252558429248412</v>
      </c>
      <c r="M14" s="914">
        <f>(G14-C14)/C14*100</f>
        <v>91.868514904623197</v>
      </c>
      <c r="N14" s="24"/>
      <c r="O14" s="915">
        <f>C14/C$20*100</f>
        <v>6.5290207558262079</v>
      </c>
      <c r="P14" s="915">
        <f>G14/G$20*100</f>
        <v>11.328032082276749</v>
      </c>
      <c r="Q14" s="916">
        <f>+P14-O14</f>
        <v>4.7990113264505414</v>
      </c>
    </row>
    <row r="15" spans="1:17" ht="18" thickBot="1">
      <c r="A15" s="1047"/>
      <c r="B15" s="918" t="s">
        <v>799</v>
      </c>
      <c r="C15" s="911">
        <v>0.75362784144736783</v>
      </c>
      <c r="D15" s="911">
        <v>1.0384783268424731</v>
      </c>
      <c r="E15" s="911">
        <v>1.0197688166639263</v>
      </c>
      <c r="F15" s="911">
        <v>1.0818794870536925</v>
      </c>
      <c r="G15" s="911">
        <v>1.092244324640131</v>
      </c>
      <c r="I15" s="912">
        <v>0.03</v>
      </c>
      <c r="J15" s="912">
        <f>+G15-C15</f>
        <v>0.33861648319276316</v>
      </c>
      <c r="K15" s="913"/>
      <c r="L15" s="914">
        <f>(G15-F15)/F15*100</f>
        <v>0.9580399397963697</v>
      </c>
      <c r="M15" s="914">
        <f>(G15-C15)/C15*100</f>
        <v>44.931525160009841</v>
      </c>
      <c r="O15" s="915">
        <f>C15/C$20*100</f>
        <v>1.4833094568844645</v>
      </c>
      <c r="P15" s="915">
        <f>G15/G$20*100</f>
        <v>1.9440048096283067</v>
      </c>
      <c r="Q15" s="916">
        <f>+P15-O15</f>
        <v>0.46069535274384221</v>
      </c>
    </row>
    <row r="16" spans="1:17" ht="18" thickBot="1">
      <c r="A16" s="917"/>
      <c r="B16" s="153"/>
      <c r="C16" s="815"/>
      <c r="D16" s="815"/>
      <c r="E16" s="815"/>
      <c r="F16" s="815"/>
      <c r="G16" s="815"/>
      <c r="I16" s="880"/>
      <c r="J16" s="880"/>
      <c r="L16" s="881"/>
      <c r="M16" s="881"/>
    </row>
    <row r="17" spans="1:17" ht="18" thickBot="1">
      <c r="A17" s="1047" t="s">
        <v>790</v>
      </c>
      <c r="B17" s="910" t="s">
        <v>800</v>
      </c>
      <c r="C17" s="911">
        <v>5.1130488226407458</v>
      </c>
      <c r="D17" s="911">
        <v>5.8032765998730813</v>
      </c>
      <c r="E17" s="911">
        <v>5.9687466855144748</v>
      </c>
      <c r="F17" s="911">
        <v>6.164089817556512</v>
      </c>
      <c r="G17" s="911">
        <v>6.3908061359094797</v>
      </c>
      <c r="I17" s="912">
        <f>+G17-F17</f>
        <v>0.22671631835296768</v>
      </c>
      <c r="J17" s="912">
        <f>+G17-C17</f>
        <v>1.2777573132687339</v>
      </c>
      <c r="K17" s="913"/>
      <c r="L17" s="914">
        <f>(G17-F17)/F17*100</f>
        <v>3.6780177619611587</v>
      </c>
      <c r="M17" s="914">
        <f>(G17-C17)/C17*100</f>
        <v>24.990125414230022</v>
      </c>
      <c r="N17" s="24"/>
      <c r="O17" s="915">
        <f>C17/C$20*100</f>
        <v>10.063632545168737</v>
      </c>
      <c r="P17" s="915">
        <f>G17/G$20*100</f>
        <v>11.374522700956545</v>
      </c>
      <c r="Q17" s="916">
        <f>+P17-O17</f>
        <v>1.3108901557878081</v>
      </c>
    </row>
    <row r="18" spans="1:17" ht="18" thickBot="1">
      <c r="A18" s="1047"/>
      <c r="B18" s="910" t="s">
        <v>801</v>
      </c>
      <c r="C18" s="911">
        <v>1.7909705900607509</v>
      </c>
      <c r="D18" s="911">
        <v>2.0955461635445163</v>
      </c>
      <c r="E18" s="911">
        <v>2.1763007827324974</v>
      </c>
      <c r="F18" s="911">
        <v>2.2631619094923612</v>
      </c>
      <c r="G18" s="911">
        <v>2.1992596879485817</v>
      </c>
      <c r="I18" s="912">
        <f>+G18-F18</f>
        <v>-6.3902221543779447E-2</v>
      </c>
      <c r="J18" s="912">
        <f>+G18-C18</f>
        <v>0.40828909788783085</v>
      </c>
      <c r="K18" s="913"/>
      <c r="L18" s="914">
        <f>(G18-F18)/F18*100</f>
        <v>-2.8235815244041929</v>
      </c>
      <c r="M18" s="914">
        <f>(G18-C18)/C18*100</f>
        <v>22.797085566546428</v>
      </c>
      <c r="N18" s="24"/>
      <c r="O18" s="915">
        <f>C18/C$20*100</f>
        <v>3.5250337993578378</v>
      </c>
      <c r="P18" s="915">
        <f>G18/G$20*100</f>
        <v>3.9142994974154037</v>
      </c>
      <c r="Q18" s="916">
        <f>+P18-O18</f>
        <v>0.38926569805756595</v>
      </c>
    </row>
    <row r="19" spans="1:17" ht="15.75" thickBot="1"/>
    <row r="20" spans="1:17" ht="18" thickBot="1">
      <c r="A20" s="904" t="s">
        <v>246</v>
      </c>
      <c r="B20" s="904"/>
      <c r="C20" s="905">
        <f>+C7+C8+C10+C11+C12+C14+C15+C17+C18</f>
        <v>50.80718915055553</v>
      </c>
      <c r="D20" s="905">
        <f>+D7+D8+D10+D11+D12+D14+D15+D17+D18</f>
        <v>52.926246614043137</v>
      </c>
      <c r="E20" s="905">
        <f>+E7+E8+E10+E11+E12+E14+E15+E17+E18</f>
        <v>53.055173399509705</v>
      </c>
      <c r="F20" s="905">
        <f>+F7+F8+F10+F11+F12+F14+F15+F17+F18</f>
        <v>54.307532934641436</v>
      </c>
      <c r="G20" s="905">
        <f>+G7+G8+G10+G11+G12+G14+G15+G17+G18</f>
        <v>56.185268638762679</v>
      </c>
      <c r="I20" s="919">
        <f>+G20-F20</f>
        <v>1.8777357041212426</v>
      </c>
      <c r="J20" s="919">
        <f>+G20-C20</f>
        <v>5.378079488207149</v>
      </c>
      <c r="K20" s="920"/>
      <c r="L20" s="906">
        <f>(G20-F20)/F20*100</f>
        <v>3.457597137364127</v>
      </c>
      <c r="M20" s="906">
        <f>(G20-C20)/C20*100</f>
        <v>10.585272631930957</v>
      </c>
      <c r="N20" s="182"/>
      <c r="O20" s="921">
        <f>+O7+O8+O10+O11+O12+O14+O15+O17+O18</f>
        <v>99.999999999999986</v>
      </c>
      <c r="P20" s="921">
        <f>+P7+P8+P10+P11+P12+P14+P15+P17+P18</f>
        <v>99.999999999999986</v>
      </c>
    </row>
    <row r="21" spans="1:17">
      <c r="C21" s="909"/>
      <c r="D21" s="909"/>
      <c r="E21" s="909"/>
      <c r="F21" s="909"/>
      <c r="G21" s="909"/>
    </row>
    <row r="22" spans="1:17">
      <c r="C22" s="909"/>
      <c r="D22" s="909"/>
      <c r="E22" s="909"/>
      <c r="F22" s="909"/>
      <c r="G22" s="909"/>
    </row>
  </sheetData>
  <mergeCells count="7">
    <mergeCell ref="A17:A18"/>
    <mergeCell ref="I4:J4"/>
    <mergeCell ref="L4:M4"/>
    <mergeCell ref="O4:Q4"/>
    <mergeCell ref="A7:A8"/>
    <mergeCell ref="A10:A12"/>
    <mergeCell ref="A14:A1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A84C-F054-46F8-82F6-25DB137B081A}">
  <sheetPr>
    <tabColor rgb="FFFF0000"/>
  </sheetPr>
  <dimension ref="A1:K61"/>
  <sheetViews>
    <sheetView showGridLines="0" zoomScale="90" zoomScaleNormal="90" workbookViewId="0">
      <pane xSplit="2" ySplit="3" topLeftCell="C35" activePane="bottomRight" state="frozen"/>
      <selection activeCell="J23" sqref="J23"/>
      <selection pane="topRight" activeCell="J23" sqref="J23"/>
      <selection pane="bottomLeft" activeCell="J23" sqref="J23"/>
      <selection pane="bottomRight" activeCell="E38" sqref="E38"/>
    </sheetView>
  </sheetViews>
  <sheetFormatPr defaultColWidth="9.140625" defaultRowHeight="15.75"/>
  <cols>
    <col min="1" max="1" width="10.7109375" style="109" customWidth="1"/>
    <col min="2" max="2" width="12.5703125" style="109" customWidth="1"/>
    <col min="3" max="3" width="11" style="109" customWidth="1"/>
    <col min="4" max="4" width="36.140625" style="109" customWidth="1"/>
    <col min="5" max="12" width="11.140625" style="109" customWidth="1"/>
    <col min="13" max="16384" width="9.140625" style="109"/>
  </cols>
  <sheetData>
    <row r="1" spans="1:11" ht="18.75" customHeight="1">
      <c r="A1" s="271" t="str">
        <f>+'Indice-Index'!C24</f>
        <v>2.13   Utenti unici dei siti/app di informazione generalista - General press websites/app unique users</v>
      </c>
      <c r="B1" s="271"/>
      <c r="C1" s="271"/>
      <c r="D1" s="411"/>
      <c r="E1" s="411"/>
      <c r="F1" s="621"/>
      <c r="G1" s="621"/>
      <c r="H1" s="621"/>
      <c r="I1" s="621"/>
      <c r="J1" s="621"/>
      <c r="K1" s="411"/>
    </row>
    <row r="2" spans="1:11" ht="8.25" customHeight="1">
      <c r="E2" s="24"/>
    </row>
    <row r="3" spans="1:11" ht="21" customHeight="1">
      <c r="A3" s="212" t="s">
        <v>921</v>
      </c>
      <c r="B3" s="168"/>
    </row>
    <row r="4" spans="1:11">
      <c r="A4" s="1003">
        <v>43983</v>
      </c>
      <c r="B4" s="521">
        <v>36.664999999999999</v>
      </c>
      <c r="C4" s="405"/>
    </row>
    <row r="5" spans="1:11">
      <c r="A5" s="1003">
        <v>44013</v>
      </c>
      <c r="B5" s="521">
        <v>35.747999999999998</v>
      </c>
      <c r="C5" s="405"/>
    </row>
    <row r="6" spans="1:11">
      <c r="A6" s="1003">
        <v>44044</v>
      </c>
      <c r="B6" s="521">
        <v>36.302</v>
      </c>
      <c r="C6" s="405"/>
    </row>
    <row r="7" spans="1:11">
      <c r="A7" s="1003">
        <v>44075</v>
      </c>
      <c r="B7" s="521">
        <v>36.435000000000002</v>
      </c>
      <c r="C7" s="412"/>
    </row>
    <row r="8" spans="1:11">
      <c r="A8" s="1003">
        <v>44105</v>
      </c>
      <c r="B8" s="521">
        <v>38.530999999999999</v>
      </c>
      <c r="C8" s="405"/>
    </row>
    <row r="9" spans="1:11">
      <c r="A9" s="1003">
        <v>44136</v>
      </c>
      <c r="B9" s="521">
        <v>39.481000000000002</v>
      </c>
      <c r="C9" s="405"/>
    </row>
    <row r="10" spans="1:11">
      <c r="A10" s="1003">
        <v>44166</v>
      </c>
      <c r="B10" s="521">
        <v>39.273000000000003</v>
      </c>
      <c r="C10" s="405"/>
    </row>
    <row r="11" spans="1:11">
      <c r="A11" s="1003">
        <v>44197</v>
      </c>
      <c r="B11" s="521">
        <v>39.463000000000001</v>
      </c>
      <c r="C11" s="405"/>
    </row>
    <row r="12" spans="1:11">
      <c r="A12" s="1003">
        <v>44228</v>
      </c>
      <c r="B12" s="521">
        <v>38.883000000000003</v>
      </c>
      <c r="C12" s="405"/>
    </row>
    <row r="13" spans="1:11">
      <c r="A13" s="830">
        <v>44256</v>
      </c>
      <c r="B13" s="829">
        <v>39.893000000000001</v>
      </c>
      <c r="C13" s="405"/>
    </row>
    <row r="14" spans="1:11">
      <c r="A14" s="1003">
        <v>44287</v>
      </c>
      <c r="B14" s="521">
        <v>39.340000000000003</v>
      </c>
      <c r="C14" s="405"/>
    </row>
    <row r="15" spans="1:11">
      <c r="A15" s="1003">
        <v>44317</v>
      </c>
      <c r="B15" s="521">
        <v>38.890999999999998</v>
      </c>
      <c r="C15" s="405"/>
    </row>
    <row r="16" spans="1:11">
      <c r="A16" s="1003">
        <v>44348</v>
      </c>
      <c r="B16" s="521">
        <v>38.183999999999997</v>
      </c>
      <c r="C16" s="405"/>
    </row>
    <row r="17" spans="1:3">
      <c r="A17" s="1003">
        <v>44378</v>
      </c>
      <c r="B17" s="521">
        <v>37.854999999999997</v>
      </c>
      <c r="C17" s="405"/>
    </row>
    <row r="18" spans="1:3">
      <c r="A18" s="1003">
        <v>44409</v>
      </c>
      <c r="B18" s="521">
        <v>37.514000000000003</v>
      </c>
    </row>
    <row r="19" spans="1:3">
      <c r="A19" s="1003">
        <v>44440</v>
      </c>
      <c r="B19" s="521">
        <v>37.744999999999997</v>
      </c>
    </row>
    <row r="20" spans="1:3">
      <c r="A20" s="1004">
        <v>44470</v>
      </c>
      <c r="B20" s="521">
        <v>37.459000000000003</v>
      </c>
    </row>
    <row r="21" spans="1:3">
      <c r="A21" s="1004">
        <v>44501</v>
      </c>
      <c r="B21" s="521">
        <v>37.188000000000002</v>
      </c>
      <c r="C21" s="405"/>
    </row>
    <row r="22" spans="1:3">
      <c r="A22" s="1003">
        <v>44531</v>
      </c>
      <c r="B22" s="521">
        <v>36.97</v>
      </c>
      <c r="C22" s="412"/>
    </row>
    <row r="23" spans="1:3">
      <c r="A23" s="1004">
        <v>44562</v>
      </c>
      <c r="B23" s="1001">
        <v>38.381</v>
      </c>
      <c r="C23" s="405"/>
    </row>
    <row r="24" spans="1:3">
      <c r="A24" s="1004">
        <v>44593</v>
      </c>
      <c r="B24" s="1001">
        <v>38.582999999999998</v>
      </c>
    </row>
    <row r="25" spans="1:3">
      <c r="A25" s="830">
        <v>44621</v>
      </c>
      <c r="B25" s="829">
        <v>39.459000000000003</v>
      </c>
    </row>
    <row r="26" spans="1:3">
      <c r="A26" s="1005">
        <v>44652</v>
      </c>
      <c r="B26" s="1006">
        <v>38.32</v>
      </c>
    </row>
    <row r="27" spans="1:3">
      <c r="A27" s="1005">
        <v>44682</v>
      </c>
      <c r="B27" s="1006">
        <v>39.018999999999998</v>
      </c>
    </row>
    <row r="28" spans="1:3">
      <c r="A28" s="1005">
        <v>44713</v>
      </c>
      <c r="B28" s="1006">
        <v>39.445999999999998</v>
      </c>
    </row>
    <row r="29" spans="1:3">
      <c r="A29" s="1004">
        <v>44743</v>
      </c>
      <c r="B29" s="1006">
        <v>38.601999999999997</v>
      </c>
    </row>
    <row r="30" spans="1:3">
      <c r="A30" s="1004">
        <v>44774</v>
      </c>
      <c r="B30" s="1006">
        <v>38.140999999999998</v>
      </c>
    </row>
    <row r="31" spans="1:3">
      <c r="A31" s="1004">
        <v>44805</v>
      </c>
      <c r="B31" s="1006">
        <v>39.274000000000001</v>
      </c>
    </row>
    <row r="32" spans="1:3">
      <c r="A32" s="998">
        <v>44835</v>
      </c>
      <c r="B32" s="999">
        <v>38.543999999999997</v>
      </c>
    </row>
    <row r="33" spans="1:9">
      <c r="A33" s="998">
        <v>44866</v>
      </c>
      <c r="B33" s="999">
        <v>38.335999999999999</v>
      </c>
    </row>
    <row r="34" spans="1:9">
      <c r="A34" s="1003">
        <v>44896</v>
      </c>
      <c r="B34" s="521">
        <v>38</v>
      </c>
    </row>
    <row r="35" spans="1:9">
      <c r="A35" s="1004">
        <v>44927</v>
      </c>
      <c r="B35" s="1001">
        <v>38.441000000000003</v>
      </c>
    </row>
    <row r="36" spans="1:9">
      <c r="A36" s="1004">
        <v>44958</v>
      </c>
      <c r="B36" s="1001">
        <v>38.450000000000003</v>
      </c>
    </row>
    <row r="37" spans="1:9">
      <c r="A37" s="830">
        <v>44986</v>
      </c>
      <c r="B37" s="829">
        <v>38.317</v>
      </c>
    </row>
    <row r="38" spans="1:9">
      <c r="A38" s="1007">
        <v>45017</v>
      </c>
      <c r="B38" s="1000">
        <v>37.966000000000001</v>
      </c>
      <c r="D38" s="366" t="s">
        <v>922</v>
      </c>
      <c r="E38" s="310">
        <f>+'2.12'!E40</f>
        <v>44256</v>
      </c>
      <c r="F38" s="310">
        <f>+'2.12'!F40</f>
        <v>44621</v>
      </c>
      <c r="G38" s="310">
        <f>+'2.12'!G40</f>
        <v>44986</v>
      </c>
      <c r="H38" s="310">
        <f>+'2.12'!H40</f>
        <v>45352</v>
      </c>
      <c r="I38" s="310">
        <f>+'2.12'!I40</f>
        <v>45717</v>
      </c>
    </row>
    <row r="39" spans="1:9">
      <c r="A39" s="1007">
        <v>45047</v>
      </c>
      <c r="B39" s="1000">
        <v>38.558</v>
      </c>
      <c r="D39" s="515" t="s">
        <v>717</v>
      </c>
      <c r="E39" s="667">
        <v>28.6</v>
      </c>
      <c r="F39" s="667">
        <v>25.893000000000001</v>
      </c>
      <c r="G39" s="667">
        <v>30.18</v>
      </c>
      <c r="H39" s="667">
        <v>28.245999999999999</v>
      </c>
      <c r="I39" s="667">
        <v>31.581</v>
      </c>
    </row>
    <row r="40" spans="1:9">
      <c r="A40" s="1007">
        <v>45078</v>
      </c>
      <c r="B40" s="1000">
        <v>38.003999999999998</v>
      </c>
      <c r="D40" s="515" t="s">
        <v>718</v>
      </c>
      <c r="E40" s="667">
        <v>32.445</v>
      </c>
      <c r="F40" s="667">
        <v>28.449000000000002</v>
      </c>
      <c r="G40" s="667">
        <v>30.513000000000002</v>
      </c>
      <c r="H40" s="667">
        <v>29.305</v>
      </c>
      <c r="I40" s="667">
        <v>28.89</v>
      </c>
    </row>
    <row r="41" spans="1:9">
      <c r="A41" s="998">
        <v>45108</v>
      </c>
      <c r="B41" s="999">
        <v>37.802</v>
      </c>
      <c r="D41" s="515" t="s">
        <v>719</v>
      </c>
      <c r="E41" s="667">
        <v>23.878</v>
      </c>
      <c r="F41" s="667">
        <v>20.718</v>
      </c>
      <c r="G41" s="667">
        <v>22.890999999999998</v>
      </c>
      <c r="H41" s="667">
        <v>21.068000000000001</v>
      </c>
      <c r="I41" s="667">
        <v>21.783000000000001</v>
      </c>
    </row>
    <row r="42" spans="1:9">
      <c r="A42" s="998">
        <v>45139</v>
      </c>
      <c r="B42" s="999">
        <v>37.220999999999997</v>
      </c>
      <c r="D42" s="515" t="s">
        <v>720</v>
      </c>
      <c r="E42" s="667">
        <v>28.018999999999998</v>
      </c>
      <c r="F42" s="667">
        <v>28.942</v>
      </c>
      <c r="G42" s="667">
        <v>23.890999999999998</v>
      </c>
      <c r="H42" s="667">
        <v>22.071999999999999</v>
      </c>
      <c r="I42" s="667">
        <v>21.02</v>
      </c>
    </row>
    <row r="43" spans="1:9">
      <c r="A43" s="998">
        <v>45170</v>
      </c>
      <c r="B43" s="999">
        <v>37.258000000000003</v>
      </c>
      <c r="D43" s="515" t="s">
        <v>721</v>
      </c>
      <c r="E43" s="667">
        <v>26.853000000000002</v>
      </c>
      <c r="F43" s="667">
        <v>28.193000000000001</v>
      </c>
      <c r="G43" s="667">
        <v>23.094999999999999</v>
      </c>
      <c r="H43" s="667">
        <v>19.577000000000002</v>
      </c>
      <c r="I43" s="667">
        <v>17.934000000000001</v>
      </c>
    </row>
    <row r="44" spans="1:9">
      <c r="A44" s="998">
        <v>45200</v>
      </c>
      <c r="B44" s="999">
        <v>38.430999999999997</v>
      </c>
      <c r="D44" s="515" t="s">
        <v>722</v>
      </c>
      <c r="E44" s="667">
        <v>14.214</v>
      </c>
      <c r="F44" s="667">
        <v>17.638999999999999</v>
      </c>
      <c r="G44" s="667">
        <v>18.949000000000002</v>
      </c>
      <c r="H44" s="667">
        <v>17.823</v>
      </c>
      <c r="I44" s="667">
        <v>16.978000000000002</v>
      </c>
    </row>
    <row r="45" spans="1:9">
      <c r="A45" s="1003">
        <v>45231</v>
      </c>
      <c r="B45" s="521">
        <v>38.140999999999998</v>
      </c>
      <c r="D45" s="515" t="s">
        <v>723</v>
      </c>
      <c r="E45" s="667">
        <v>7.1539999999999999</v>
      </c>
      <c r="F45" s="667">
        <v>4.6779999999999999</v>
      </c>
      <c r="G45" s="667">
        <v>17.071999999999999</v>
      </c>
      <c r="H45" s="667">
        <v>17.725999999999999</v>
      </c>
      <c r="I45" s="667">
        <v>15.411</v>
      </c>
    </row>
    <row r="46" spans="1:9">
      <c r="A46" s="1003">
        <v>45261</v>
      </c>
      <c r="B46" s="521">
        <v>37.674999999999997</v>
      </c>
      <c r="D46" s="515" t="s">
        <v>725</v>
      </c>
      <c r="E46" s="667">
        <v>18.896000000000001</v>
      </c>
      <c r="F46" s="667">
        <v>19.863</v>
      </c>
      <c r="G46" s="667">
        <v>18.350000000000001</v>
      </c>
      <c r="H46" s="667">
        <v>14.867000000000001</v>
      </c>
      <c r="I46" s="667">
        <v>15.303000000000001</v>
      </c>
    </row>
    <row r="47" spans="1:9">
      <c r="A47" s="998">
        <v>45292</v>
      </c>
      <c r="B47" s="999">
        <v>38.122</v>
      </c>
      <c r="D47" s="515" t="s">
        <v>724</v>
      </c>
      <c r="E47" s="667">
        <v>14.284000000000001</v>
      </c>
      <c r="F47" s="667">
        <v>11.936999999999999</v>
      </c>
      <c r="G47" s="667">
        <v>15.836</v>
      </c>
      <c r="H47" s="667">
        <v>15.542</v>
      </c>
      <c r="I47" s="667">
        <v>13.955</v>
      </c>
    </row>
    <row r="48" spans="1:9">
      <c r="A48" s="998">
        <v>45323</v>
      </c>
      <c r="B48" s="999">
        <v>37.655999999999999</v>
      </c>
      <c r="D48" s="515" t="s">
        <v>726</v>
      </c>
      <c r="E48" s="667">
        <v>2.762</v>
      </c>
      <c r="F48" s="667">
        <v>3.9950000000000001</v>
      </c>
      <c r="G48" s="667">
        <v>10.932</v>
      </c>
      <c r="H48" s="667">
        <v>10.943</v>
      </c>
      <c r="I48" s="667">
        <v>13.654</v>
      </c>
    </row>
    <row r="49" spans="1:4">
      <c r="A49" s="830">
        <v>45352</v>
      </c>
      <c r="B49" s="829">
        <v>37.487000000000002</v>
      </c>
      <c r="D49" s="459" t="s">
        <v>574</v>
      </c>
    </row>
    <row r="50" spans="1:4">
      <c r="A50" s="998">
        <v>45383</v>
      </c>
      <c r="B50" s="999">
        <v>38.225000000000001</v>
      </c>
      <c r="D50" s="459" t="str">
        <f>'2.12'!D52</f>
        <v>Source: Agcom elaboration on data from Audicom - sistema Audiweb</v>
      </c>
    </row>
    <row r="51" spans="1:4">
      <c r="A51" s="998">
        <v>45413</v>
      </c>
      <c r="B51" s="999">
        <v>38.402000000000001</v>
      </c>
    </row>
    <row r="52" spans="1:4">
      <c r="A52" s="998">
        <v>45444</v>
      </c>
      <c r="B52" s="999">
        <v>38.787999999999997</v>
      </c>
      <c r="D52" s="622" t="s">
        <v>426</v>
      </c>
    </row>
    <row r="53" spans="1:4">
      <c r="A53" s="1003">
        <v>45474</v>
      </c>
      <c r="B53" s="844">
        <v>38.223999999999997</v>
      </c>
      <c r="D53" s="622" t="s">
        <v>636</v>
      </c>
    </row>
    <row r="54" spans="1:4">
      <c r="A54" s="1003">
        <v>45505</v>
      </c>
      <c r="B54" s="832">
        <v>38.204999999999998</v>
      </c>
      <c r="D54" s="622" t="s">
        <v>923</v>
      </c>
    </row>
    <row r="55" spans="1:4">
      <c r="A55" s="1003">
        <v>45536</v>
      </c>
      <c r="B55" s="832">
        <v>38.100999999999999</v>
      </c>
    </row>
    <row r="56" spans="1:4">
      <c r="A56" s="1003">
        <v>45566</v>
      </c>
      <c r="B56" s="832">
        <v>37.795000000000002</v>
      </c>
    </row>
    <row r="57" spans="1:4">
      <c r="A57" s="840">
        <v>45597</v>
      </c>
      <c r="B57" s="832">
        <v>37.700000000000003</v>
      </c>
    </row>
    <row r="58" spans="1:4">
      <c r="A58" s="1003">
        <v>45627</v>
      </c>
      <c r="B58" s="832">
        <v>37.220999999999997</v>
      </c>
    </row>
    <row r="59" spans="1:4">
      <c r="A59" s="1003">
        <v>45658</v>
      </c>
      <c r="B59" s="832">
        <v>37.853000000000002</v>
      </c>
    </row>
    <row r="60" spans="1:4">
      <c r="A60" s="1003">
        <v>45689</v>
      </c>
      <c r="B60" s="832">
        <v>38.159999999999997</v>
      </c>
    </row>
    <row r="61" spans="1:4">
      <c r="A61" s="830">
        <v>45717</v>
      </c>
      <c r="B61" s="829">
        <v>37.462000000000003</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1BF3-CAF3-4F1E-8C0E-98ECE9C853EC}">
  <sheetPr>
    <tabColor rgb="FFFF0000"/>
  </sheetPr>
  <dimension ref="A1:M61"/>
  <sheetViews>
    <sheetView showGridLines="0" zoomScale="90" zoomScaleNormal="90" workbookViewId="0">
      <pane xSplit="1" ySplit="3" topLeftCell="B31" activePane="bottomRight" state="frozen"/>
      <selection activeCell="J23" sqref="J23"/>
      <selection pane="topRight" activeCell="J23" sqref="J23"/>
      <selection pane="bottomLeft" activeCell="J23" sqref="J23"/>
      <selection pane="bottomRight" activeCell="A2" sqref="A2"/>
    </sheetView>
  </sheetViews>
  <sheetFormatPr defaultColWidth="9.140625" defaultRowHeight="15.75"/>
  <cols>
    <col min="1" max="1" width="10.7109375" style="109" customWidth="1"/>
    <col min="2" max="2" width="12.5703125" style="109" customWidth="1"/>
    <col min="3" max="3" width="13.42578125" style="109" customWidth="1"/>
    <col min="4" max="4" width="28.28515625" style="109" customWidth="1"/>
    <col min="5" max="12" width="11.140625" style="109" customWidth="1"/>
    <col min="13" max="22" width="8.28515625" style="109" customWidth="1"/>
    <col min="23" max="16384" width="9.140625" style="109"/>
  </cols>
  <sheetData>
    <row r="1" spans="1:9" ht="18.75" customHeight="1">
      <c r="A1" s="709" t="str">
        <f>+'Indice-Index'!C25</f>
        <v>2.14  Utenti unici dei siti/app di e-commerce - E-commerce websites/app unique users</v>
      </c>
      <c r="B1" s="410"/>
      <c r="C1" s="411"/>
      <c r="D1" s="411"/>
      <c r="E1" s="411"/>
      <c r="F1" s="410"/>
      <c r="G1" s="410"/>
      <c r="H1" s="410"/>
      <c r="I1" s="411"/>
    </row>
    <row r="2" spans="1:9" ht="8.25" customHeight="1">
      <c r="A2" s="405"/>
      <c r="B2" s="405"/>
      <c r="E2" s="24"/>
      <c r="F2" s="24"/>
      <c r="G2" s="24"/>
      <c r="H2" s="24"/>
    </row>
    <row r="3" spans="1:9" ht="21.75" customHeight="1">
      <c r="A3" s="623" t="s">
        <v>921</v>
      </c>
      <c r="B3" s="175"/>
    </row>
    <row r="4" spans="1:9">
      <c r="A4" s="839">
        <v>43983</v>
      </c>
      <c r="B4" s="527">
        <v>36.579000000000001</v>
      </c>
      <c r="C4" s="405"/>
    </row>
    <row r="5" spans="1:9">
      <c r="A5" s="1008">
        <v>44013</v>
      </c>
      <c r="B5" s="521">
        <v>35.329000000000001</v>
      </c>
    </row>
    <row r="6" spans="1:9">
      <c r="A6" s="1008">
        <v>44044</v>
      </c>
      <c r="B6" s="521">
        <v>35.755000000000003</v>
      </c>
    </row>
    <row r="7" spans="1:9">
      <c r="A7" s="1008">
        <v>44075</v>
      </c>
      <c r="B7" s="521">
        <v>35.506999999999998</v>
      </c>
      <c r="C7" s="1009"/>
    </row>
    <row r="8" spans="1:9">
      <c r="A8" s="1008">
        <v>44105</v>
      </c>
      <c r="B8" s="521">
        <v>36.851999999999997</v>
      </c>
    </row>
    <row r="9" spans="1:9">
      <c r="A9" s="1008">
        <v>44136</v>
      </c>
      <c r="B9" s="521">
        <v>38.128999999999998</v>
      </c>
    </row>
    <row r="10" spans="1:9">
      <c r="A10" s="1008">
        <v>44166</v>
      </c>
      <c r="B10" s="521">
        <v>38.344000000000001</v>
      </c>
    </row>
    <row r="11" spans="1:9">
      <c r="A11" s="1008">
        <v>44197</v>
      </c>
      <c r="B11" s="521">
        <v>37.564999999999998</v>
      </c>
    </row>
    <row r="12" spans="1:9">
      <c r="A12" s="1008">
        <v>44228</v>
      </c>
      <c r="B12" s="521">
        <v>37.255000000000003</v>
      </c>
    </row>
    <row r="13" spans="1:9">
      <c r="A13" s="830">
        <v>44256</v>
      </c>
      <c r="B13" s="829">
        <v>37.484000000000002</v>
      </c>
    </row>
    <row r="14" spans="1:9" ht="15.75" customHeight="1">
      <c r="A14" s="1008">
        <v>44287</v>
      </c>
      <c r="B14" s="521">
        <v>36.966999999999999</v>
      </c>
    </row>
    <row r="15" spans="1:9">
      <c r="A15" s="1008">
        <v>44317</v>
      </c>
      <c r="B15" s="521">
        <v>36.521000000000001</v>
      </c>
    </row>
    <row r="16" spans="1:9">
      <c r="A16" s="1008">
        <v>44348</v>
      </c>
      <c r="B16" s="521">
        <v>37.328000000000003</v>
      </c>
    </row>
    <row r="17" spans="1:13">
      <c r="A17" s="1003">
        <v>44378</v>
      </c>
      <c r="B17" s="521">
        <v>36.987000000000002</v>
      </c>
    </row>
    <row r="18" spans="1:13">
      <c r="A18" s="1003">
        <v>44409</v>
      </c>
      <c r="B18" s="521">
        <v>36.682000000000002</v>
      </c>
    </row>
    <row r="19" spans="1:13">
      <c r="A19" s="1003">
        <v>44440</v>
      </c>
      <c r="B19" s="521">
        <v>37.616</v>
      </c>
      <c r="C19" s="1009"/>
    </row>
    <row r="20" spans="1:13">
      <c r="A20" s="1004">
        <v>44470</v>
      </c>
      <c r="B20" s="521">
        <v>36.448</v>
      </c>
    </row>
    <row r="21" spans="1:13">
      <c r="A21" s="1004">
        <v>44501</v>
      </c>
      <c r="B21" s="521">
        <v>36.668999999999997</v>
      </c>
      <c r="C21" s="574"/>
    </row>
    <row r="22" spans="1:13">
      <c r="A22" s="1008">
        <v>44531</v>
      </c>
      <c r="B22" s="521">
        <v>36.460999999999999</v>
      </c>
      <c r="C22" s="574"/>
      <c r="I22" s="574"/>
    </row>
    <row r="23" spans="1:13">
      <c r="A23" s="1004">
        <v>44562</v>
      </c>
      <c r="B23" s="1001">
        <v>36.798000000000002</v>
      </c>
      <c r="I23" s="574"/>
    </row>
    <row r="24" spans="1:13" ht="15.75" customHeight="1">
      <c r="A24" s="1004">
        <v>44593</v>
      </c>
      <c r="B24" s="1001">
        <v>36.43</v>
      </c>
      <c r="I24" s="574"/>
    </row>
    <row r="25" spans="1:13">
      <c r="A25" s="830">
        <v>44621</v>
      </c>
      <c r="B25" s="829">
        <v>37.207999999999998</v>
      </c>
      <c r="I25" s="574"/>
    </row>
    <row r="26" spans="1:13">
      <c r="A26" s="1005">
        <v>44652</v>
      </c>
      <c r="B26" s="1006">
        <v>36.915999999999997</v>
      </c>
      <c r="I26" s="574"/>
    </row>
    <row r="27" spans="1:13">
      <c r="A27" s="1005">
        <v>44682</v>
      </c>
      <c r="B27" s="1006">
        <v>37.241999999999997</v>
      </c>
      <c r="I27" s="574"/>
    </row>
    <row r="28" spans="1:13">
      <c r="A28" s="1005">
        <v>44713</v>
      </c>
      <c r="B28" s="1006">
        <v>37.258000000000003</v>
      </c>
    </row>
    <row r="29" spans="1:13">
      <c r="A29" s="1004">
        <v>44743</v>
      </c>
      <c r="B29" s="1006">
        <v>38.103999999999999</v>
      </c>
    </row>
    <row r="30" spans="1:13">
      <c r="A30" s="1004">
        <v>44774</v>
      </c>
      <c r="B30" s="1006">
        <v>37.814</v>
      </c>
    </row>
    <row r="31" spans="1:13">
      <c r="A31" s="1004">
        <v>44805</v>
      </c>
      <c r="B31" s="1006">
        <v>38.064</v>
      </c>
    </row>
    <row r="32" spans="1:13">
      <c r="A32" s="998">
        <v>44835</v>
      </c>
      <c r="B32" s="999">
        <v>38.000999999999998</v>
      </c>
      <c r="L32" s="574"/>
      <c r="M32" s="574"/>
    </row>
    <row r="33" spans="1:13">
      <c r="A33" s="998">
        <v>44866</v>
      </c>
      <c r="B33" s="999">
        <v>38.326000000000001</v>
      </c>
      <c r="L33" s="574"/>
      <c r="M33" s="574"/>
    </row>
    <row r="34" spans="1:13" ht="15.75" customHeight="1">
      <c r="A34" s="1008">
        <v>44896</v>
      </c>
      <c r="B34" s="521">
        <v>38.277000000000001</v>
      </c>
      <c r="L34" s="574"/>
      <c r="M34" s="574"/>
    </row>
    <row r="35" spans="1:13">
      <c r="A35" s="1004">
        <v>44927</v>
      </c>
      <c r="B35" s="1001">
        <v>38.040999999999997</v>
      </c>
      <c r="L35" s="574"/>
      <c r="M35" s="574"/>
    </row>
    <row r="36" spans="1:13">
      <c r="A36" s="1004">
        <v>44958</v>
      </c>
      <c r="B36" s="1001">
        <v>37.685000000000002</v>
      </c>
      <c r="L36" s="574"/>
      <c r="M36" s="574"/>
    </row>
    <row r="37" spans="1:13">
      <c r="A37" s="830">
        <v>44986</v>
      </c>
      <c r="B37" s="829">
        <v>37.761000000000003</v>
      </c>
      <c r="L37" s="574"/>
      <c r="M37" s="574"/>
    </row>
    <row r="38" spans="1:13">
      <c r="A38" s="1007">
        <v>45017</v>
      </c>
      <c r="B38" s="1000">
        <v>37.683</v>
      </c>
      <c r="L38" s="574"/>
      <c r="M38" s="574"/>
    </row>
    <row r="39" spans="1:13">
      <c r="A39" s="1007">
        <v>45047</v>
      </c>
      <c r="B39" s="1000">
        <v>38.003999999999998</v>
      </c>
      <c r="L39" s="574"/>
      <c r="M39" s="574"/>
    </row>
    <row r="40" spans="1:13">
      <c r="A40" s="1007">
        <v>45078</v>
      </c>
      <c r="B40" s="1000">
        <v>37.68</v>
      </c>
      <c r="D40" s="366" t="s">
        <v>924</v>
      </c>
      <c r="E40" s="292">
        <f>+'2.12'!E40</f>
        <v>44256</v>
      </c>
      <c r="F40" s="292">
        <f>+'2.12'!F40</f>
        <v>44621</v>
      </c>
      <c r="G40" s="292">
        <f>+'2.12'!G40</f>
        <v>44986</v>
      </c>
      <c r="H40" s="292">
        <f>+'2.12'!H40</f>
        <v>45352</v>
      </c>
      <c r="I40" s="292">
        <f>+'2.12'!I40</f>
        <v>45717</v>
      </c>
      <c r="L40" s="574"/>
      <c r="M40" s="574"/>
    </row>
    <row r="41" spans="1:13">
      <c r="A41" s="998">
        <v>45108</v>
      </c>
      <c r="B41" s="999">
        <v>38.143000000000001</v>
      </c>
      <c r="D41" s="535" t="s">
        <v>247</v>
      </c>
      <c r="E41" s="667">
        <v>33.378999999999998</v>
      </c>
      <c r="F41" s="667">
        <v>34.363</v>
      </c>
      <c r="G41" s="667">
        <v>35.524000000000001</v>
      </c>
      <c r="H41" s="667">
        <v>35.156999999999996</v>
      </c>
      <c r="I41" s="667">
        <v>35.588999999999999</v>
      </c>
      <c r="J41" s="574"/>
      <c r="K41" s="574"/>
      <c r="L41" s="574"/>
      <c r="M41" s="574"/>
    </row>
    <row r="42" spans="1:13">
      <c r="A42" s="998">
        <v>45139</v>
      </c>
      <c r="B42" s="999">
        <v>38.066000000000003</v>
      </c>
      <c r="D42" s="535" t="s">
        <v>727</v>
      </c>
      <c r="E42" s="667">
        <v>0</v>
      </c>
      <c r="F42" s="667">
        <v>0</v>
      </c>
      <c r="G42" s="667">
        <v>3.5999999999999997E-2</v>
      </c>
      <c r="H42" s="667">
        <v>12.535</v>
      </c>
      <c r="I42" s="667">
        <v>20.434999999999999</v>
      </c>
      <c r="J42" s="574"/>
      <c r="K42" s="574"/>
    </row>
    <row r="43" spans="1:13">
      <c r="A43" s="998">
        <v>45170</v>
      </c>
      <c r="B43" s="999">
        <v>38.171999999999997</v>
      </c>
      <c r="D43" s="535" t="s">
        <v>248</v>
      </c>
      <c r="E43" s="667">
        <v>17.82</v>
      </c>
      <c r="F43" s="667">
        <v>17.038</v>
      </c>
      <c r="G43" s="667">
        <v>18.103999999999999</v>
      </c>
      <c r="H43" s="667">
        <v>17.824999999999999</v>
      </c>
      <c r="I43" s="667">
        <v>15.952999999999999</v>
      </c>
      <c r="J43" s="574"/>
      <c r="K43" s="574"/>
    </row>
    <row r="44" spans="1:13">
      <c r="A44" s="998">
        <v>45200</v>
      </c>
      <c r="B44" s="999">
        <v>38.904000000000003</v>
      </c>
      <c r="D44" s="535" t="s">
        <v>729</v>
      </c>
      <c r="E44" s="667">
        <v>10.122</v>
      </c>
      <c r="F44" s="667">
        <v>8.859</v>
      </c>
      <c r="G44" s="667">
        <v>11.147</v>
      </c>
      <c r="H44" s="667">
        <v>12.753</v>
      </c>
      <c r="I44" s="667">
        <v>15.228</v>
      </c>
      <c r="J44" s="574"/>
      <c r="K44" s="574"/>
    </row>
    <row r="45" spans="1:13">
      <c r="A45" s="998">
        <v>45231</v>
      </c>
      <c r="B45" s="999">
        <v>38.866999999999997</v>
      </c>
      <c r="D45" s="535" t="s">
        <v>728</v>
      </c>
      <c r="E45" s="667">
        <v>11.115</v>
      </c>
      <c r="F45" s="667">
        <v>11.749000000000001</v>
      </c>
      <c r="G45" s="667">
        <v>12.010999999999999</v>
      </c>
      <c r="H45" s="667">
        <v>13.032999999999999</v>
      </c>
      <c r="I45" s="667">
        <v>13.196999999999999</v>
      </c>
      <c r="J45" s="574"/>
      <c r="K45" s="574"/>
    </row>
    <row r="46" spans="1:13">
      <c r="A46" s="1008">
        <v>45261</v>
      </c>
      <c r="B46" s="521">
        <v>38.988999999999997</v>
      </c>
      <c r="D46" s="535" t="s">
        <v>730</v>
      </c>
      <c r="E46" s="667">
        <v>8.6359999999999992</v>
      </c>
      <c r="F46" s="667">
        <v>8.6999999999999993</v>
      </c>
      <c r="G46" s="667">
        <v>9.8149999999999995</v>
      </c>
      <c r="H46" s="667">
        <v>10.603999999999999</v>
      </c>
      <c r="I46" s="667">
        <v>11.83</v>
      </c>
      <c r="J46" s="574"/>
      <c r="K46" s="574"/>
    </row>
    <row r="47" spans="1:13">
      <c r="A47" s="998">
        <v>45292</v>
      </c>
      <c r="B47" s="999">
        <v>38.612000000000002</v>
      </c>
      <c r="D47" s="535" t="s">
        <v>731</v>
      </c>
      <c r="E47" s="667">
        <v>7.008</v>
      </c>
      <c r="F47" s="667">
        <v>6.8</v>
      </c>
      <c r="G47" s="667">
        <v>7.2679999999999998</v>
      </c>
      <c r="H47" s="667">
        <v>7.1779999999999999</v>
      </c>
      <c r="I47" s="667">
        <v>7.8840000000000003</v>
      </c>
      <c r="J47" s="574"/>
      <c r="K47" s="574"/>
    </row>
    <row r="48" spans="1:13">
      <c r="A48" s="998">
        <v>45323</v>
      </c>
      <c r="B48" s="999">
        <v>37.966000000000001</v>
      </c>
      <c r="D48" s="535" t="s">
        <v>732</v>
      </c>
      <c r="E48" s="667">
        <v>6.0449999999999999</v>
      </c>
      <c r="F48" s="667">
        <v>5.66</v>
      </c>
      <c r="G48" s="667">
        <v>4.8789999999999996</v>
      </c>
      <c r="H48" s="667">
        <v>6.0190000000000001</v>
      </c>
      <c r="I48" s="667">
        <v>6.2089999999999996</v>
      </c>
      <c r="J48" s="574"/>
      <c r="K48" s="574"/>
    </row>
    <row r="49" spans="1:11">
      <c r="A49" s="830">
        <v>45352</v>
      </c>
      <c r="B49" s="829">
        <v>38.454000000000001</v>
      </c>
      <c r="D49" s="535" t="s">
        <v>677</v>
      </c>
      <c r="E49" s="667">
        <v>1.756</v>
      </c>
      <c r="F49" s="667">
        <v>4.04</v>
      </c>
      <c r="G49" s="667">
        <v>5.7370000000000001</v>
      </c>
      <c r="H49" s="667">
        <v>6.2279999999999998</v>
      </c>
      <c r="I49" s="667">
        <v>6.1920000000000002</v>
      </c>
      <c r="J49" s="574"/>
      <c r="K49" s="574"/>
    </row>
    <row r="50" spans="1:11">
      <c r="A50" s="998">
        <v>45383</v>
      </c>
      <c r="B50" s="999">
        <v>38.863</v>
      </c>
      <c r="D50" s="535" t="s">
        <v>249</v>
      </c>
      <c r="E50" s="667">
        <v>7.0709999999999997</v>
      </c>
      <c r="F50" s="667">
        <v>6.4370000000000003</v>
      </c>
      <c r="G50" s="667">
        <v>6.5940000000000003</v>
      </c>
      <c r="H50" s="667">
        <v>6.8940000000000001</v>
      </c>
      <c r="I50" s="667">
        <v>5.484</v>
      </c>
      <c r="J50" s="574"/>
      <c r="K50" s="574"/>
    </row>
    <row r="51" spans="1:11">
      <c r="A51" s="998">
        <v>45413</v>
      </c>
      <c r="B51" s="999">
        <v>38.877000000000002</v>
      </c>
      <c r="D51" s="459" t="s">
        <v>574</v>
      </c>
    </row>
    <row r="52" spans="1:11">
      <c r="A52" s="998">
        <v>45444</v>
      </c>
      <c r="B52" s="999">
        <v>39.015999999999998</v>
      </c>
      <c r="D52" s="459" t="str">
        <f>'2.13'!D50</f>
        <v>Source: Agcom elaboration on data from Audicom - sistema Audiweb</v>
      </c>
    </row>
    <row r="53" spans="1:11">
      <c r="A53" s="1003">
        <v>45474</v>
      </c>
      <c r="B53" s="844">
        <v>38.866999999999997</v>
      </c>
    </row>
    <row r="54" spans="1:11">
      <c r="A54" s="1003">
        <v>45505</v>
      </c>
      <c r="B54" s="832">
        <v>38.447000000000003</v>
      </c>
      <c r="D54" s="835" t="s">
        <v>733</v>
      </c>
    </row>
    <row r="55" spans="1:11">
      <c r="A55" s="1003">
        <v>45536</v>
      </c>
      <c r="B55" s="832">
        <v>38.802999999999997</v>
      </c>
    </row>
    <row r="56" spans="1:11">
      <c r="A56" s="1003">
        <v>45566</v>
      </c>
      <c r="B56" s="832">
        <v>38.726999999999997</v>
      </c>
    </row>
    <row r="57" spans="1:11">
      <c r="A57" s="840">
        <v>45597</v>
      </c>
      <c r="B57" s="832">
        <v>38.728999999999999</v>
      </c>
    </row>
    <row r="58" spans="1:11">
      <c r="A58" s="1003">
        <v>45627</v>
      </c>
      <c r="B58" s="832">
        <v>38.774000000000001</v>
      </c>
    </row>
    <row r="59" spans="1:11">
      <c r="A59" s="1003">
        <v>45658</v>
      </c>
      <c r="B59" s="832">
        <v>38.33</v>
      </c>
    </row>
    <row r="60" spans="1:11">
      <c r="A60" s="1003">
        <v>45689</v>
      </c>
      <c r="B60" s="832">
        <v>38.17</v>
      </c>
    </row>
    <row r="61" spans="1:11">
      <c r="A61" s="830">
        <v>45717</v>
      </c>
      <c r="B61" s="829">
        <v>38.661000000000001</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5F1A5-5377-4D1E-8B20-27D777D648E0}">
  <sheetPr>
    <tabColor rgb="FFFF0000"/>
  </sheetPr>
  <dimension ref="A1:M61"/>
  <sheetViews>
    <sheetView showGridLines="0" zoomScale="90" zoomScaleNormal="90" workbookViewId="0">
      <pane xSplit="1" ySplit="3" topLeftCell="B37" activePane="bottomRight" state="frozen"/>
      <selection activeCell="J23" sqref="J23"/>
      <selection pane="topRight" activeCell="J23" sqref="J23"/>
      <selection pane="bottomLeft" activeCell="J23" sqref="J23"/>
      <selection pane="bottomRight" activeCell="A2" sqref="A2"/>
    </sheetView>
  </sheetViews>
  <sheetFormatPr defaultColWidth="9.140625" defaultRowHeight="15.75"/>
  <cols>
    <col min="1" max="1" width="10.7109375" style="109" customWidth="1"/>
    <col min="2" max="2" width="12.5703125" style="109" customWidth="1"/>
    <col min="3" max="3" width="13.42578125" style="109" customWidth="1"/>
    <col min="4" max="4" width="28.28515625" style="109" customWidth="1"/>
    <col min="5" max="12" width="11.140625" style="109" customWidth="1"/>
    <col min="13" max="22" width="8.28515625" style="109" customWidth="1"/>
    <col min="23" max="16384" width="9.140625" style="109"/>
  </cols>
  <sheetData>
    <row r="1" spans="1:9" ht="18.75" customHeight="1">
      <c r="A1" s="778" t="str">
        <f>+'Indice-Index'!C26</f>
        <v>2.15  Utenti unici dei siti/app di social network</v>
      </c>
      <c r="B1" s="410"/>
      <c r="C1" s="411"/>
      <c r="D1" s="411"/>
      <c r="E1" s="411"/>
      <c r="F1" s="410"/>
      <c r="G1" s="410"/>
      <c r="H1" s="410"/>
      <c r="I1" s="411"/>
    </row>
    <row r="2" spans="1:9" ht="8.25" customHeight="1">
      <c r="A2" s="405"/>
      <c r="B2" s="405"/>
      <c r="E2" s="24"/>
      <c r="F2" s="24"/>
      <c r="G2" s="24"/>
      <c r="H2" s="24"/>
    </row>
    <row r="3" spans="1:9" ht="21.75" customHeight="1">
      <c r="A3" s="623" t="s">
        <v>921</v>
      </c>
      <c r="B3" s="175"/>
    </row>
    <row r="4" spans="1:9">
      <c r="A4" s="839">
        <v>43983</v>
      </c>
      <c r="B4" s="527">
        <v>38.32</v>
      </c>
      <c r="C4" s="405"/>
    </row>
    <row r="5" spans="1:9">
      <c r="A5" s="839">
        <v>44013</v>
      </c>
      <c r="B5" s="527">
        <v>37.466000000000001</v>
      </c>
      <c r="C5" s="405"/>
    </row>
    <row r="6" spans="1:9">
      <c r="A6" s="1008">
        <v>44044</v>
      </c>
      <c r="B6" s="521">
        <v>37.695</v>
      </c>
    </row>
    <row r="7" spans="1:9">
      <c r="A7" s="1008">
        <v>44075</v>
      </c>
      <c r="B7" s="521">
        <v>37.380000000000003</v>
      </c>
      <c r="C7" s="1009"/>
    </row>
    <row r="8" spans="1:9">
      <c r="A8" s="1008">
        <v>44105</v>
      </c>
      <c r="B8" s="521">
        <v>39.078000000000003</v>
      </c>
    </row>
    <row r="9" spans="1:9">
      <c r="A9" s="1008">
        <v>44136</v>
      </c>
      <c r="B9" s="521">
        <v>39.792000000000002</v>
      </c>
    </row>
    <row r="10" spans="1:9">
      <c r="A10" s="1008">
        <v>44166</v>
      </c>
      <c r="B10" s="521">
        <v>39.786000000000001</v>
      </c>
    </row>
    <row r="11" spans="1:9">
      <c r="A11" s="1008">
        <v>44197</v>
      </c>
      <c r="B11" s="521">
        <v>38.854999999999997</v>
      </c>
    </row>
    <row r="12" spans="1:9">
      <c r="A12" s="1008">
        <v>44228</v>
      </c>
      <c r="B12" s="521">
        <v>38.835000000000001</v>
      </c>
    </row>
    <row r="13" spans="1:9">
      <c r="A13" s="833">
        <v>44256</v>
      </c>
      <c r="B13" s="843">
        <v>39.057000000000002</v>
      </c>
    </row>
    <row r="14" spans="1:9">
      <c r="A14" s="1008">
        <v>44287</v>
      </c>
      <c r="B14" s="521">
        <v>38.351999999999997</v>
      </c>
    </row>
    <row r="15" spans="1:9" ht="15.75" customHeight="1">
      <c r="A15" s="1008">
        <v>44317</v>
      </c>
      <c r="B15" s="521">
        <v>38.218000000000004</v>
      </c>
    </row>
    <row r="16" spans="1:9">
      <c r="A16" s="1008">
        <v>44348</v>
      </c>
      <c r="B16" s="521">
        <v>38.686</v>
      </c>
    </row>
    <row r="17" spans="1:13">
      <c r="A17" s="1003">
        <v>44378</v>
      </c>
      <c r="B17" s="521">
        <v>38.496000000000002</v>
      </c>
    </row>
    <row r="18" spans="1:13">
      <c r="A18" s="1003">
        <v>44409</v>
      </c>
      <c r="B18" s="521">
        <v>38.332999999999998</v>
      </c>
    </row>
    <row r="19" spans="1:13">
      <c r="A19" s="1003">
        <v>44440</v>
      </c>
      <c r="B19" s="521">
        <v>38.741</v>
      </c>
      <c r="C19" s="1009"/>
    </row>
    <row r="20" spans="1:13">
      <c r="A20" s="1004">
        <v>44470</v>
      </c>
      <c r="B20" s="521">
        <v>37.880000000000003</v>
      </c>
    </row>
    <row r="21" spans="1:13">
      <c r="A21" s="1004">
        <v>44501</v>
      </c>
      <c r="B21" s="521">
        <v>38.133000000000003</v>
      </c>
      <c r="C21" s="574"/>
    </row>
    <row r="22" spans="1:13">
      <c r="A22" s="1008">
        <v>44531</v>
      </c>
      <c r="B22" s="521">
        <v>37.954000000000001</v>
      </c>
      <c r="C22" s="574"/>
      <c r="I22" s="574"/>
    </row>
    <row r="23" spans="1:13">
      <c r="A23" s="1004">
        <v>44562</v>
      </c>
      <c r="B23" s="1001">
        <v>38.186</v>
      </c>
      <c r="I23" s="574"/>
    </row>
    <row r="24" spans="1:13">
      <c r="A24" s="1004">
        <v>44593</v>
      </c>
      <c r="B24" s="1001">
        <v>38.006</v>
      </c>
      <c r="I24" s="574"/>
    </row>
    <row r="25" spans="1:13">
      <c r="A25" s="833">
        <v>44621</v>
      </c>
      <c r="B25" s="843">
        <v>38.552</v>
      </c>
      <c r="I25" s="574"/>
    </row>
    <row r="26" spans="1:13">
      <c r="A26" s="1005">
        <v>44652</v>
      </c>
      <c r="B26" s="1006">
        <v>37.915999999999997</v>
      </c>
      <c r="I26" s="574"/>
    </row>
    <row r="27" spans="1:13" ht="15.75" customHeight="1">
      <c r="A27" s="1005">
        <v>44682</v>
      </c>
      <c r="B27" s="1006">
        <v>38.350999999999999</v>
      </c>
    </row>
    <row r="28" spans="1:13">
      <c r="A28" s="1005">
        <v>44713</v>
      </c>
      <c r="B28" s="1006">
        <v>38.378999999999998</v>
      </c>
      <c r="K28" s="574"/>
      <c r="L28" s="574"/>
      <c r="M28" s="574"/>
    </row>
    <row r="29" spans="1:13">
      <c r="A29" s="1004">
        <v>44743</v>
      </c>
      <c r="B29" s="1006">
        <v>38.597000000000001</v>
      </c>
      <c r="K29" s="574"/>
      <c r="L29" s="574"/>
      <c r="M29" s="574"/>
    </row>
    <row r="30" spans="1:13">
      <c r="A30" s="1004">
        <v>44774</v>
      </c>
      <c r="B30" s="1006">
        <v>38.698</v>
      </c>
      <c r="K30" s="574"/>
      <c r="L30" s="574"/>
      <c r="M30" s="574"/>
    </row>
    <row r="31" spans="1:13">
      <c r="A31" s="1004">
        <v>44805</v>
      </c>
      <c r="B31" s="1006">
        <v>38.767000000000003</v>
      </c>
      <c r="K31" s="574"/>
      <c r="L31" s="574"/>
      <c r="M31" s="574"/>
    </row>
    <row r="32" spans="1:13">
      <c r="A32" s="998">
        <v>44835</v>
      </c>
      <c r="B32" s="999">
        <v>38.814999999999998</v>
      </c>
      <c r="K32" s="574"/>
      <c r="L32" s="574"/>
      <c r="M32" s="574"/>
    </row>
    <row r="33" spans="1:13">
      <c r="A33" s="998">
        <v>44866</v>
      </c>
      <c r="B33" s="999">
        <v>38.792999999999999</v>
      </c>
      <c r="K33" s="574"/>
      <c r="L33" s="574"/>
      <c r="M33" s="574"/>
    </row>
    <row r="34" spans="1:13">
      <c r="A34" s="1008">
        <v>44896</v>
      </c>
      <c r="B34" s="521">
        <v>38.576000000000001</v>
      </c>
      <c r="K34" s="574"/>
      <c r="L34" s="574"/>
      <c r="M34" s="574"/>
    </row>
    <row r="35" spans="1:13">
      <c r="A35" s="1004">
        <v>44927</v>
      </c>
      <c r="B35" s="1001">
        <v>38.576000000000001</v>
      </c>
      <c r="K35" s="574"/>
      <c r="L35" s="574"/>
      <c r="M35" s="574"/>
    </row>
    <row r="36" spans="1:13" ht="15.75" customHeight="1">
      <c r="A36" s="1004">
        <v>44958</v>
      </c>
      <c r="B36" s="1001">
        <v>38.314999999999998</v>
      </c>
      <c r="K36" s="574"/>
      <c r="L36" s="574"/>
      <c r="M36" s="574"/>
    </row>
    <row r="37" spans="1:13">
      <c r="A37" s="833">
        <v>44986</v>
      </c>
      <c r="B37" s="843">
        <v>38.393000000000001</v>
      </c>
      <c r="K37" s="574"/>
      <c r="L37" s="574"/>
      <c r="M37" s="574"/>
    </row>
    <row r="38" spans="1:13">
      <c r="A38" s="1007">
        <v>45017</v>
      </c>
      <c r="B38" s="1000">
        <v>38.75</v>
      </c>
    </row>
    <row r="39" spans="1:13">
      <c r="A39" s="1007">
        <v>45047</v>
      </c>
      <c r="B39" s="1000">
        <v>38.715000000000003</v>
      </c>
      <c r="D39" s="366" t="s">
        <v>924</v>
      </c>
      <c r="E39" s="292">
        <f>+'2.12'!E40</f>
        <v>44256</v>
      </c>
      <c r="F39" s="292">
        <f>+'2.12'!F40</f>
        <v>44621</v>
      </c>
      <c r="G39" s="292">
        <f>+'2.12'!G40</f>
        <v>44986</v>
      </c>
      <c r="H39" s="292">
        <f>+'2.12'!H40</f>
        <v>45352</v>
      </c>
      <c r="I39" s="292">
        <f>+'2.12'!I40</f>
        <v>45717</v>
      </c>
    </row>
    <row r="40" spans="1:13">
      <c r="A40" s="1007">
        <v>45078</v>
      </c>
      <c r="B40" s="1000">
        <v>38.201000000000001</v>
      </c>
      <c r="D40" s="535" t="s">
        <v>734</v>
      </c>
      <c r="E40" s="667">
        <v>36.418999999999997</v>
      </c>
      <c r="F40" s="667">
        <v>36.552999999999997</v>
      </c>
      <c r="G40" s="667">
        <v>36.406999999999996</v>
      </c>
      <c r="H40" s="667">
        <v>36.664999999999999</v>
      </c>
      <c r="I40" s="667">
        <v>35.951999999999998</v>
      </c>
      <c r="J40" s="574"/>
    </row>
    <row r="41" spans="1:13">
      <c r="A41" s="998">
        <v>45108</v>
      </c>
      <c r="B41" s="999">
        <v>38.564999999999998</v>
      </c>
      <c r="D41" s="535" t="s">
        <v>735</v>
      </c>
      <c r="E41" s="667">
        <v>28.795000000000002</v>
      </c>
      <c r="F41" s="667">
        <v>29.783999999999999</v>
      </c>
      <c r="G41" s="667">
        <v>31.510999999999999</v>
      </c>
      <c r="H41" s="667">
        <v>32.762999999999998</v>
      </c>
      <c r="I41" s="667">
        <v>32.932000000000002</v>
      </c>
      <c r="J41" s="574"/>
    </row>
    <row r="42" spans="1:13">
      <c r="A42" s="998">
        <v>45139</v>
      </c>
      <c r="B42" s="999">
        <v>38.802999999999997</v>
      </c>
      <c r="D42" s="535" t="s">
        <v>736</v>
      </c>
      <c r="E42" s="667">
        <v>8.8670000000000009</v>
      </c>
      <c r="F42" s="667">
        <v>14.845000000000001</v>
      </c>
      <c r="G42" s="667">
        <v>20.658000000000001</v>
      </c>
      <c r="H42" s="667">
        <v>22.187000000000001</v>
      </c>
      <c r="I42" s="667">
        <v>23.145</v>
      </c>
      <c r="J42" s="574"/>
    </row>
    <row r="43" spans="1:13">
      <c r="A43" s="998">
        <v>45170</v>
      </c>
      <c r="B43" s="999">
        <v>38.908999999999999</v>
      </c>
      <c r="D43" s="535" t="s">
        <v>737</v>
      </c>
      <c r="E43" s="667">
        <v>20.827000000000002</v>
      </c>
      <c r="F43" s="667">
        <v>18.029</v>
      </c>
      <c r="G43" s="667">
        <v>19.513999999999999</v>
      </c>
      <c r="H43" s="667">
        <v>15.21</v>
      </c>
      <c r="I43" s="667">
        <v>15.004</v>
      </c>
      <c r="J43" s="574"/>
    </row>
    <row r="44" spans="1:13">
      <c r="A44" s="998">
        <v>45200</v>
      </c>
      <c r="B44" s="999">
        <v>39.185000000000002</v>
      </c>
      <c r="D44" s="535" t="s">
        <v>738</v>
      </c>
      <c r="E44" s="667">
        <v>0</v>
      </c>
      <c r="F44" s="667">
        <v>17.466000000000001</v>
      </c>
      <c r="G44" s="667">
        <v>14.885</v>
      </c>
      <c r="H44" s="667">
        <v>15.381</v>
      </c>
      <c r="I44" s="667">
        <v>13.677</v>
      </c>
      <c r="J44" s="574"/>
    </row>
    <row r="45" spans="1:13">
      <c r="A45" s="998">
        <v>45231</v>
      </c>
      <c r="B45" s="999">
        <v>39.252000000000002</v>
      </c>
      <c r="D45" s="535" t="s">
        <v>739</v>
      </c>
      <c r="E45" s="667">
        <v>11.243</v>
      </c>
      <c r="F45" s="667">
        <v>15.404</v>
      </c>
      <c r="G45" s="667">
        <v>16.57</v>
      </c>
      <c r="H45" s="667">
        <v>16.966999999999999</v>
      </c>
      <c r="I45" s="667">
        <v>12.345000000000001</v>
      </c>
      <c r="J45" s="574"/>
    </row>
    <row r="46" spans="1:13">
      <c r="A46" s="1008">
        <v>45261</v>
      </c>
      <c r="B46" s="521">
        <v>39.200000000000003</v>
      </c>
      <c r="D46" s="535" t="s">
        <v>565</v>
      </c>
      <c r="E46" s="667">
        <v>3.282</v>
      </c>
      <c r="F46" s="667">
        <v>3.6019999999999999</v>
      </c>
      <c r="G46" s="667">
        <v>4.0270000000000001</v>
      </c>
      <c r="H46" s="667">
        <v>5.2480000000000002</v>
      </c>
      <c r="I46" s="667">
        <v>10.252000000000001</v>
      </c>
      <c r="J46" s="574"/>
    </row>
    <row r="47" spans="1:13">
      <c r="A47" s="998">
        <v>45292</v>
      </c>
      <c r="B47" s="999">
        <v>39.231999999999999</v>
      </c>
      <c r="D47" s="535" t="s">
        <v>566</v>
      </c>
      <c r="E47" s="667">
        <v>1.825</v>
      </c>
      <c r="F47" s="667">
        <v>2.0870000000000002</v>
      </c>
      <c r="G47" s="667">
        <v>1.9690000000000001</v>
      </c>
      <c r="H47" s="667">
        <v>1.7589999999999999</v>
      </c>
      <c r="I47" s="667">
        <v>1.7130000000000001</v>
      </c>
      <c r="J47" s="574"/>
    </row>
    <row r="48" spans="1:13">
      <c r="A48" s="998">
        <v>45323</v>
      </c>
      <c r="B48" s="999">
        <v>38.667000000000002</v>
      </c>
      <c r="D48" s="535" t="s">
        <v>925</v>
      </c>
      <c r="E48" s="667">
        <v>1.8480000000000001</v>
      </c>
      <c r="F48" s="667">
        <v>2.698</v>
      </c>
      <c r="G48" s="667">
        <v>2.4</v>
      </c>
      <c r="H48" s="667">
        <v>1.5589999999999999</v>
      </c>
      <c r="I48" s="667">
        <v>0.84599999999999997</v>
      </c>
      <c r="J48" s="574"/>
    </row>
    <row r="49" spans="1:10">
      <c r="A49" s="833">
        <v>45352</v>
      </c>
      <c r="B49" s="843">
        <v>39.036999999999999</v>
      </c>
      <c r="D49" s="535" t="s">
        <v>637</v>
      </c>
      <c r="E49" s="667">
        <v>1.478</v>
      </c>
      <c r="F49" s="667">
        <v>1.7829999999999999</v>
      </c>
      <c r="G49" s="667">
        <v>1.216</v>
      </c>
      <c r="H49" s="667">
        <v>0.93</v>
      </c>
      <c r="I49" s="667">
        <v>0.71099999999999997</v>
      </c>
      <c r="J49" s="574"/>
    </row>
    <row r="50" spans="1:10">
      <c r="A50" s="998">
        <v>45383</v>
      </c>
      <c r="B50" s="999">
        <v>39.441000000000003</v>
      </c>
      <c r="D50" s="459" t="s">
        <v>574</v>
      </c>
    </row>
    <row r="51" spans="1:10">
      <c r="A51" s="998">
        <v>45413</v>
      </c>
      <c r="B51" s="999">
        <v>39.744999999999997</v>
      </c>
      <c r="D51" s="459" t="str">
        <f>'2.14'!D52</f>
        <v>Source: Agcom elaboration on data from Audicom - sistema Audiweb</v>
      </c>
    </row>
    <row r="52" spans="1:10">
      <c r="A52" s="998">
        <v>45444</v>
      </c>
      <c r="B52" s="999">
        <v>39.496000000000002</v>
      </c>
    </row>
    <row r="53" spans="1:10">
      <c r="A53" s="1003">
        <v>45474</v>
      </c>
      <c r="B53" s="844">
        <v>39.128</v>
      </c>
      <c r="D53" s="622" t="s">
        <v>638</v>
      </c>
    </row>
    <row r="54" spans="1:10">
      <c r="A54" s="1003">
        <v>45505</v>
      </c>
      <c r="B54" s="832">
        <v>39.140999999999998</v>
      </c>
      <c r="D54" s="622" t="s">
        <v>639</v>
      </c>
    </row>
    <row r="55" spans="1:10">
      <c r="A55" s="1003">
        <v>45536</v>
      </c>
      <c r="B55" s="832">
        <v>39.447000000000003</v>
      </c>
    </row>
    <row r="56" spans="1:10">
      <c r="A56" s="1003">
        <v>45566</v>
      </c>
      <c r="B56" s="832">
        <v>39.073</v>
      </c>
    </row>
    <row r="57" spans="1:10">
      <c r="A57" s="840">
        <v>45597</v>
      </c>
      <c r="B57" s="832">
        <v>39.246000000000002</v>
      </c>
    </row>
    <row r="58" spans="1:10">
      <c r="A58" s="1008">
        <v>45627</v>
      </c>
      <c r="B58" s="521">
        <v>39.058999999999997</v>
      </c>
    </row>
    <row r="59" spans="1:10">
      <c r="A59" s="1003">
        <v>45658</v>
      </c>
      <c r="B59" s="832">
        <v>38.829000000000001</v>
      </c>
    </row>
    <row r="60" spans="1:10">
      <c r="A60" s="1003">
        <v>45689</v>
      </c>
      <c r="B60" s="832">
        <v>39</v>
      </c>
    </row>
    <row r="61" spans="1:10">
      <c r="A61" s="830">
        <v>45717</v>
      </c>
      <c r="B61" s="829">
        <v>38.823</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757C-40DB-4D16-9C71-9A8B40031E32}">
  <sheetPr>
    <tabColor rgb="FFFF0000"/>
  </sheetPr>
  <dimension ref="A1:T61"/>
  <sheetViews>
    <sheetView showGridLines="0" zoomScale="90" zoomScaleNormal="90" workbookViewId="0">
      <pane xSplit="2" ySplit="3" topLeftCell="C39" activePane="bottomRight" state="frozen"/>
      <selection activeCell="J23" sqref="J23"/>
      <selection pane="topRight" activeCell="J23" sqref="J23"/>
      <selection pane="bottomLeft" activeCell="J23" sqref="J23"/>
      <selection pane="bottomRight" activeCell="A2" sqref="A2"/>
    </sheetView>
  </sheetViews>
  <sheetFormatPr defaultColWidth="9.140625" defaultRowHeight="15.75"/>
  <cols>
    <col min="1" max="1" width="10.7109375" style="109" customWidth="1"/>
    <col min="2" max="2" width="14.5703125" style="109" customWidth="1"/>
    <col min="3" max="3" width="12.140625" style="109" customWidth="1"/>
    <col min="4" max="4" width="41" style="109" customWidth="1"/>
    <col min="5" max="9" width="9.28515625" style="109" customWidth="1"/>
    <col min="10" max="12" width="11.140625" style="109" customWidth="1"/>
    <col min="13" max="14" width="14.85546875" style="109" customWidth="1"/>
    <col min="15" max="20" width="10.85546875" style="109" bestFit="1" customWidth="1"/>
    <col min="21" max="16384" width="9.140625" style="109"/>
  </cols>
  <sheetData>
    <row r="1" spans="1:20" ht="18.75" customHeight="1">
      <c r="A1" s="271" t="str">
        <f>+'Indice-Index'!C27</f>
        <v>2.16  Utenti unici dei siti/app di servizi VOD a pagamento - Pay video on demand platforms unique users</v>
      </c>
      <c r="B1" s="410"/>
      <c r="C1" s="410"/>
      <c r="D1" s="410"/>
      <c r="E1" s="411"/>
      <c r="F1" s="411"/>
      <c r="G1" s="411"/>
      <c r="H1" s="411"/>
      <c r="I1" s="411"/>
      <c r="J1" s="411"/>
      <c r="K1" s="405"/>
      <c r="L1" s="405"/>
      <c r="M1" s="405"/>
      <c r="N1" s="405"/>
      <c r="O1" s="405"/>
      <c r="P1" s="405"/>
      <c r="Q1" s="405"/>
      <c r="R1" s="405"/>
      <c r="S1" s="405"/>
      <c r="T1" s="405"/>
    </row>
    <row r="2" spans="1:20" ht="8.25" customHeight="1">
      <c r="A2" s="24"/>
      <c r="B2" s="24"/>
      <c r="C2" s="24"/>
      <c r="D2" s="24"/>
      <c r="E2" s="24"/>
      <c r="F2" s="24"/>
      <c r="G2" s="24"/>
    </row>
    <row r="3" spans="1:20" ht="44.1" customHeight="1">
      <c r="A3" s="1094" t="s">
        <v>926</v>
      </c>
      <c r="B3" s="1094"/>
    </row>
    <row r="4" spans="1:20" ht="15.75" customHeight="1">
      <c r="A4" s="839">
        <v>43983</v>
      </c>
      <c r="B4" s="527">
        <v>13.943572</v>
      </c>
    </row>
    <row r="5" spans="1:20" ht="15.75" customHeight="1">
      <c r="A5" s="1008">
        <v>44013</v>
      </c>
      <c r="B5" s="521">
        <v>13.916053</v>
      </c>
      <c r="C5" s="405"/>
    </row>
    <row r="6" spans="1:20" ht="15.75" customHeight="1">
      <c r="A6" s="1008">
        <v>44044</v>
      </c>
      <c r="B6" s="521">
        <v>11.916306000000001</v>
      </c>
      <c r="C6" s="405"/>
    </row>
    <row r="7" spans="1:20" ht="15.75" customHeight="1">
      <c r="A7" s="1008">
        <v>44075</v>
      </c>
      <c r="B7" s="521">
        <v>13.276194</v>
      </c>
      <c r="C7" s="412"/>
    </row>
    <row r="8" spans="1:20" ht="15.75" customHeight="1">
      <c r="A8" s="1008">
        <v>44105</v>
      </c>
      <c r="B8" s="521">
        <v>12.77764</v>
      </c>
      <c r="C8" s="413"/>
    </row>
    <row r="9" spans="1:20" ht="15.75" customHeight="1">
      <c r="A9" s="1008">
        <v>44136</v>
      </c>
      <c r="B9" s="521">
        <v>14.329906000000001</v>
      </c>
      <c r="C9" s="413"/>
    </row>
    <row r="10" spans="1:20" ht="15.75" customHeight="1">
      <c r="A10" s="1008">
        <v>44166</v>
      </c>
      <c r="B10" s="521">
        <v>15.666143</v>
      </c>
      <c r="C10" s="413"/>
    </row>
    <row r="11" spans="1:20" ht="15.75" customHeight="1">
      <c r="A11" s="1008">
        <v>44197</v>
      </c>
      <c r="B11" s="521">
        <v>15.275159</v>
      </c>
      <c r="C11" s="413"/>
    </row>
    <row r="12" spans="1:20" ht="15.75" customHeight="1">
      <c r="A12" s="1008">
        <v>44228</v>
      </c>
      <c r="B12" s="521">
        <v>13.913032999999999</v>
      </c>
      <c r="C12" s="413"/>
    </row>
    <row r="13" spans="1:20" ht="15.75" customHeight="1">
      <c r="A13" s="833">
        <v>44256</v>
      </c>
      <c r="B13" s="843">
        <v>14.487174000000001</v>
      </c>
      <c r="C13" s="413"/>
    </row>
    <row r="14" spans="1:20" ht="15.75" customHeight="1">
      <c r="A14" s="1008">
        <v>44287</v>
      </c>
      <c r="B14" s="521">
        <v>15.011998</v>
      </c>
      <c r="C14" s="413"/>
    </row>
    <row r="15" spans="1:20" ht="15.75" customHeight="1">
      <c r="A15" s="1008">
        <v>44317</v>
      </c>
      <c r="B15" s="521">
        <v>14.624717</v>
      </c>
      <c r="C15" s="413"/>
    </row>
    <row r="16" spans="1:20" ht="15.75" customHeight="1">
      <c r="A16" s="1008">
        <v>44348</v>
      </c>
      <c r="B16" s="521">
        <v>13.430223</v>
      </c>
      <c r="C16" s="413"/>
    </row>
    <row r="17" spans="1:13" ht="15.75" customHeight="1">
      <c r="A17" s="1003">
        <v>44378</v>
      </c>
      <c r="B17" s="521">
        <v>13.910091</v>
      </c>
      <c r="C17" s="405"/>
    </row>
    <row r="18" spans="1:13" ht="15.75" customHeight="1">
      <c r="A18" s="1003">
        <v>44409</v>
      </c>
      <c r="B18" s="521">
        <v>15.145593999999999</v>
      </c>
      <c r="C18" s="405"/>
      <c r="J18" s="620"/>
      <c r="K18" s="620"/>
      <c r="L18" s="620"/>
      <c r="M18" s="620"/>
    </row>
    <row r="19" spans="1:13" ht="15.75" customHeight="1">
      <c r="A19" s="1003">
        <v>44440</v>
      </c>
      <c r="B19" s="521">
        <v>15.609155000000001</v>
      </c>
      <c r="C19" s="412"/>
      <c r="J19" s="620"/>
      <c r="K19" s="620"/>
      <c r="L19" s="620"/>
      <c r="M19" s="620"/>
    </row>
    <row r="20" spans="1:13" ht="15.75" customHeight="1">
      <c r="A20" s="1004">
        <v>44470</v>
      </c>
      <c r="B20" s="521">
        <v>15.489666</v>
      </c>
      <c r="C20" s="405"/>
      <c r="J20" s="620"/>
      <c r="K20" s="620"/>
      <c r="L20" s="620"/>
      <c r="M20" s="620"/>
    </row>
    <row r="21" spans="1:13" ht="15.75" customHeight="1">
      <c r="A21" s="1004">
        <v>44501</v>
      </c>
      <c r="B21" s="521">
        <v>15.739955</v>
      </c>
      <c r="J21" s="620"/>
      <c r="K21" s="620"/>
      <c r="L21" s="620"/>
      <c r="M21" s="620"/>
    </row>
    <row r="22" spans="1:13" ht="15.75" customHeight="1">
      <c r="A22" s="1008">
        <v>44531</v>
      </c>
      <c r="B22" s="521">
        <v>16.416414</v>
      </c>
      <c r="J22" s="620"/>
      <c r="K22" s="620"/>
      <c r="L22" s="620"/>
      <c r="M22" s="620"/>
    </row>
    <row r="23" spans="1:13" ht="15.75" customHeight="1">
      <c r="A23" s="1004">
        <v>44562</v>
      </c>
      <c r="B23" s="1001">
        <v>15.869505999999999</v>
      </c>
    </row>
    <row r="24" spans="1:13" ht="15.75" customHeight="1">
      <c r="A24" s="1004">
        <v>44593</v>
      </c>
      <c r="B24" s="1001">
        <v>15.242522000000001</v>
      </c>
    </row>
    <row r="25" spans="1:13" ht="15.75" customHeight="1">
      <c r="A25" s="833">
        <v>44621</v>
      </c>
      <c r="B25" s="843">
        <v>16.145607999999999</v>
      </c>
    </row>
    <row r="26" spans="1:13" ht="15.75" customHeight="1">
      <c r="A26" s="1005">
        <v>44652</v>
      </c>
      <c r="B26" s="1006">
        <v>15.606259</v>
      </c>
    </row>
    <row r="27" spans="1:13" ht="15.75" customHeight="1">
      <c r="A27" s="1005">
        <v>44682</v>
      </c>
      <c r="B27" s="1006">
        <v>14.690668000000001</v>
      </c>
    </row>
    <row r="28" spans="1:13" ht="15.75" customHeight="1">
      <c r="A28" s="1005">
        <v>44713</v>
      </c>
      <c r="B28" s="1006">
        <v>13.662205</v>
      </c>
      <c r="I28" s="574"/>
    </row>
    <row r="29" spans="1:13" ht="15.75" customHeight="1">
      <c r="A29" s="1004">
        <v>44743</v>
      </c>
      <c r="B29" s="1006">
        <v>13.338218000000001</v>
      </c>
    </row>
    <row r="30" spans="1:13" ht="15.75" customHeight="1">
      <c r="A30" s="1004">
        <v>44774</v>
      </c>
      <c r="B30" s="1006">
        <v>16.011431000000002</v>
      </c>
    </row>
    <row r="31" spans="1:13" ht="15.75" customHeight="1">
      <c r="A31" s="1004">
        <v>44805</v>
      </c>
      <c r="B31" s="1006">
        <v>15.322322</v>
      </c>
    </row>
    <row r="32" spans="1:13" ht="18" customHeight="1">
      <c r="A32" s="1004">
        <v>44835</v>
      </c>
      <c r="B32" s="1001">
        <v>15.217238</v>
      </c>
    </row>
    <row r="33" spans="1:12">
      <c r="A33" s="1004">
        <v>44866</v>
      </c>
      <c r="B33" s="1001">
        <v>14.501279</v>
      </c>
    </row>
    <row r="34" spans="1:12">
      <c r="A34" s="1008">
        <v>44896</v>
      </c>
      <c r="B34" s="521">
        <v>14.924004999999999</v>
      </c>
    </row>
    <row r="35" spans="1:12" ht="18.75" customHeight="1">
      <c r="A35" s="1004">
        <v>44927</v>
      </c>
      <c r="B35" s="1001">
        <v>15.445744000000001</v>
      </c>
    </row>
    <row r="36" spans="1:12">
      <c r="A36" s="1004">
        <v>44958</v>
      </c>
      <c r="B36" s="1001">
        <v>15.323017</v>
      </c>
    </row>
    <row r="37" spans="1:12">
      <c r="A37" s="833">
        <v>44986</v>
      </c>
      <c r="B37" s="843">
        <v>15.275485</v>
      </c>
      <c r="J37" s="574"/>
      <c r="K37" s="574"/>
      <c r="L37" s="574"/>
    </row>
    <row r="38" spans="1:12">
      <c r="A38" s="1005">
        <v>45017</v>
      </c>
      <c r="B38" s="1006">
        <v>15.707090000000001</v>
      </c>
      <c r="J38" s="574"/>
      <c r="K38" s="574"/>
      <c r="L38" s="574"/>
    </row>
    <row r="39" spans="1:12">
      <c r="A39" s="1005">
        <v>45047</v>
      </c>
      <c r="B39" s="1006">
        <v>15.592138</v>
      </c>
      <c r="J39" s="574"/>
      <c r="K39" s="574"/>
      <c r="L39" s="574"/>
    </row>
    <row r="40" spans="1:12">
      <c r="A40" s="1005">
        <v>45078</v>
      </c>
      <c r="B40" s="1006">
        <v>14.137696999999999</v>
      </c>
      <c r="J40" s="574"/>
      <c r="K40" s="574"/>
      <c r="L40" s="574"/>
    </row>
    <row r="41" spans="1:12">
      <c r="A41" s="1004">
        <v>45108</v>
      </c>
      <c r="B41" s="1001">
        <v>13.943955000000001</v>
      </c>
      <c r="J41" s="574"/>
      <c r="K41" s="574"/>
      <c r="L41" s="574"/>
    </row>
    <row r="42" spans="1:12">
      <c r="A42" s="1004">
        <v>45139</v>
      </c>
      <c r="B42" s="1001">
        <v>14.515136</v>
      </c>
    </row>
    <row r="43" spans="1:12">
      <c r="A43" s="1004">
        <v>45170</v>
      </c>
      <c r="B43" s="1001">
        <v>15.299419</v>
      </c>
    </row>
    <row r="44" spans="1:12" ht="31.5" customHeight="1">
      <c r="A44" s="1004">
        <v>45200</v>
      </c>
      <c r="B44" s="1001">
        <v>14.428277</v>
      </c>
      <c r="D44" s="367" t="s">
        <v>927</v>
      </c>
      <c r="E44" s="1010" t="str">
        <f>'[2]2.1'!I61</f>
        <v>1T21
1Q21</v>
      </c>
      <c r="F44" s="1010" t="str">
        <f>'[2]2.1'!J61</f>
        <v>1T22
1Q22</v>
      </c>
      <c r="G44" s="1010" t="str">
        <f>'[2]2.1'!K61</f>
        <v>1T23
1Q23</v>
      </c>
      <c r="H44" s="1010" t="str">
        <f>'[2]2.1'!L61</f>
        <v>1T24
1Q24</v>
      </c>
      <c r="I44" s="1010" t="str">
        <f>'[2]2.1'!M61</f>
        <v>1T25
1Q25</v>
      </c>
    </row>
    <row r="45" spans="1:12">
      <c r="A45" s="1004">
        <v>45231</v>
      </c>
      <c r="B45" s="1001">
        <v>14.888215000000001</v>
      </c>
      <c r="D45" s="367" t="s">
        <v>928</v>
      </c>
      <c r="E45" s="292"/>
      <c r="F45" s="292"/>
      <c r="G45" s="292"/>
      <c r="H45" s="292"/>
      <c r="I45" s="574"/>
    </row>
    <row r="46" spans="1:12">
      <c r="A46" s="1008">
        <v>45261</v>
      </c>
      <c r="B46" s="521">
        <v>15.093084000000001</v>
      </c>
      <c r="D46" s="535" t="s">
        <v>740</v>
      </c>
      <c r="E46" s="667">
        <v>8.7395933333333318</v>
      </c>
      <c r="F46" s="667">
        <v>9.2265223333333317</v>
      </c>
      <c r="G46" s="667">
        <v>8.8928566666666669</v>
      </c>
      <c r="H46" s="667">
        <v>8.2423669999999998</v>
      </c>
      <c r="I46" s="667">
        <v>8.2524856666666651</v>
      </c>
    </row>
    <row r="47" spans="1:12">
      <c r="A47" s="1004">
        <v>45292</v>
      </c>
      <c r="B47" s="1001">
        <v>14.769349</v>
      </c>
      <c r="D47" s="535" t="s">
        <v>263</v>
      </c>
      <c r="E47" s="667">
        <v>5.4809686666666675</v>
      </c>
      <c r="F47" s="667">
        <v>7.0394013333333323</v>
      </c>
      <c r="G47" s="667">
        <v>6.3324056666666664</v>
      </c>
      <c r="H47" s="667">
        <v>6.8960646666666658</v>
      </c>
      <c r="I47" s="667">
        <v>7.2529746666666659</v>
      </c>
    </row>
    <row r="48" spans="1:12">
      <c r="A48" s="1004">
        <v>45323</v>
      </c>
      <c r="B48" s="1001">
        <v>15.294017</v>
      </c>
      <c r="D48" s="535" t="s">
        <v>264</v>
      </c>
      <c r="E48" s="667">
        <v>2.4446629999999998</v>
      </c>
      <c r="F48" s="667">
        <v>3.4501440000000003</v>
      </c>
      <c r="G48" s="667">
        <v>3.6508430000000005</v>
      </c>
      <c r="H48" s="667">
        <v>3.8376916666666672</v>
      </c>
      <c r="I48" s="667">
        <v>3.6629936666666669</v>
      </c>
    </row>
    <row r="49" spans="1:9">
      <c r="A49" s="833">
        <v>45352</v>
      </c>
      <c r="B49" s="843">
        <v>15.388335999999999</v>
      </c>
      <c r="D49" s="535" t="s">
        <v>250</v>
      </c>
      <c r="E49" s="667">
        <v>2.0781173333333331</v>
      </c>
      <c r="F49" s="667">
        <v>2.6166413333333334</v>
      </c>
      <c r="G49" s="667">
        <v>2.3487576666666667</v>
      </c>
      <c r="H49" s="667">
        <v>2.5084716666666669</v>
      </c>
      <c r="I49" s="667">
        <v>2.2116786666666668</v>
      </c>
    </row>
    <row r="50" spans="1:9">
      <c r="A50" s="1004">
        <v>45383</v>
      </c>
      <c r="B50" s="1001">
        <v>14.164481</v>
      </c>
      <c r="D50" s="535" t="s">
        <v>475</v>
      </c>
      <c r="E50" s="667">
        <v>1.3643753333333335</v>
      </c>
      <c r="F50" s="667">
        <v>1.0276193333333332</v>
      </c>
      <c r="G50" s="667">
        <v>1.1844219999999999</v>
      </c>
      <c r="H50" s="667">
        <v>1.5267683333333335</v>
      </c>
      <c r="I50" s="667">
        <v>1.4381733333333333</v>
      </c>
    </row>
    <row r="51" spans="1:9">
      <c r="A51" s="1004">
        <v>45413</v>
      </c>
      <c r="B51" s="1001">
        <v>14.328854</v>
      </c>
      <c r="D51" s="459" t="s">
        <v>327</v>
      </c>
    </row>
    <row r="52" spans="1:9">
      <c r="A52" s="1004">
        <v>45444</v>
      </c>
      <c r="B52" s="1001">
        <v>14.355202999999999</v>
      </c>
      <c r="D52" s="459" t="s">
        <v>929</v>
      </c>
    </row>
    <row r="53" spans="1:9">
      <c r="A53" s="1003">
        <v>45474</v>
      </c>
      <c r="B53" s="844">
        <v>14.639953999999999</v>
      </c>
    </row>
    <row r="54" spans="1:9">
      <c r="A54" s="1003">
        <v>45505</v>
      </c>
      <c r="B54" s="832">
        <v>15.3546</v>
      </c>
      <c r="D54" s="720" t="s">
        <v>695</v>
      </c>
    </row>
    <row r="55" spans="1:9">
      <c r="A55" s="1003">
        <v>45536</v>
      </c>
      <c r="B55" s="832">
        <v>15.866591</v>
      </c>
    </row>
    <row r="56" spans="1:9">
      <c r="A56" s="1003">
        <v>45566</v>
      </c>
      <c r="B56" s="832">
        <v>15.792204999999999</v>
      </c>
    </row>
    <row r="57" spans="1:9">
      <c r="A57" s="1003">
        <v>45597</v>
      </c>
      <c r="B57" s="832">
        <v>15.205495999999998</v>
      </c>
    </row>
    <row r="58" spans="1:9">
      <c r="A58" s="1008">
        <v>45627</v>
      </c>
      <c r="B58" s="521">
        <v>15.545873</v>
      </c>
    </row>
    <row r="59" spans="1:9">
      <c r="A59" s="1003">
        <v>45658</v>
      </c>
      <c r="B59" s="832">
        <v>15.780078</v>
      </c>
    </row>
    <row r="60" spans="1:9">
      <c r="A60" s="1003">
        <v>45689</v>
      </c>
      <c r="B60" s="832">
        <v>14.622367000000001</v>
      </c>
    </row>
    <row r="61" spans="1:9">
      <c r="A61" s="830">
        <v>45717</v>
      </c>
      <c r="B61" s="829">
        <v>15.081254999999999</v>
      </c>
    </row>
  </sheetData>
  <mergeCells count="1">
    <mergeCell ref="A3:B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C2510-1869-44C5-B67C-758D29BD478F}">
  <sheetPr>
    <tabColor rgb="FFFF0000"/>
  </sheetPr>
  <dimension ref="A1:R61"/>
  <sheetViews>
    <sheetView showGridLines="0" zoomScale="90" zoomScaleNormal="90" workbookViewId="0">
      <pane xSplit="2" ySplit="3" topLeftCell="C36" activePane="bottomRight" state="frozen"/>
      <selection activeCell="J23" sqref="J23"/>
      <selection pane="topRight" activeCell="J23" sqref="J23"/>
      <selection pane="bottomLeft" activeCell="J23" sqref="J23"/>
      <selection pane="bottomRight" activeCell="A2" sqref="A2"/>
    </sheetView>
  </sheetViews>
  <sheetFormatPr defaultColWidth="9.140625" defaultRowHeight="15.75"/>
  <cols>
    <col min="1" max="1" width="10.7109375" style="109" customWidth="1"/>
    <col min="2" max="2" width="15" style="109" customWidth="1"/>
    <col min="3" max="3" width="12.140625" style="109" customWidth="1"/>
    <col min="4" max="4" width="40.42578125" style="109" customWidth="1"/>
    <col min="5" max="9" width="9.5703125" style="109" customWidth="1"/>
    <col min="10" max="12" width="11.140625" style="109" customWidth="1"/>
    <col min="13" max="13" width="12.42578125" style="109" bestFit="1" customWidth="1"/>
    <col min="14" max="14" width="11.28515625" style="109" bestFit="1" customWidth="1"/>
    <col min="15" max="16" width="10.85546875" style="109" bestFit="1" customWidth="1"/>
    <col min="17" max="17" width="9.140625" style="109"/>
    <col min="18" max="18" width="12.85546875" style="109" customWidth="1"/>
    <col min="19" max="16384" width="9.140625" style="109"/>
  </cols>
  <sheetData>
    <row r="1" spans="1:16" ht="21">
      <c r="A1" s="271" t="str">
        <f>+'Indice-Index'!C28</f>
        <v>2.17  Tempo speso sui siti/app di servizi VOD a pagamento - Time spent on pay video on demand  platforms</v>
      </c>
      <c r="B1" s="410"/>
      <c r="C1" s="410"/>
      <c r="D1" s="411"/>
      <c r="E1" s="411"/>
      <c r="F1" s="411"/>
      <c r="G1" s="411"/>
      <c r="H1" s="411"/>
      <c r="I1" s="411"/>
      <c r="J1" s="411"/>
      <c r="K1" s="405"/>
      <c r="L1" s="405"/>
      <c r="M1" s="405"/>
      <c r="N1" s="405"/>
      <c r="O1" s="405"/>
      <c r="P1" s="405"/>
    </row>
    <row r="2" spans="1:16">
      <c r="A2" s="24"/>
      <c r="B2" s="24"/>
      <c r="C2" s="24"/>
      <c r="D2" s="24"/>
      <c r="E2" s="24"/>
      <c r="F2" s="24"/>
    </row>
    <row r="3" spans="1:16" ht="38.450000000000003" customHeight="1">
      <c r="A3" s="1094" t="s">
        <v>930</v>
      </c>
      <c r="B3" s="1094"/>
    </row>
    <row r="4" spans="1:16">
      <c r="A4" s="839">
        <v>43983</v>
      </c>
      <c r="B4" s="531">
        <v>38.475099999999998</v>
      </c>
      <c r="C4" s="574"/>
    </row>
    <row r="5" spans="1:16">
      <c r="A5" s="839">
        <v>44013</v>
      </c>
      <c r="B5" s="531">
        <v>36.721866666666671</v>
      </c>
    </row>
    <row r="6" spans="1:16">
      <c r="A6" s="1008">
        <v>44044</v>
      </c>
      <c r="B6" s="530">
        <v>38.827649999999998</v>
      </c>
    </row>
    <row r="7" spans="1:16">
      <c r="A7" s="1008">
        <v>44075</v>
      </c>
      <c r="B7" s="530">
        <v>40.423066666666649</v>
      </c>
    </row>
    <row r="8" spans="1:16">
      <c r="A8" s="1008">
        <v>44105</v>
      </c>
      <c r="B8" s="530">
        <v>39.580583333333337</v>
      </c>
    </row>
    <row r="9" spans="1:16">
      <c r="A9" s="1008">
        <v>44136</v>
      </c>
      <c r="B9" s="530">
        <v>43.757183333333344</v>
      </c>
    </row>
    <row r="10" spans="1:16">
      <c r="A10" s="1008">
        <v>44166</v>
      </c>
      <c r="B10" s="530">
        <v>45.278933333333342</v>
      </c>
    </row>
    <row r="11" spans="1:16">
      <c r="A11" s="1008">
        <v>44197</v>
      </c>
      <c r="B11" s="530">
        <v>47.384450000000008</v>
      </c>
    </row>
    <row r="12" spans="1:16" ht="20.45" customHeight="1">
      <c r="A12" s="1008">
        <v>44228</v>
      </c>
      <c r="B12" s="530">
        <v>42.718966666666667</v>
      </c>
    </row>
    <row r="13" spans="1:16">
      <c r="A13" s="833">
        <v>44256</v>
      </c>
      <c r="B13" s="847">
        <v>48.434416666666685</v>
      </c>
    </row>
    <row r="14" spans="1:16">
      <c r="A14" s="1008">
        <v>44287</v>
      </c>
      <c r="B14" s="530">
        <v>46.837183333333329</v>
      </c>
    </row>
    <row r="15" spans="1:16">
      <c r="A15" s="1008">
        <v>44317</v>
      </c>
      <c r="B15" s="530">
        <v>43.644116666666676</v>
      </c>
      <c r="C15" s="574"/>
    </row>
    <row r="16" spans="1:16">
      <c r="A16" s="1008">
        <v>44348</v>
      </c>
      <c r="B16" s="530">
        <v>43.530266666666662</v>
      </c>
      <c r="C16" s="574"/>
    </row>
    <row r="17" spans="1:18">
      <c r="A17" s="1003">
        <v>44378</v>
      </c>
      <c r="B17" s="530">
        <v>40.287916666666675</v>
      </c>
    </row>
    <row r="18" spans="1:18">
      <c r="A18" s="1003">
        <v>44409</v>
      </c>
      <c r="B18" s="530">
        <v>39.784699999999994</v>
      </c>
    </row>
    <row r="19" spans="1:18">
      <c r="A19" s="1003">
        <v>44440</v>
      </c>
      <c r="B19" s="530">
        <v>46.451149999999998</v>
      </c>
    </row>
    <row r="20" spans="1:18">
      <c r="A20" s="1004">
        <v>44470</v>
      </c>
      <c r="B20" s="530">
        <v>44.454650000000008</v>
      </c>
    </row>
    <row r="21" spans="1:18">
      <c r="A21" s="1004">
        <v>44501</v>
      </c>
      <c r="B21" s="530">
        <v>40.488900000000015</v>
      </c>
    </row>
    <row r="22" spans="1:18">
      <c r="A22" s="1008">
        <v>44531</v>
      </c>
      <c r="B22" s="530">
        <v>47.038549999999994</v>
      </c>
    </row>
    <row r="23" spans="1:18">
      <c r="A23" s="1004">
        <v>44562</v>
      </c>
      <c r="B23" s="1011">
        <v>48.437349999999995</v>
      </c>
    </row>
    <row r="24" spans="1:18">
      <c r="A24" s="1004">
        <v>44593</v>
      </c>
      <c r="B24" s="1011">
        <v>42.319483333333338</v>
      </c>
      <c r="M24" s="205"/>
      <c r="N24" s="205"/>
    </row>
    <row r="25" spans="1:18" ht="16.5" customHeight="1">
      <c r="A25" s="833">
        <v>44621</v>
      </c>
      <c r="B25" s="847">
        <v>42.986133333333335</v>
      </c>
      <c r="M25" s="205"/>
      <c r="N25" s="205"/>
    </row>
    <row r="26" spans="1:18">
      <c r="A26" s="1008">
        <v>44652</v>
      </c>
      <c r="B26" s="530">
        <v>41.630733333333339</v>
      </c>
      <c r="M26" s="205"/>
      <c r="N26" s="205"/>
      <c r="R26" s="205"/>
    </row>
    <row r="27" spans="1:18">
      <c r="A27" s="1008">
        <v>44682</v>
      </c>
      <c r="B27" s="530">
        <v>43.436016666666674</v>
      </c>
      <c r="I27" s="574"/>
    </row>
    <row r="28" spans="1:18">
      <c r="A28" s="1008">
        <v>44713</v>
      </c>
      <c r="B28" s="530">
        <v>37.14701666666668</v>
      </c>
      <c r="I28" s="574"/>
    </row>
    <row r="29" spans="1:18">
      <c r="A29" s="1004">
        <v>44743</v>
      </c>
      <c r="B29" s="530">
        <v>37.769449999999999</v>
      </c>
      <c r="I29" s="574"/>
    </row>
    <row r="30" spans="1:18">
      <c r="A30" s="1004">
        <v>44774</v>
      </c>
      <c r="B30" s="530">
        <v>45.67376666666668</v>
      </c>
      <c r="I30" s="574"/>
    </row>
    <row r="31" spans="1:18">
      <c r="A31" s="1004">
        <v>44805</v>
      </c>
      <c r="B31" s="530">
        <v>39.353366666666666</v>
      </c>
      <c r="I31" s="574"/>
    </row>
    <row r="32" spans="1:18">
      <c r="A32" s="998">
        <v>44835</v>
      </c>
      <c r="B32" s="1012">
        <v>40.023633333333343</v>
      </c>
    </row>
    <row r="33" spans="1:9">
      <c r="A33" s="998">
        <v>44866</v>
      </c>
      <c r="B33" s="1012">
        <v>38.165516666666669</v>
      </c>
    </row>
    <row r="34" spans="1:9">
      <c r="A34" s="1008">
        <v>44896</v>
      </c>
      <c r="B34" s="530">
        <v>36.057866666666676</v>
      </c>
    </row>
    <row r="35" spans="1:9">
      <c r="A35" s="1004">
        <v>44927</v>
      </c>
      <c r="B35" s="1011">
        <v>38.110849999999999</v>
      </c>
    </row>
    <row r="36" spans="1:9">
      <c r="A36" s="1004">
        <v>44958</v>
      </c>
      <c r="B36" s="1011">
        <v>36.925349999999995</v>
      </c>
    </row>
    <row r="37" spans="1:9">
      <c r="A37" s="833">
        <v>44986</v>
      </c>
      <c r="B37" s="847">
        <v>37.491733333333329</v>
      </c>
    </row>
    <row r="38" spans="1:9">
      <c r="A38" s="1007">
        <v>45017</v>
      </c>
      <c r="B38" s="1013">
        <v>38.965666666666671</v>
      </c>
    </row>
    <row r="39" spans="1:9">
      <c r="A39" s="1007">
        <v>45047</v>
      </c>
      <c r="B39" s="1012">
        <v>39.861200000000004</v>
      </c>
    </row>
    <row r="40" spans="1:9">
      <c r="A40" s="1007">
        <v>45078</v>
      </c>
      <c r="B40" s="1012">
        <v>39.386200000000002</v>
      </c>
    </row>
    <row r="41" spans="1:9">
      <c r="A41" s="1007">
        <v>45108</v>
      </c>
      <c r="B41" s="530">
        <v>36.436199999999999</v>
      </c>
    </row>
    <row r="42" spans="1:9">
      <c r="A42" s="1007">
        <v>45139</v>
      </c>
      <c r="B42" s="1012">
        <v>38.886416666666676</v>
      </c>
    </row>
    <row r="43" spans="1:9">
      <c r="A43" s="1007">
        <v>45170</v>
      </c>
      <c r="B43" s="1012">
        <v>35.638916666666667</v>
      </c>
    </row>
    <row r="44" spans="1:9" ht="34.5" customHeight="1">
      <c r="A44" s="1007">
        <v>45200</v>
      </c>
      <c r="B44" s="1012">
        <v>37.607683333333334</v>
      </c>
      <c r="D44" s="367" t="s">
        <v>927</v>
      </c>
      <c r="E44" s="1014" t="str">
        <f>+'2.16'!E44</f>
        <v>1T21
1Q21</v>
      </c>
      <c r="F44" s="1014" t="str">
        <f>+'2.16'!F44</f>
        <v>1T22
1Q22</v>
      </c>
      <c r="G44" s="1014" t="str">
        <f>+'2.16'!G44</f>
        <v>1T23
1Q23</v>
      </c>
      <c r="H44" s="1014" t="str">
        <f>+'2.16'!H44</f>
        <v>1T24
1Q24</v>
      </c>
      <c r="I44" s="1014" t="str">
        <f>+'2.16'!I44</f>
        <v>1T25
1Q25</v>
      </c>
    </row>
    <row r="45" spans="1:9">
      <c r="A45" s="1007">
        <v>45231</v>
      </c>
      <c r="B45" s="1012">
        <v>40.605133333333335</v>
      </c>
      <c r="D45" s="367" t="s">
        <v>287</v>
      </c>
      <c r="E45" s="292"/>
      <c r="F45" s="292"/>
      <c r="G45" s="292"/>
      <c r="H45" s="758"/>
    </row>
    <row r="46" spans="1:9">
      <c r="A46" s="1008">
        <v>45261</v>
      </c>
      <c r="B46" s="530">
        <v>40.313916666666664</v>
      </c>
      <c r="D46" s="535" t="s">
        <v>740</v>
      </c>
      <c r="E46" s="531">
        <v>113.48358333333333</v>
      </c>
      <c r="F46" s="531">
        <v>98.95559999999999</v>
      </c>
      <c r="G46" s="531">
        <v>89.896150000000006</v>
      </c>
      <c r="H46" s="531">
        <v>85.87521666666666</v>
      </c>
      <c r="I46" s="531">
        <v>82.697283969901179</v>
      </c>
    </row>
    <row r="47" spans="1:9">
      <c r="A47" s="1007">
        <v>45292</v>
      </c>
      <c r="B47" s="1012">
        <v>42.712683333333331</v>
      </c>
      <c r="D47" s="535" t="s">
        <v>247</v>
      </c>
      <c r="E47" s="531">
        <v>16.307283333333334</v>
      </c>
      <c r="F47" s="531">
        <v>21.199033333333333</v>
      </c>
      <c r="G47" s="531">
        <v>12.546316666666666</v>
      </c>
      <c r="H47" s="531">
        <v>14.897600000000001</v>
      </c>
      <c r="I47" s="531">
        <v>20.647566666666666</v>
      </c>
    </row>
    <row r="48" spans="1:9">
      <c r="A48" s="1007">
        <v>45323</v>
      </c>
      <c r="B48" s="1012">
        <v>36.178566666666676</v>
      </c>
      <c r="D48" s="535" t="s">
        <v>264</v>
      </c>
      <c r="E48" s="531">
        <v>3.1863000000000001</v>
      </c>
      <c r="F48" s="531">
        <v>8.0326499999999985</v>
      </c>
      <c r="G48" s="531">
        <v>4.9026499999999995</v>
      </c>
      <c r="H48" s="531">
        <v>11.1008</v>
      </c>
      <c r="I48" s="531">
        <v>10.550616666666667</v>
      </c>
    </row>
    <row r="49" spans="1:9">
      <c r="A49" s="833">
        <v>45352</v>
      </c>
      <c r="B49" s="847">
        <v>37.683083333333336</v>
      </c>
      <c r="D49" s="535" t="s">
        <v>250</v>
      </c>
      <c r="E49" s="531">
        <v>1.6117333333333332</v>
      </c>
      <c r="F49" s="531">
        <v>2.9922333333333335</v>
      </c>
      <c r="G49" s="531">
        <v>2.5181499999999999</v>
      </c>
      <c r="H49" s="531">
        <v>2.0894500000000003</v>
      </c>
      <c r="I49" s="531">
        <v>1.5070166666666667</v>
      </c>
    </row>
    <row r="50" spans="1:9">
      <c r="A50" s="1007">
        <v>45383</v>
      </c>
      <c r="B50" s="1012">
        <v>38.402516666666664</v>
      </c>
      <c r="D50" s="535" t="s">
        <v>741</v>
      </c>
      <c r="E50" s="531">
        <v>1.2306333333333332</v>
      </c>
      <c r="F50" s="531">
        <v>0.72568333333333324</v>
      </c>
      <c r="G50" s="531">
        <v>0.78831666666666678</v>
      </c>
      <c r="H50" s="531">
        <v>1.2022000000000002</v>
      </c>
      <c r="I50" s="531">
        <v>0.76718333333333333</v>
      </c>
    </row>
    <row r="51" spans="1:9">
      <c r="A51" s="1007">
        <v>45413</v>
      </c>
      <c r="B51" s="1012">
        <v>39.906100000000002</v>
      </c>
      <c r="D51" s="459" t="s">
        <v>327</v>
      </c>
    </row>
    <row r="52" spans="1:9">
      <c r="A52" s="1007">
        <v>45444</v>
      </c>
      <c r="B52" s="1012">
        <v>40.01081666666667</v>
      </c>
      <c r="D52" s="459" t="str">
        <f>'2.16'!D52</f>
        <v>Source: Agcom elaboration on data from ComScore</v>
      </c>
      <c r="E52" s="175"/>
      <c r="F52" s="175"/>
    </row>
    <row r="53" spans="1:9">
      <c r="A53" s="1003">
        <v>45474</v>
      </c>
      <c r="B53" s="845">
        <v>39.092866666666666</v>
      </c>
    </row>
    <row r="54" spans="1:9">
      <c r="A54" s="1003">
        <v>45505</v>
      </c>
      <c r="B54" s="846">
        <v>39.125633333333333</v>
      </c>
      <c r="D54" s="720" t="s">
        <v>696</v>
      </c>
    </row>
    <row r="55" spans="1:9">
      <c r="A55" s="1003">
        <v>45536</v>
      </c>
      <c r="B55" s="846">
        <v>38.804078270859449</v>
      </c>
    </row>
    <row r="56" spans="1:9">
      <c r="A56" s="840">
        <v>45566</v>
      </c>
      <c r="B56" s="846">
        <v>40.570350000000005</v>
      </c>
    </row>
    <row r="57" spans="1:9">
      <c r="A57" s="840">
        <v>45597</v>
      </c>
      <c r="B57" s="846">
        <v>36.280466666666676</v>
      </c>
    </row>
    <row r="58" spans="1:9">
      <c r="A58" s="1008">
        <v>45627</v>
      </c>
      <c r="B58" s="530">
        <v>38.16043333333333</v>
      </c>
    </row>
    <row r="59" spans="1:9">
      <c r="A59" s="1003">
        <v>45658</v>
      </c>
      <c r="B59" s="846">
        <v>39.592100000000002</v>
      </c>
    </row>
    <row r="60" spans="1:9">
      <c r="A60" s="1003">
        <v>45689</v>
      </c>
      <c r="B60" s="846">
        <v>36.811299999999996</v>
      </c>
    </row>
    <row r="61" spans="1:9">
      <c r="A61" s="830">
        <v>45717</v>
      </c>
      <c r="B61" s="1015">
        <v>41.248567303234516</v>
      </c>
    </row>
  </sheetData>
  <mergeCells count="1">
    <mergeCell ref="A3:B3"/>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439-638B-4F87-83FD-D8A777BDDFA8}">
  <sheetPr>
    <tabColor rgb="FFFF0000"/>
  </sheetPr>
  <dimension ref="A1:O61"/>
  <sheetViews>
    <sheetView showGridLines="0" zoomScale="90" zoomScaleNormal="90" workbookViewId="0">
      <pane xSplit="2" ySplit="3" topLeftCell="C34" activePane="bottomRight" state="frozen"/>
      <selection activeCell="J23" sqref="J23"/>
      <selection pane="topRight" activeCell="J23" sqref="J23"/>
      <selection pane="bottomLeft" activeCell="J23" sqref="J23"/>
      <selection pane="bottomRight" activeCell="A2" sqref="A2"/>
    </sheetView>
  </sheetViews>
  <sheetFormatPr defaultColWidth="9.140625" defaultRowHeight="15.75"/>
  <cols>
    <col min="1" max="1" width="10.7109375" style="109" customWidth="1"/>
    <col min="2" max="2" width="12.5703125" style="109" customWidth="1"/>
    <col min="3" max="3" width="12.140625" style="109" customWidth="1"/>
    <col min="4" max="4" width="39.140625" style="109" customWidth="1"/>
    <col min="5" max="9" width="9.28515625" style="109" customWidth="1"/>
    <col min="10" max="12" width="11.140625" style="109" customWidth="1"/>
    <col min="13" max="15" width="10.85546875" style="109" bestFit="1" customWidth="1"/>
    <col min="16" max="16384" width="9.140625" style="109"/>
  </cols>
  <sheetData>
    <row r="1" spans="1:15" ht="21">
      <c r="A1" s="271" t="str">
        <f>+'Indice-Index'!C29</f>
        <v>2.18  Utenti unici dei siti/app di servizi VOD gratuiti - Free video on demand platforms unique users</v>
      </c>
      <c r="B1" s="410"/>
      <c r="C1" s="410"/>
      <c r="D1" s="411"/>
      <c r="E1" s="411"/>
      <c r="F1" s="411"/>
      <c r="G1" s="411"/>
      <c r="H1" s="411"/>
      <c r="I1" s="411"/>
      <c r="J1" s="411"/>
      <c r="K1" s="411"/>
      <c r="L1" s="405"/>
      <c r="M1" s="405"/>
      <c r="N1" s="405"/>
      <c r="O1" s="405"/>
    </row>
    <row r="2" spans="1:15">
      <c r="A2" s="24"/>
      <c r="B2" s="24"/>
      <c r="C2" s="24"/>
      <c r="D2" s="24"/>
      <c r="E2" s="24"/>
    </row>
    <row r="3" spans="1:15" ht="49.5" customHeight="1">
      <c r="A3" s="1094" t="s">
        <v>931</v>
      </c>
      <c r="B3" s="1094"/>
    </row>
    <row r="4" spans="1:15" ht="15.6" customHeight="1">
      <c r="A4" s="839">
        <v>43983</v>
      </c>
      <c r="B4" s="527">
        <v>33.647714999999998</v>
      </c>
    </row>
    <row r="5" spans="1:15" ht="15.6" customHeight="1">
      <c r="A5" s="839">
        <v>44013</v>
      </c>
      <c r="B5" s="527">
        <v>34.882238000000001</v>
      </c>
    </row>
    <row r="6" spans="1:15" ht="15.6" customHeight="1">
      <c r="A6" s="1008">
        <v>44044</v>
      </c>
      <c r="B6" s="521">
        <v>34.940019999999997</v>
      </c>
    </row>
    <row r="7" spans="1:15" ht="15.6" customHeight="1">
      <c r="A7" s="1008">
        <v>44075</v>
      </c>
      <c r="B7" s="521">
        <v>36.186870999999996</v>
      </c>
    </row>
    <row r="8" spans="1:15" ht="15.6" customHeight="1">
      <c r="A8" s="1008">
        <v>44105</v>
      </c>
      <c r="B8" s="521">
        <v>36.625050999999999</v>
      </c>
    </row>
    <row r="9" spans="1:15" ht="15.6" customHeight="1">
      <c r="A9" s="1008">
        <v>44136</v>
      </c>
      <c r="B9" s="521">
        <v>37.534262000000005</v>
      </c>
    </row>
    <row r="10" spans="1:15" ht="15.6" customHeight="1">
      <c r="A10" s="1008">
        <v>44166</v>
      </c>
      <c r="B10" s="521">
        <v>37.794027</v>
      </c>
    </row>
    <row r="11" spans="1:15" ht="15.6" customHeight="1">
      <c r="A11" s="1008">
        <v>44197</v>
      </c>
      <c r="B11" s="521">
        <v>37.245406000000003</v>
      </c>
    </row>
    <row r="12" spans="1:15" ht="15.6" customHeight="1">
      <c r="A12" s="1008">
        <v>44228</v>
      </c>
      <c r="B12" s="521">
        <v>36.551406</v>
      </c>
    </row>
    <row r="13" spans="1:15" ht="15.6" customHeight="1">
      <c r="A13" s="833">
        <v>44256</v>
      </c>
      <c r="B13" s="843">
        <v>36.561194999999998</v>
      </c>
    </row>
    <row r="14" spans="1:15" ht="15.6" customHeight="1">
      <c r="A14" s="1008">
        <v>44287</v>
      </c>
      <c r="B14" s="521">
        <v>36.365430000000003</v>
      </c>
    </row>
    <row r="15" spans="1:15" ht="15.6" customHeight="1">
      <c r="A15" s="1008">
        <v>44317</v>
      </c>
      <c r="B15" s="521">
        <v>37.753382999999999</v>
      </c>
    </row>
    <row r="16" spans="1:15" ht="15.6" customHeight="1">
      <c r="A16" s="1008">
        <v>44348</v>
      </c>
      <c r="B16" s="521">
        <v>37.046852000000001</v>
      </c>
    </row>
    <row r="17" spans="1:13" ht="15.6" customHeight="1">
      <c r="A17" s="1003">
        <v>44378</v>
      </c>
      <c r="B17" s="521">
        <v>37.376483999999998</v>
      </c>
    </row>
    <row r="18" spans="1:13" ht="15.6" customHeight="1">
      <c r="A18" s="1003">
        <v>44409</v>
      </c>
      <c r="B18" s="521">
        <v>36.916086</v>
      </c>
      <c r="K18" s="574"/>
      <c r="L18" s="574"/>
      <c r="M18" s="574"/>
    </row>
    <row r="19" spans="1:13" ht="15.6" customHeight="1">
      <c r="A19" s="1003">
        <v>44440</v>
      </c>
      <c r="B19" s="521">
        <v>37.370737999999996</v>
      </c>
      <c r="K19" s="574"/>
      <c r="L19" s="574"/>
      <c r="M19" s="574"/>
    </row>
    <row r="20" spans="1:13" ht="15.6" customHeight="1">
      <c r="A20" s="1004">
        <v>44470</v>
      </c>
      <c r="B20" s="521">
        <v>37.637983999999996</v>
      </c>
    </row>
    <row r="21" spans="1:13" ht="15.6" customHeight="1">
      <c r="A21" s="1004">
        <v>44501</v>
      </c>
      <c r="B21" s="521">
        <v>37.098438000000002</v>
      </c>
    </row>
    <row r="22" spans="1:13" ht="15.6" customHeight="1">
      <c r="A22" s="1008">
        <v>44531</v>
      </c>
      <c r="B22" s="521">
        <v>35.746574000000003</v>
      </c>
    </row>
    <row r="23" spans="1:13" ht="15.6" customHeight="1">
      <c r="A23" s="1004">
        <v>44562</v>
      </c>
      <c r="B23" s="1001">
        <v>35.513093999999995</v>
      </c>
    </row>
    <row r="24" spans="1:13" ht="15.6" customHeight="1">
      <c r="A24" s="1004">
        <v>44593</v>
      </c>
      <c r="B24" s="1001">
        <v>36.414535000000001</v>
      </c>
    </row>
    <row r="25" spans="1:13" ht="15.6" customHeight="1">
      <c r="A25" s="833">
        <v>44621</v>
      </c>
      <c r="B25" s="843">
        <v>36.512652000000003</v>
      </c>
      <c r="E25" s="292"/>
      <c r="F25" s="292"/>
      <c r="G25" s="292"/>
      <c r="H25" s="292"/>
    </row>
    <row r="26" spans="1:13" ht="15.6" customHeight="1">
      <c r="A26" s="1008">
        <v>44652</v>
      </c>
      <c r="B26" s="521">
        <v>33.775272999999999</v>
      </c>
    </row>
    <row r="27" spans="1:13" ht="15.6" customHeight="1">
      <c r="A27" s="1008">
        <v>44682</v>
      </c>
      <c r="B27" s="521">
        <v>33.729644999999998</v>
      </c>
    </row>
    <row r="28" spans="1:13" ht="15.6" customHeight="1">
      <c r="A28" s="1008">
        <v>44713</v>
      </c>
      <c r="B28" s="521">
        <v>32.322448999999999</v>
      </c>
    </row>
    <row r="29" spans="1:13" ht="15.6" customHeight="1">
      <c r="A29" s="1004">
        <v>44743</v>
      </c>
      <c r="B29" s="521">
        <v>33.070741999999996</v>
      </c>
    </row>
    <row r="30" spans="1:13" ht="15.6" customHeight="1">
      <c r="A30" s="1004">
        <v>44774</v>
      </c>
      <c r="B30" s="521">
        <v>36.477620999999999</v>
      </c>
    </row>
    <row r="31" spans="1:13" ht="15.6" customHeight="1">
      <c r="A31" s="1004">
        <v>44805</v>
      </c>
      <c r="B31" s="521">
        <v>38.379812999999999</v>
      </c>
    </row>
    <row r="32" spans="1:13" ht="15.6" customHeight="1">
      <c r="A32" s="998">
        <v>44835</v>
      </c>
      <c r="B32" s="999">
        <v>37.672737999999995</v>
      </c>
    </row>
    <row r="33" spans="1:9" ht="15.6" customHeight="1">
      <c r="A33" s="998">
        <v>44866</v>
      </c>
      <c r="B33" s="999">
        <v>38.569531000000005</v>
      </c>
    </row>
    <row r="34" spans="1:9" ht="15.6" customHeight="1">
      <c r="A34" s="1008">
        <v>44896</v>
      </c>
      <c r="B34" s="521">
        <v>36.854281</v>
      </c>
    </row>
    <row r="35" spans="1:9" ht="15.6" customHeight="1">
      <c r="A35" s="1004">
        <v>44927</v>
      </c>
      <c r="B35" s="1001">
        <v>37.528207000000002</v>
      </c>
    </row>
    <row r="36" spans="1:9" ht="15.6" customHeight="1">
      <c r="A36" s="1004">
        <v>44958</v>
      </c>
      <c r="B36" s="1001">
        <v>37.616766000000005</v>
      </c>
    </row>
    <row r="37" spans="1:9" ht="15.6" customHeight="1">
      <c r="A37" s="833">
        <v>44986</v>
      </c>
      <c r="B37" s="843">
        <v>35.864297000000001</v>
      </c>
    </row>
    <row r="38" spans="1:9" ht="29.1" customHeight="1">
      <c r="A38" s="1007">
        <v>45017</v>
      </c>
      <c r="B38" s="1000">
        <v>35.668652000000002</v>
      </c>
      <c r="D38" s="367" t="s">
        <v>927</v>
      </c>
      <c r="E38" s="1014" t="str">
        <f>+'2.16'!E44</f>
        <v>1T21
1Q21</v>
      </c>
      <c r="F38" s="1014" t="str">
        <f>+'2.16'!F44</f>
        <v>1T22
1Q22</v>
      </c>
      <c r="G38" s="1014" t="str">
        <f>+'2.16'!G44</f>
        <v>1T23
1Q23</v>
      </c>
      <c r="H38" s="1014" t="str">
        <f>+'2.16'!H44</f>
        <v>1T24
1Q24</v>
      </c>
      <c r="I38" s="1014" t="str">
        <f>+'2.16'!I44</f>
        <v>1T25
1Q25</v>
      </c>
    </row>
    <row r="39" spans="1:9" ht="15.6" customHeight="1">
      <c r="A39" s="1007">
        <v>45047</v>
      </c>
      <c r="B39" s="1000">
        <v>36.698656</v>
      </c>
      <c r="D39" s="367" t="s">
        <v>928</v>
      </c>
      <c r="E39" s="759"/>
      <c r="F39" s="759"/>
      <c r="G39" s="759"/>
      <c r="H39" s="759"/>
    </row>
    <row r="40" spans="1:9" ht="15.6" customHeight="1">
      <c r="A40" s="1007">
        <v>45078</v>
      </c>
      <c r="B40" s="1000">
        <v>36.390406000000006</v>
      </c>
      <c r="D40" s="535" t="s">
        <v>328</v>
      </c>
      <c r="E40" s="667">
        <v>27.986267666666667</v>
      </c>
      <c r="F40" s="667">
        <v>26.959667333333336</v>
      </c>
      <c r="G40" s="667">
        <v>28.807092666666662</v>
      </c>
      <c r="H40" s="667">
        <v>29.332348</v>
      </c>
      <c r="I40" s="667">
        <v>28.884412666666666</v>
      </c>
    </row>
    <row r="41" spans="1:9" ht="15.6" customHeight="1">
      <c r="A41" s="998">
        <v>45108</v>
      </c>
      <c r="B41" s="999">
        <v>35.623984</v>
      </c>
      <c r="D41" s="836" t="s">
        <v>333</v>
      </c>
      <c r="E41" s="667">
        <v>25.687062999999998</v>
      </c>
      <c r="F41" s="667">
        <v>23.708143</v>
      </c>
      <c r="G41" s="667">
        <v>22.475395999999996</v>
      </c>
      <c r="H41" s="667">
        <v>21.404762666666667</v>
      </c>
      <c r="I41" s="667">
        <v>20.446522666666667</v>
      </c>
    </row>
    <row r="42" spans="1:9" ht="15.6" customHeight="1">
      <c r="A42" s="998">
        <v>45139</v>
      </c>
      <c r="B42" s="999">
        <v>36.079543000000001</v>
      </c>
      <c r="D42" s="535" t="s">
        <v>331</v>
      </c>
      <c r="E42" s="667">
        <v>13.908105666666668</v>
      </c>
      <c r="F42" s="667">
        <v>11.366923333333332</v>
      </c>
      <c r="G42" s="667">
        <v>12.304335333333334</v>
      </c>
      <c r="H42" s="667">
        <v>11.800141333333332</v>
      </c>
      <c r="I42" s="667">
        <v>14.801385666666668</v>
      </c>
    </row>
    <row r="43" spans="1:9" ht="15.6" customHeight="1">
      <c r="A43" s="1007">
        <v>45170</v>
      </c>
      <c r="B43" s="999">
        <v>36.002516</v>
      </c>
      <c r="D43" s="535" t="s">
        <v>332</v>
      </c>
      <c r="E43" s="667">
        <v>9.2776770000000006</v>
      </c>
      <c r="F43" s="667">
        <v>9.8318783333333339</v>
      </c>
      <c r="G43" s="667">
        <v>9.0887633333333344</v>
      </c>
      <c r="H43" s="667">
        <v>8.697676333333332</v>
      </c>
      <c r="I43" s="667">
        <v>10.082186666666667</v>
      </c>
    </row>
    <row r="44" spans="1:9" ht="15.6" customHeight="1">
      <c r="A44" s="1007">
        <v>45200</v>
      </c>
      <c r="B44" s="999">
        <v>37.647542999999999</v>
      </c>
      <c r="D44" s="535" t="s">
        <v>329</v>
      </c>
      <c r="E44" s="667">
        <v>18.759307333333336</v>
      </c>
      <c r="F44" s="667">
        <v>15.477630666666666</v>
      </c>
      <c r="G44" s="667">
        <v>16.532976666666666</v>
      </c>
      <c r="H44" s="667">
        <v>16.339081333333333</v>
      </c>
      <c r="I44" s="667">
        <v>14.223980666666664</v>
      </c>
    </row>
    <row r="45" spans="1:9" ht="15.6" customHeight="1">
      <c r="A45" s="1007">
        <v>45231</v>
      </c>
      <c r="B45" s="999">
        <v>36.760370999999999</v>
      </c>
      <c r="D45" s="535" t="s">
        <v>330</v>
      </c>
      <c r="E45" s="667">
        <v>12.587832333333331</v>
      </c>
      <c r="F45" s="667">
        <v>10.712836000000001</v>
      </c>
      <c r="G45" s="667">
        <v>9.6711463333333327</v>
      </c>
      <c r="H45" s="667">
        <v>8.9763819999999992</v>
      </c>
      <c r="I45" s="667">
        <v>8.0065430000000006</v>
      </c>
    </row>
    <row r="46" spans="1:9" ht="15.6" customHeight="1">
      <c r="A46" s="1008">
        <v>45261</v>
      </c>
      <c r="B46" s="521">
        <v>35.353703000000003</v>
      </c>
      <c r="D46" s="459" t="s">
        <v>327</v>
      </c>
    </row>
    <row r="47" spans="1:9" ht="15.6" customHeight="1">
      <c r="A47" s="1007">
        <v>45292</v>
      </c>
      <c r="B47" s="999">
        <v>35.996301000000003</v>
      </c>
      <c r="D47" s="459" t="str">
        <f>'2.17'!D52</f>
        <v>Source: Agcom elaboration on data from ComScore</v>
      </c>
    </row>
    <row r="48" spans="1:9" ht="15.6" customHeight="1">
      <c r="A48" s="1007">
        <v>45323</v>
      </c>
      <c r="B48" s="999">
        <v>36.767644999999995</v>
      </c>
    </row>
    <row r="49" spans="1:4" ht="15.6" customHeight="1">
      <c r="A49" s="833">
        <v>45352</v>
      </c>
      <c r="B49" s="843">
        <v>35.946660000000001</v>
      </c>
      <c r="D49" s="622" t="s">
        <v>640</v>
      </c>
    </row>
    <row r="50" spans="1:4" ht="15.6" customHeight="1">
      <c r="A50" s="1007">
        <v>45383</v>
      </c>
      <c r="B50" s="999">
        <v>33.792324000000001</v>
      </c>
      <c r="D50" s="622" t="s">
        <v>932</v>
      </c>
    </row>
    <row r="51" spans="1:4" ht="15.6" customHeight="1">
      <c r="A51" s="1007">
        <v>45413</v>
      </c>
      <c r="B51" s="999">
        <v>36.799983999999995</v>
      </c>
    </row>
    <row r="52" spans="1:4" ht="15.6" customHeight="1">
      <c r="A52" s="1007">
        <v>45444</v>
      </c>
      <c r="B52" s="999">
        <v>34.063426</v>
      </c>
      <c r="D52" s="622" t="s">
        <v>933</v>
      </c>
    </row>
    <row r="53" spans="1:4">
      <c r="A53" s="1003">
        <v>45474</v>
      </c>
      <c r="B53" s="844">
        <v>35.142112999999995</v>
      </c>
      <c r="D53" s="1016" t="s">
        <v>934</v>
      </c>
    </row>
    <row r="54" spans="1:4">
      <c r="A54" s="1003">
        <v>45505</v>
      </c>
      <c r="B54" s="832">
        <v>33.264605000000003</v>
      </c>
    </row>
    <row r="55" spans="1:4">
      <c r="A55" s="1003">
        <v>45536</v>
      </c>
      <c r="B55" s="832">
        <v>36.531745999999998</v>
      </c>
    </row>
    <row r="56" spans="1:4">
      <c r="A56" s="1003">
        <v>45566</v>
      </c>
      <c r="B56" s="832">
        <v>36.355788999999994</v>
      </c>
    </row>
    <row r="57" spans="1:4">
      <c r="A57" s="840">
        <v>45597</v>
      </c>
      <c r="B57" s="832">
        <v>36.456496000000001</v>
      </c>
    </row>
    <row r="58" spans="1:4">
      <c r="A58" s="1008">
        <v>45627</v>
      </c>
      <c r="B58" s="521">
        <v>35.188089999999995</v>
      </c>
    </row>
    <row r="59" spans="1:4">
      <c r="A59" s="1003">
        <v>45658</v>
      </c>
      <c r="B59" s="832">
        <v>35.877938</v>
      </c>
    </row>
    <row r="60" spans="1:4">
      <c r="A60" s="1003">
        <v>45689</v>
      </c>
      <c r="B60" s="832">
        <v>36.376027000000001</v>
      </c>
    </row>
    <row r="61" spans="1:4">
      <c r="A61" s="830">
        <v>45717</v>
      </c>
      <c r="B61" s="829">
        <v>37.161663999999995</v>
      </c>
    </row>
  </sheetData>
  <mergeCells count="1">
    <mergeCell ref="A3:B3"/>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1C18-A1DB-4AA9-989A-7C15653CF890}">
  <sheetPr>
    <tabColor rgb="FFFF0000"/>
  </sheetPr>
  <dimension ref="A1:O61"/>
  <sheetViews>
    <sheetView showGridLines="0" zoomScale="90" zoomScaleNormal="90" workbookViewId="0">
      <pane xSplit="2" ySplit="3" topLeftCell="C37" activePane="bottomRight" state="frozen"/>
      <selection activeCell="J23" sqref="J23"/>
      <selection pane="topRight" activeCell="J23" sqref="J23"/>
      <selection pane="bottomLeft" activeCell="J23" sqref="J23"/>
      <selection pane="bottomRight" activeCell="Q46" sqref="Q46"/>
    </sheetView>
  </sheetViews>
  <sheetFormatPr defaultColWidth="9.140625" defaultRowHeight="15.75"/>
  <cols>
    <col min="1" max="1" width="10.7109375" style="109" customWidth="1"/>
    <col min="2" max="2" width="12.5703125" style="24" customWidth="1"/>
    <col min="3" max="3" width="12.140625" style="109" customWidth="1"/>
    <col min="4" max="4" width="41.140625" style="109" customWidth="1"/>
    <col min="5" max="9" width="9.5703125" style="109" customWidth="1"/>
    <col min="10" max="11" width="11.140625" style="109" customWidth="1"/>
    <col min="12" max="15" width="10.85546875" style="109" bestFit="1" customWidth="1"/>
    <col min="16" max="16384" width="9.140625" style="109"/>
  </cols>
  <sheetData>
    <row r="1" spans="1:15" ht="21">
      <c r="A1" s="271" t="str">
        <f>+'Indice-Index'!C30</f>
        <v>2.19  Tempo speso sui siti/app di servizi VOD gratuiti - Time spent on free video on demand  platforms</v>
      </c>
      <c r="B1" s="410"/>
      <c r="C1" s="410"/>
      <c r="D1" s="411"/>
      <c r="E1" s="411"/>
      <c r="F1" s="411"/>
      <c r="G1" s="411"/>
      <c r="H1" s="411"/>
      <c r="I1" s="411"/>
      <c r="J1" s="411"/>
      <c r="K1" s="411"/>
      <c r="L1" s="405"/>
      <c r="M1" s="405"/>
      <c r="N1" s="405"/>
      <c r="O1" s="405"/>
    </row>
    <row r="2" spans="1:15">
      <c r="A2" s="24"/>
      <c r="C2" s="24"/>
      <c r="D2" s="24"/>
      <c r="E2" s="24"/>
      <c r="F2" s="24"/>
    </row>
    <row r="3" spans="1:15" ht="35.450000000000003" customHeight="1">
      <c r="A3" s="1094" t="s">
        <v>935</v>
      </c>
      <c r="B3" s="1094"/>
    </row>
    <row r="4" spans="1:15" ht="15.6" customHeight="1">
      <c r="A4" s="1008">
        <v>43983</v>
      </c>
      <c r="B4" s="1017">
        <v>23.664100000000001</v>
      </c>
    </row>
    <row r="5" spans="1:15" ht="15.6" customHeight="1">
      <c r="A5" s="1008">
        <v>44013</v>
      </c>
      <c r="B5" s="1017">
        <v>27.331333333333337</v>
      </c>
    </row>
    <row r="6" spans="1:15" ht="0.6" customHeight="1">
      <c r="A6" s="1008">
        <v>44044</v>
      </c>
      <c r="B6" s="1017">
        <v>22.963100000000004</v>
      </c>
    </row>
    <row r="7" spans="1:15" ht="15.6" customHeight="1">
      <c r="A7" s="1008">
        <v>44075</v>
      </c>
      <c r="B7" s="1017">
        <v>26.365500000000001</v>
      </c>
    </row>
    <row r="8" spans="1:15" ht="15.6" customHeight="1">
      <c r="A8" s="1008">
        <v>44105</v>
      </c>
      <c r="B8" s="1017">
        <v>34.570866666666674</v>
      </c>
    </row>
    <row r="9" spans="1:15" ht="15.6" customHeight="1">
      <c r="A9" s="1008">
        <v>44136</v>
      </c>
      <c r="B9" s="1017">
        <v>44.655449999999995</v>
      </c>
    </row>
    <row r="10" spans="1:15" ht="15.6" customHeight="1">
      <c r="A10" s="1008">
        <v>44166</v>
      </c>
      <c r="B10" s="1017">
        <v>36.214799999999997</v>
      </c>
    </row>
    <row r="11" spans="1:15" ht="15.6" customHeight="1">
      <c r="A11" s="1008">
        <v>44197</v>
      </c>
      <c r="B11" s="1017">
        <v>36.667099999999998</v>
      </c>
    </row>
    <row r="12" spans="1:15" ht="15.6" customHeight="1">
      <c r="A12" s="1008">
        <v>44228</v>
      </c>
      <c r="B12" s="1017">
        <v>36.070783333333324</v>
      </c>
    </row>
    <row r="13" spans="1:15" ht="15.6" customHeight="1">
      <c r="A13" s="833">
        <v>44256</v>
      </c>
      <c r="B13" s="847">
        <v>37.80803333333332</v>
      </c>
    </row>
    <row r="14" spans="1:15" ht="15.6" customHeight="1">
      <c r="A14" s="1008">
        <v>44287</v>
      </c>
      <c r="B14" s="1017">
        <v>32.52878333333333</v>
      </c>
    </row>
    <row r="15" spans="1:15" ht="15.6" customHeight="1">
      <c r="A15" s="1008">
        <v>44317</v>
      </c>
      <c r="B15" s="1017">
        <v>30.672966666666664</v>
      </c>
    </row>
    <row r="16" spans="1:15" ht="15.6" customHeight="1">
      <c r="A16" s="1008">
        <v>44348</v>
      </c>
      <c r="B16" s="1017">
        <v>27.143733333333333</v>
      </c>
    </row>
    <row r="17" spans="1:2" ht="15.6" customHeight="1">
      <c r="A17" s="1003">
        <v>44378</v>
      </c>
      <c r="B17" s="1017">
        <v>31.539633333333335</v>
      </c>
    </row>
    <row r="18" spans="1:2" ht="15.6" customHeight="1">
      <c r="A18" s="1003">
        <v>44409</v>
      </c>
      <c r="B18" s="1017">
        <v>25.596316666666674</v>
      </c>
    </row>
    <row r="19" spans="1:2" ht="15.6" customHeight="1">
      <c r="A19" s="1003">
        <v>44440</v>
      </c>
      <c r="B19" s="1017">
        <v>25.420983333333336</v>
      </c>
    </row>
    <row r="20" spans="1:2" ht="15.6" customHeight="1">
      <c r="A20" s="1004">
        <v>44470</v>
      </c>
      <c r="B20" s="1017">
        <v>28.631449999999994</v>
      </c>
    </row>
    <row r="21" spans="1:2" ht="15.6" customHeight="1">
      <c r="A21" s="1004">
        <v>44501</v>
      </c>
      <c r="B21" s="1017">
        <v>32.327916666666667</v>
      </c>
    </row>
    <row r="22" spans="1:2" ht="15.6" customHeight="1">
      <c r="A22" s="1008">
        <v>44531</v>
      </c>
      <c r="B22" s="1017">
        <v>30.914033333333339</v>
      </c>
    </row>
    <row r="23" spans="1:2" ht="15.6" customHeight="1">
      <c r="A23" s="1004">
        <v>44562</v>
      </c>
      <c r="B23" s="1018">
        <v>34.274999999999999</v>
      </c>
    </row>
    <row r="24" spans="1:2" ht="15.6" customHeight="1">
      <c r="A24" s="1004">
        <v>44593</v>
      </c>
      <c r="B24" s="1018">
        <v>37.42263333333333</v>
      </c>
    </row>
    <row r="25" spans="1:2" ht="15.6" customHeight="1">
      <c r="A25" s="833">
        <v>44621</v>
      </c>
      <c r="B25" s="847">
        <v>34.936966666666663</v>
      </c>
    </row>
    <row r="26" spans="1:2" ht="15.6" customHeight="1">
      <c r="A26" s="1008">
        <v>44652</v>
      </c>
      <c r="B26" s="1017">
        <v>27.275783333333333</v>
      </c>
    </row>
    <row r="27" spans="1:2" ht="15.6" customHeight="1">
      <c r="A27" s="1008">
        <v>44682</v>
      </c>
      <c r="B27" s="1017">
        <v>27.226283333333335</v>
      </c>
    </row>
    <row r="28" spans="1:2" ht="15.6" customHeight="1">
      <c r="A28" s="1008">
        <v>44713</v>
      </c>
      <c r="B28" s="1017">
        <v>25.229083333333335</v>
      </c>
    </row>
    <row r="29" spans="1:2" ht="15.6" customHeight="1">
      <c r="A29" s="1004">
        <v>44743</v>
      </c>
      <c r="B29" s="1017">
        <v>25.655216666666664</v>
      </c>
    </row>
    <row r="30" spans="1:2" ht="15.6" customHeight="1">
      <c r="A30" s="1004">
        <v>44774</v>
      </c>
      <c r="B30" s="1017">
        <v>25.152666666666669</v>
      </c>
    </row>
    <row r="31" spans="1:2" ht="15.6" customHeight="1">
      <c r="A31" s="1004">
        <v>44805</v>
      </c>
      <c r="B31" s="1017">
        <v>27.455283333333334</v>
      </c>
    </row>
    <row r="32" spans="1:2" ht="15.6" customHeight="1">
      <c r="A32" s="998">
        <v>44835</v>
      </c>
      <c r="B32" s="1019">
        <v>30.413866666666671</v>
      </c>
    </row>
    <row r="33" spans="1:9" ht="15.6" customHeight="1">
      <c r="A33" s="998">
        <v>44866</v>
      </c>
      <c r="B33" s="1019">
        <v>28.865283333333331</v>
      </c>
    </row>
    <row r="34" spans="1:9" ht="15.6" customHeight="1">
      <c r="A34" s="1008">
        <v>44896</v>
      </c>
      <c r="B34" s="1017">
        <v>27.89651666666667</v>
      </c>
    </row>
    <row r="35" spans="1:9">
      <c r="A35" s="1004">
        <v>44927</v>
      </c>
      <c r="B35" s="1018">
        <v>29.806850000000004</v>
      </c>
    </row>
    <row r="36" spans="1:9">
      <c r="A36" s="1004">
        <v>44958</v>
      </c>
      <c r="B36" s="1018">
        <v>34.092599999999997</v>
      </c>
    </row>
    <row r="37" spans="1:9">
      <c r="A37" s="833">
        <v>44986</v>
      </c>
      <c r="B37" s="847">
        <v>29.972733333333338</v>
      </c>
    </row>
    <row r="38" spans="1:9">
      <c r="A38" s="1007">
        <v>45017</v>
      </c>
      <c r="B38" s="1020">
        <v>26.888183333333327</v>
      </c>
    </row>
    <row r="39" spans="1:9">
      <c r="A39" s="1007">
        <v>45047</v>
      </c>
      <c r="B39" s="1020">
        <v>26.47508333333333</v>
      </c>
    </row>
    <row r="40" spans="1:9" ht="38.450000000000003" customHeight="1">
      <c r="A40" s="1007">
        <v>45078</v>
      </c>
      <c r="B40" s="1020">
        <v>24.197116666666663</v>
      </c>
      <c r="D40" s="367" t="s">
        <v>927</v>
      </c>
      <c r="E40" s="1014" t="str">
        <f>+'2.18'!E38</f>
        <v>1T21
1Q21</v>
      </c>
      <c r="F40" s="1014" t="str">
        <f>+'2.18'!F38</f>
        <v>1T22
1Q22</v>
      </c>
      <c r="G40" s="1014" t="str">
        <f>+'2.18'!G38</f>
        <v>1T23
1Q23</v>
      </c>
      <c r="H40" s="1014" t="str">
        <f>+'2.18'!H38</f>
        <v>1T24
1Q24</v>
      </c>
      <c r="I40" s="1014" t="str">
        <f>+'2.18'!I38</f>
        <v>1T25
1Q25</v>
      </c>
    </row>
    <row r="41" spans="1:9">
      <c r="A41" s="998">
        <v>45108</v>
      </c>
      <c r="B41" s="1019">
        <v>25.604816666666668</v>
      </c>
      <c r="D41" s="367" t="s">
        <v>936</v>
      </c>
      <c r="E41" s="292"/>
      <c r="F41" s="292"/>
      <c r="G41" s="292"/>
      <c r="H41" s="292"/>
    </row>
    <row r="42" spans="1:9">
      <c r="A42" s="998">
        <v>45139</v>
      </c>
      <c r="B42" s="1019">
        <v>23.639566666666671</v>
      </c>
      <c r="D42" s="535" t="s">
        <v>328</v>
      </c>
      <c r="E42" s="531">
        <v>50.997116666666663</v>
      </c>
      <c r="F42" s="531">
        <v>42.875999999999998</v>
      </c>
      <c r="G42" s="531">
        <v>40.491633333333333</v>
      </c>
      <c r="H42" s="531">
        <v>39.769283333333334</v>
      </c>
      <c r="I42" s="531">
        <v>42.049900000000001</v>
      </c>
    </row>
    <row r="43" spans="1:9">
      <c r="A43" s="998">
        <v>45170</v>
      </c>
      <c r="B43" s="1017">
        <v>25.750849999999996</v>
      </c>
      <c r="D43" s="535" t="s">
        <v>333</v>
      </c>
      <c r="E43" s="531">
        <v>21.136516666666669</v>
      </c>
      <c r="F43" s="531">
        <v>23.857600000000001</v>
      </c>
      <c r="G43" s="531">
        <v>12.539400000000001</v>
      </c>
      <c r="H43" s="531">
        <v>11.94825</v>
      </c>
      <c r="I43" s="531">
        <v>9.3959666666666681</v>
      </c>
    </row>
    <row r="44" spans="1:9">
      <c r="A44" s="998">
        <v>45200</v>
      </c>
      <c r="B44" s="1019">
        <v>29.311916666666669</v>
      </c>
      <c r="D44" s="535" t="s">
        <v>331</v>
      </c>
      <c r="E44" s="531">
        <v>39.130250000000004</v>
      </c>
      <c r="F44" s="531">
        <v>41.942750000000004</v>
      </c>
      <c r="G44" s="531">
        <v>35.210683333333336</v>
      </c>
      <c r="H44" s="531">
        <v>34.119450000000001</v>
      </c>
      <c r="I44" s="531">
        <v>35.478099999999998</v>
      </c>
    </row>
    <row r="45" spans="1:9">
      <c r="A45" s="998">
        <v>45231</v>
      </c>
      <c r="B45" s="1019">
        <v>29.016183333333331</v>
      </c>
      <c r="D45" s="836" t="s">
        <v>742</v>
      </c>
      <c r="E45" s="531">
        <v>37.077416666666664</v>
      </c>
      <c r="F45" s="531">
        <v>40.623100000000001</v>
      </c>
      <c r="G45" s="531">
        <v>33.975233333333335</v>
      </c>
      <c r="H45" s="531">
        <v>33.218483333333332</v>
      </c>
      <c r="I45" s="531">
        <v>33.528599999999997</v>
      </c>
    </row>
    <row r="46" spans="1:9">
      <c r="A46" s="1008">
        <v>45261</v>
      </c>
      <c r="B46" s="1017">
        <v>26.276933333333336</v>
      </c>
      <c r="D46" s="535" t="s">
        <v>743</v>
      </c>
      <c r="E46" s="531">
        <v>6.2344666666666662</v>
      </c>
      <c r="F46" s="531">
        <v>6.8923500000000013</v>
      </c>
      <c r="G46" s="531">
        <v>3.5659666666666672</v>
      </c>
      <c r="H46" s="531">
        <v>3.3737500000000002</v>
      </c>
      <c r="I46" s="531">
        <v>3.0604666666666662</v>
      </c>
    </row>
    <row r="47" spans="1:9">
      <c r="A47" s="998">
        <v>45292</v>
      </c>
      <c r="B47" s="1019">
        <v>27.514050000000001</v>
      </c>
      <c r="D47" s="535" t="s">
        <v>330</v>
      </c>
      <c r="E47" s="531">
        <v>2.5091333333333332</v>
      </c>
      <c r="F47" s="531">
        <v>3.7011499999999997</v>
      </c>
      <c r="G47" s="531">
        <v>1.3964833333333333</v>
      </c>
      <c r="H47" s="531">
        <v>1.3462666666666669</v>
      </c>
      <c r="I47" s="531">
        <v>1.2196</v>
      </c>
    </row>
    <row r="48" spans="1:9">
      <c r="A48" s="998">
        <v>45323</v>
      </c>
      <c r="B48" s="1019">
        <v>34.825283333333338</v>
      </c>
      <c r="D48" s="459" t="s">
        <v>327</v>
      </c>
    </row>
    <row r="49" spans="1:4">
      <c r="A49" s="833">
        <v>45352</v>
      </c>
      <c r="B49" s="847">
        <v>30.902883333333342</v>
      </c>
      <c r="D49" s="459" t="str">
        <f>'2.18'!D47</f>
        <v>Source: Agcom elaboration on data from ComScore</v>
      </c>
    </row>
    <row r="50" spans="1:4">
      <c r="A50" s="998">
        <v>45383</v>
      </c>
      <c r="B50" s="1019">
        <v>28.453516666666665</v>
      </c>
    </row>
    <row r="51" spans="1:4">
      <c r="A51" s="998">
        <v>45413</v>
      </c>
      <c r="B51" s="1019">
        <v>31.00728333333333</v>
      </c>
      <c r="D51" s="837" t="s">
        <v>641</v>
      </c>
    </row>
    <row r="52" spans="1:4">
      <c r="A52" s="998">
        <v>45444</v>
      </c>
      <c r="B52" s="1019">
        <v>24.839700000000008</v>
      </c>
      <c r="D52" s="622" t="s">
        <v>932</v>
      </c>
    </row>
    <row r="53" spans="1:4">
      <c r="A53" s="1003">
        <v>45474</v>
      </c>
      <c r="B53" s="845">
        <v>29.226200000000002</v>
      </c>
      <c r="D53" s="622" t="s">
        <v>937</v>
      </c>
    </row>
    <row r="54" spans="1:4">
      <c r="A54" s="1003">
        <v>45505</v>
      </c>
      <c r="B54" s="846">
        <v>23.741683333333338</v>
      </c>
      <c r="D54" s="622" t="s">
        <v>938</v>
      </c>
    </row>
    <row r="55" spans="1:4">
      <c r="A55" s="1003">
        <v>45536</v>
      </c>
      <c r="B55" s="846">
        <v>25.618633333333335</v>
      </c>
    </row>
    <row r="56" spans="1:4">
      <c r="A56" s="840">
        <v>45566</v>
      </c>
      <c r="B56" s="846">
        <v>30.309499999999996</v>
      </c>
    </row>
    <row r="57" spans="1:4">
      <c r="A57" s="840">
        <v>45597</v>
      </c>
      <c r="B57" s="846">
        <v>28.181183333333326</v>
      </c>
    </row>
    <row r="58" spans="1:4">
      <c r="A58" s="1008">
        <v>45627</v>
      </c>
      <c r="B58" s="1017">
        <v>26.832800000000006</v>
      </c>
    </row>
    <row r="59" spans="1:4">
      <c r="A59" s="1003">
        <v>45658</v>
      </c>
      <c r="B59" s="846">
        <v>30.515866666666664</v>
      </c>
    </row>
    <row r="60" spans="1:4">
      <c r="A60" s="1003">
        <v>45689</v>
      </c>
      <c r="B60" s="846">
        <v>32.080716666666667</v>
      </c>
    </row>
    <row r="61" spans="1:4">
      <c r="A61" s="830">
        <v>45717</v>
      </c>
      <c r="B61" s="1015">
        <v>36.018216666666675</v>
      </c>
    </row>
  </sheetData>
  <mergeCells count="1">
    <mergeCell ref="A3:B3"/>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FBA22-F78C-44A5-9D44-8EA81BACD65A}">
  <sheetPr>
    <tabColor rgb="FFFF0000"/>
  </sheetPr>
  <dimension ref="A1:CX192"/>
  <sheetViews>
    <sheetView showGridLines="0" zoomScale="80" zoomScaleNormal="80" workbookViewId="0">
      <pane xSplit="3" ySplit="4" topLeftCell="CI5" activePane="bottomRight" state="frozen"/>
      <selection activeCell="J23" sqref="J23"/>
      <selection pane="topRight" activeCell="J23" sqref="J23"/>
      <selection pane="bottomLeft" activeCell="J23" sqref="J23"/>
      <selection pane="bottomRight" activeCell="DE18" sqref="DE18"/>
    </sheetView>
  </sheetViews>
  <sheetFormatPr defaultColWidth="9.140625" defaultRowHeight="15"/>
  <cols>
    <col min="1" max="1" width="20" style="51" customWidth="1"/>
    <col min="2" max="2" width="22.28515625" style="51" customWidth="1"/>
    <col min="3" max="3" width="40.140625" style="51" customWidth="1"/>
    <col min="4" max="68" width="10.42578125" style="51" customWidth="1"/>
    <col min="69" max="98" width="9.7109375" style="51" customWidth="1"/>
    <col min="99" max="99" width="11" style="51" customWidth="1"/>
    <col min="100" max="101" width="9.7109375" style="51" customWidth="1"/>
    <col min="102" max="102" width="10.42578125" style="51" customWidth="1"/>
    <col min="103" max="16384" width="9.140625" style="51"/>
  </cols>
  <sheetData>
    <row r="1" spans="1:102" ht="21">
      <c r="A1" s="709" t="str">
        <f>+'Indice-Index'!C31</f>
        <v>Principali indicatori/Serie storica - Main indicators/Time series</v>
      </c>
      <c r="B1" s="625"/>
      <c r="C1" s="625"/>
      <c r="D1" s="627"/>
      <c r="E1" s="627"/>
      <c r="F1" s="627"/>
      <c r="G1" s="627"/>
      <c r="H1" s="627"/>
      <c r="I1" s="627"/>
      <c r="J1" s="627"/>
    </row>
    <row r="2" spans="1:102" s="152" customFormat="1" ht="21">
      <c r="A2" s="626"/>
      <c r="B2" s="627"/>
      <c r="C2" s="627"/>
      <c r="D2" s="627"/>
      <c r="E2" s="627"/>
      <c r="F2" s="627"/>
      <c r="G2" s="627"/>
      <c r="H2" s="627"/>
      <c r="I2" s="627"/>
      <c r="J2" s="627"/>
    </row>
    <row r="3" spans="1:102" s="287" customFormat="1">
      <c r="D3" s="287" t="s">
        <v>482</v>
      </c>
      <c r="E3" s="287" t="s">
        <v>483</v>
      </c>
      <c r="F3" s="287" t="s">
        <v>484</v>
      </c>
      <c r="G3" s="287" t="s">
        <v>485</v>
      </c>
      <c r="H3" s="287" t="s">
        <v>486</v>
      </c>
      <c r="I3" s="287" t="s">
        <v>487</v>
      </c>
      <c r="J3" s="287" t="s">
        <v>488</v>
      </c>
      <c r="K3" s="287" t="s">
        <v>489</v>
      </c>
      <c r="L3" s="287" t="s">
        <v>490</v>
      </c>
      <c r="M3" s="287" t="s">
        <v>491</v>
      </c>
      <c r="N3" s="287" t="s">
        <v>492</v>
      </c>
      <c r="O3" s="287" t="s">
        <v>493</v>
      </c>
      <c r="P3" s="287" t="s">
        <v>494</v>
      </c>
      <c r="Q3" s="287" t="s">
        <v>495</v>
      </c>
      <c r="R3" s="287" t="s">
        <v>496</v>
      </c>
      <c r="S3" s="287" t="s">
        <v>497</v>
      </c>
      <c r="T3" s="287" t="s">
        <v>498</v>
      </c>
      <c r="U3" s="287" t="s">
        <v>499</v>
      </c>
      <c r="V3" s="287" t="s">
        <v>500</v>
      </c>
      <c r="W3" s="287" t="s">
        <v>501</v>
      </c>
      <c r="X3" s="287" t="s">
        <v>502</v>
      </c>
      <c r="Y3" s="287" t="s">
        <v>503</v>
      </c>
      <c r="Z3" s="287" t="s">
        <v>504</v>
      </c>
      <c r="AA3" s="287" t="s">
        <v>505</v>
      </c>
      <c r="AB3" s="287" t="s">
        <v>506</v>
      </c>
      <c r="AC3" s="287" t="s">
        <v>507</v>
      </c>
      <c r="AD3" s="287" t="s">
        <v>508</v>
      </c>
      <c r="AE3" s="287" t="s">
        <v>509</v>
      </c>
      <c r="AF3" s="287" t="s">
        <v>510</v>
      </c>
      <c r="AG3" s="287" t="s">
        <v>511</v>
      </c>
      <c r="AH3" s="287" t="s">
        <v>512</v>
      </c>
      <c r="AI3" s="287" t="s">
        <v>513</v>
      </c>
      <c r="AJ3" s="287" t="s">
        <v>514</v>
      </c>
      <c r="AK3" s="287" t="s">
        <v>515</v>
      </c>
      <c r="AL3" s="287" t="s">
        <v>516</v>
      </c>
      <c r="AM3" s="287" t="s">
        <v>517</v>
      </c>
      <c r="AN3" s="287" t="s">
        <v>518</v>
      </c>
      <c r="AO3" s="287" t="s">
        <v>519</v>
      </c>
      <c r="AP3" s="287" t="s">
        <v>520</v>
      </c>
      <c r="AQ3" s="287" t="s">
        <v>521</v>
      </c>
      <c r="AR3" s="287" t="s">
        <v>522</v>
      </c>
      <c r="AS3" s="287" t="s">
        <v>523</v>
      </c>
      <c r="AT3" s="287" t="s">
        <v>524</v>
      </c>
      <c r="AU3" s="287" t="s">
        <v>525</v>
      </c>
      <c r="AV3" s="287" t="s">
        <v>526</v>
      </c>
      <c r="AW3" s="287" t="s">
        <v>527</v>
      </c>
      <c r="AX3" s="287" t="s">
        <v>528</v>
      </c>
      <c r="AY3" s="287" t="s">
        <v>529</v>
      </c>
      <c r="AZ3" s="287" t="s">
        <v>530</v>
      </c>
      <c r="BA3" s="287" t="s">
        <v>531</v>
      </c>
      <c r="BB3" s="287" t="s">
        <v>532</v>
      </c>
      <c r="BC3" s="287" t="s">
        <v>533</v>
      </c>
      <c r="BD3" s="287" t="s">
        <v>534</v>
      </c>
      <c r="BE3" s="287" t="s">
        <v>535</v>
      </c>
      <c r="BF3" s="287" t="s">
        <v>536</v>
      </c>
      <c r="BG3" s="287" t="s">
        <v>537</v>
      </c>
      <c r="BH3" s="287" t="s">
        <v>538</v>
      </c>
      <c r="BI3" s="287" t="s">
        <v>539</v>
      </c>
      <c r="BJ3" s="287" t="s">
        <v>540</v>
      </c>
      <c r="BK3" s="287" t="s">
        <v>541</v>
      </c>
      <c r="BL3" s="287" t="s">
        <v>542</v>
      </c>
      <c r="BM3" s="287" t="s">
        <v>543</v>
      </c>
      <c r="BN3" s="287" t="s">
        <v>544</v>
      </c>
      <c r="BO3" s="287" t="s">
        <v>545</v>
      </c>
      <c r="BP3" s="287" t="s">
        <v>546</v>
      </c>
      <c r="BQ3" s="287" t="s">
        <v>547</v>
      </c>
      <c r="BR3" s="287" t="s">
        <v>548</v>
      </c>
      <c r="BS3" s="287" t="s">
        <v>549</v>
      </c>
      <c r="BT3" s="287" t="s">
        <v>550</v>
      </c>
      <c r="BU3" s="287" t="s">
        <v>551</v>
      </c>
      <c r="BV3" s="287" t="s">
        <v>552</v>
      </c>
      <c r="BW3" s="287" t="s">
        <v>553</v>
      </c>
      <c r="BX3" s="287" t="s">
        <v>554</v>
      </c>
      <c r="BY3" s="287" t="s">
        <v>555</v>
      </c>
      <c r="BZ3" s="287" t="s">
        <v>478</v>
      </c>
      <c r="CA3" s="287" t="s">
        <v>479</v>
      </c>
      <c r="CB3" s="287" t="s">
        <v>480</v>
      </c>
      <c r="CC3" s="287" t="s">
        <v>481</v>
      </c>
      <c r="CD3" s="287" t="s">
        <v>575</v>
      </c>
      <c r="CE3" s="287" t="s">
        <v>576</v>
      </c>
      <c r="CF3" s="287" t="s">
        <v>577</v>
      </c>
      <c r="CG3" s="287" t="s">
        <v>614</v>
      </c>
      <c r="CH3" s="287" t="s">
        <v>615</v>
      </c>
      <c r="CI3" s="287" t="s">
        <v>616</v>
      </c>
      <c r="CJ3" s="287" t="s">
        <v>670</v>
      </c>
      <c r="CK3" s="287" t="s">
        <v>671</v>
      </c>
      <c r="CL3" s="287" t="s">
        <v>672</v>
      </c>
      <c r="CM3" s="287" t="s">
        <v>686</v>
      </c>
      <c r="CN3" s="287" t="s">
        <v>687</v>
      </c>
      <c r="CO3" s="287" t="s">
        <v>688</v>
      </c>
      <c r="CP3" s="287" t="s">
        <v>698</v>
      </c>
      <c r="CQ3" s="287" t="s">
        <v>699</v>
      </c>
      <c r="CR3" s="287" t="s">
        <v>700</v>
      </c>
      <c r="CS3" s="287" t="s">
        <v>939</v>
      </c>
      <c r="CT3" s="287" t="s">
        <v>940</v>
      </c>
      <c r="CU3" s="287" t="s">
        <v>941</v>
      </c>
      <c r="CV3" s="287" t="s">
        <v>942</v>
      </c>
      <c r="CW3" s="287" t="s">
        <v>943</v>
      </c>
      <c r="CX3" s="287" t="s">
        <v>944</v>
      </c>
    </row>
    <row r="5" spans="1:102" ht="16.5" customHeight="1"/>
    <row r="6" spans="1:102" ht="16.5" customHeight="1">
      <c r="A6" s="1095" t="s">
        <v>945</v>
      </c>
      <c r="B6" s="563"/>
      <c r="C6" s="552" t="s">
        <v>345</v>
      </c>
      <c r="D6" s="553">
        <v>1977.13</v>
      </c>
      <c r="E6" s="553">
        <v>2161.1970000000001</v>
      </c>
      <c r="F6" s="553">
        <v>1812.3579999999999</v>
      </c>
      <c r="G6" s="553">
        <v>1681.76</v>
      </c>
      <c r="H6" s="553">
        <v>1579.8150000000001</v>
      </c>
      <c r="I6" s="553">
        <v>1401.8489999999999</v>
      </c>
      <c r="J6" s="553">
        <v>1216.9929999999999</v>
      </c>
      <c r="K6" s="553">
        <v>1229.3019999999999</v>
      </c>
      <c r="L6" s="553">
        <v>1592.6869999999999</v>
      </c>
      <c r="M6" s="553">
        <v>1623.28</v>
      </c>
      <c r="N6" s="553">
        <v>1837.127</v>
      </c>
      <c r="O6" s="553">
        <v>1809.5440000000001</v>
      </c>
      <c r="P6" s="553">
        <v>1942.6669999999999</v>
      </c>
      <c r="Q6" s="553">
        <v>2337.91</v>
      </c>
      <c r="R6" s="553">
        <v>1914.1</v>
      </c>
      <c r="S6" s="553">
        <v>1761.5309999999999</v>
      </c>
      <c r="T6" s="553">
        <v>1684.6969999999999</v>
      </c>
      <c r="U6" s="553">
        <v>1352.499</v>
      </c>
      <c r="V6" s="553">
        <v>1258.951</v>
      </c>
      <c r="W6" s="553">
        <v>1307.576</v>
      </c>
      <c r="X6" s="553">
        <v>1601.941</v>
      </c>
      <c r="Y6" s="553">
        <v>1680.0129999999999</v>
      </c>
      <c r="Z6" s="553">
        <v>1745.7360000000001</v>
      </c>
      <c r="AA6" s="553">
        <v>1724.0450000000001</v>
      </c>
      <c r="AB6" s="553">
        <v>1872.6759999999999</v>
      </c>
      <c r="AC6" s="553">
        <v>2158.21</v>
      </c>
      <c r="AD6" s="553">
        <v>1736.578</v>
      </c>
      <c r="AE6" s="553">
        <v>1696.2550000000001</v>
      </c>
      <c r="AF6" s="553">
        <v>1679.5309999999999</v>
      </c>
      <c r="AG6" s="553">
        <v>1372.415</v>
      </c>
      <c r="AH6" s="553">
        <v>1180.5889999999999</v>
      </c>
      <c r="AI6" s="553">
        <v>1131.5989999999999</v>
      </c>
      <c r="AJ6" s="553">
        <v>1477.0260000000001</v>
      </c>
      <c r="AK6" s="553">
        <v>1646.999</v>
      </c>
      <c r="AL6" s="553">
        <v>1781.1110000000001</v>
      </c>
      <c r="AM6" s="553">
        <v>1705.433</v>
      </c>
      <c r="AN6" s="553">
        <v>1882.9090000000001</v>
      </c>
      <c r="AO6" s="553">
        <v>2332.0160000000001</v>
      </c>
      <c r="AP6" s="553">
        <v>2365.9360000000001</v>
      </c>
      <c r="AQ6" s="553">
        <v>2187.5610000000001</v>
      </c>
      <c r="AR6" s="553">
        <v>1805.8579999999999</v>
      </c>
      <c r="AS6" s="553">
        <v>1594.6010000000001</v>
      </c>
      <c r="AT6" s="553">
        <v>1257.865</v>
      </c>
      <c r="AU6" s="553">
        <v>1206.8</v>
      </c>
      <c r="AV6" s="553">
        <v>1486.136</v>
      </c>
      <c r="AW6" s="553">
        <v>1803.8019999999999</v>
      </c>
      <c r="AX6" s="553">
        <v>2009.912</v>
      </c>
      <c r="AY6" s="553">
        <v>1953.8340000000001</v>
      </c>
      <c r="AZ6" s="553">
        <v>1973.633</v>
      </c>
      <c r="BA6" s="553">
        <v>1903.0429999999999</v>
      </c>
      <c r="BB6" s="553">
        <v>2195.5369999999998</v>
      </c>
      <c r="BC6" s="553">
        <v>1857.742</v>
      </c>
      <c r="BD6" s="553">
        <v>1720.069</v>
      </c>
      <c r="BE6" s="553">
        <v>1695.13</v>
      </c>
      <c r="BF6" s="553">
        <v>1444.829</v>
      </c>
      <c r="BG6" s="553">
        <v>1125.095</v>
      </c>
      <c r="BH6" s="553">
        <v>1443.982</v>
      </c>
      <c r="BI6" s="553">
        <v>1673.7</v>
      </c>
      <c r="BJ6" s="553">
        <v>1813.9870000000001</v>
      </c>
      <c r="BK6" s="553">
        <v>1785.4929999999999</v>
      </c>
      <c r="BL6" s="553">
        <v>1900.9190000000001</v>
      </c>
      <c r="BM6" s="553">
        <v>2275.732</v>
      </c>
      <c r="BN6" s="553">
        <v>1799.777</v>
      </c>
      <c r="BO6" s="553">
        <v>1634.2940000000001</v>
      </c>
      <c r="BP6" s="553">
        <v>1562.94</v>
      </c>
      <c r="BQ6" s="553">
        <v>1263.068</v>
      </c>
      <c r="BR6" s="553">
        <v>1103.181</v>
      </c>
      <c r="BS6" s="553">
        <v>1079.625</v>
      </c>
      <c r="BT6" s="553">
        <v>1468.922</v>
      </c>
      <c r="BU6" s="553">
        <v>1593.925</v>
      </c>
      <c r="BV6" s="553">
        <v>1696.8219999999999</v>
      </c>
      <c r="BW6" s="553">
        <v>1791.684</v>
      </c>
      <c r="BX6" s="553">
        <v>1781.3610000000001</v>
      </c>
      <c r="BY6" s="553">
        <v>2175.614</v>
      </c>
      <c r="BZ6" s="553">
        <v>1634.443</v>
      </c>
      <c r="CA6" s="564">
        <v>1495.037</v>
      </c>
      <c r="CB6" s="564">
        <v>1526.5809999999999</v>
      </c>
      <c r="CC6" s="564">
        <v>1266.155</v>
      </c>
      <c r="CD6" s="564">
        <v>1096.1869999999999</v>
      </c>
      <c r="CE6" s="564">
        <v>1067.0889999999999</v>
      </c>
      <c r="CF6" s="564">
        <v>1312.683</v>
      </c>
      <c r="CG6" s="564">
        <v>1528.672</v>
      </c>
      <c r="CH6" s="564">
        <v>1628.1369999999999</v>
      </c>
      <c r="CI6" s="564">
        <v>1559.42</v>
      </c>
      <c r="CJ6" s="564">
        <v>1691.7280000000001</v>
      </c>
      <c r="CK6" s="564">
        <v>2172.1689999999999</v>
      </c>
      <c r="CL6" s="564">
        <v>1677.5909999999999</v>
      </c>
      <c r="CM6" s="564">
        <v>1536.4490000000001</v>
      </c>
      <c r="CN6" s="564">
        <v>1451.24</v>
      </c>
      <c r="CO6" s="564">
        <v>1376.3630000000001</v>
      </c>
      <c r="CP6" s="564">
        <f>[3]Dataset!CN7/1000</f>
        <v>1119.7619999999999</v>
      </c>
      <c r="CQ6" s="564">
        <f>[3]Dataset!CO7/1000</f>
        <v>956.56600000000003</v>
      </c>
      <c r="CR6" s="553">
        <f>[3]Dataset!CP7/1000</f>
        <v>1334.3910000000001</v>
      </c>
      <c r="CS6" s="553">
        <v>1511.0229999999999</v>
      </c>
      <c r="CT6" s="553">
        <v>1586.9590000000001</v>
      </c>
      <c r="CU6" s="553">
        <v>1602.9849999999999</v>
      </c>
      <c r="CV6" s="553">
        <f>'[1]01 25'!C12</f>
        <v>1746.066</v>
      </c>
      <c r="CW6" s="553">
        <f>'[1]02 25'!C12</f>
        <v>2164.3069999999998</v>
      </c>
      <c r="CX6" s="553">
        <f>'[1]03 25'!C12</f>
        <v>1683.7349999999999</v>
      </c>
    </row>
    <row r="7" spans="1:102" ht="16.5" customHeight="1">
      <c r="A7" s="1096"/>
      <c r="B7" s="551"/>
      <c r="C7" s="560" t="s">
        <v>346</v>
      </c>
      <c r="D7" s="554">
        <v>769.15300000000002</v>
      </c>
      <c r="E7" s="554">
        <v>690.05899999999997</v>
      </c>
      <c r="F7" s="554">
        <v>644.23800000000006</v>
      </c>
      <c r="G7" s="554">
        <v>588.56500000000005</v>
      </c>
      <c r="H7" s="554">
        <v>630.13900000000001</v>
      </c>
      <c r="I7" s="554">
        <v>494.29899999999998</v>
      </c>
      <c r="J7" s="554">
        <v>489.654</v>
      </c>
      <c r="K7" s="554">
        <v>524.34500000000003</v>
      </c>
      <c r="L7" s="554">
        <v>574.39800000000002</v>
      </c>
      <c r="M7" s="554">
        <v>579.322</v>
      </c>
      <c r="N7" s="554">
        <v>608.82100000000003</v>
      </c>
      <c r="O7" s="554">
        <v>677.29499999999996</v>
      </c>
      <c r="P7" s="554">
        <v>665.53099999999995</v>
      </c>
      <c r="Q7" s="554">
        <v>647.29700000000003</v>
      </c>
      <c r="R7" s="554">
        <v>653.93700000000001</v>
      </c>
      <c r="S7" s="554">
        <v>599.86</v>
      </c>
      <c r="T7" s="554">
        <v>628.42700000000002</v>
      </c>
      <c r="U7" s="554">
        <v>492.72199999999998</v>
      </c>
      <c r="V7" s="554">
        <v>471.70800000000003</v>
      </c>
      <c r="W7" s="554">
        <v>490.60599999999999</v>
      </c>
      <c r="X7" s="554">
        <v>571.11900000000003</v>
      </c>
      <c r="Y7" s="554">
        <v>614.23299999999995</v>
      </c>
      <c r="Z7" s="554">
        <v>588.46299999999997</v>
      </c>
      <c r="AA7" s="554">
        <v>626.34</v>
      </c>
      <c r="AB7" s="554">
        <v>669.29899999999998</v>
      </c>
      <c r="AC7" s="554">
        <v>610.41099999999994</v>
      </c>
      <c r="AD7" s="554">
        <v>616.24599999999998</v>
      </c>
      <c r="AE7" s="554">
        <v>571.54</v>
      </c>
      <c r="AF7" s="554">
        <v>663.82100000000003</v>
      </c>
      <c r="AG7" s="554">
        <v>483.51</v>
      </c>
      <c r="AH7" s="554">
        <v>477.738</v>
      </c>
      <c r="AI7" s="554">
        <v>429.54399999999998</v>
      </c>
      <c r="AJ7" s="554">
        <v>461.24400000000003</v>
      </c>
      <c r="AK7" s="554">
        <v>522.702</v>
      </c>
      <c r="AL7" s="554">
        <v>568.86900000000003</v>
      </c>
      <c r="AM7" s="554">
        <v>550.85400000000004</v>
      </c>
      <c r="AN7" s="554">
        <v>580.40700000000004</v>
      </c>
      <c r="AO7" s="554">
        <v>583.57000000000005</v>
      </c>
      <c r="AP7" s="554">
        <v>706.21100000000001</v>
      </c>
      <c r="AQ7" s="554">
        <v>687.30600000000004</v>
      </c>
      <c r="AR7" s="554">
        <v>555.43200000000002</v>
      </c>
      <c r="AS7" s="554">
        <v>466.65699999999998</v>
      </c>
      <c r="AT7" s="554">
        <v>424.14299999999997</v>
      </c>
      <c r="AU7" s="554">
        <v>415.32100000000003</v>
      </c>
      <c r="AV7" s="554">
        <v>485.80500000000001</v>
      </c>
      <c r="AW7" s="554">
        <v>561.428</v>
      </c>
      <c r="AX7" s="554">
        <v>531.47400000000005</v>
      </c>
      <c r="AY7" s="554">
        <v>575.70799999999997</v>
      </c>
      <c r="AZ7" s="554">
        <v>595.38400000000001</v>
      </c>
      <c r="BA7" s="554">
        <v>527.17999999999995</v>
      </c>
      <c r="BB7" s="554">
        <v>520.73400000000004</v>
      </c>
      <c r="BC7" s="554">
        <v>474.53100000000001</v>
      </c>
      <c r="BD7" s="554">
        <v>552.18700000000001</v>
      </c>
      <c r="BE7" s="554">
        <v>422.46300000000002</v>
      </c>
      <c r="BF7" s="554">
        <v>662.85299999999995</v>
      </c>
      <c r="BG7" s="554">
        <v>675.75099999999998</v>
      </c>
      <c r="BH7" s="554">
        <v>418.702</v>
      </c>
      <c r="BI7" s="554">
        <v>423.678</v>
      </c>
      <c r="BJ7" s="554">
        <v>443.40699999999998</v>
      </c>
      <c r="BK7" s="554">
        <v>446.70699999999999</v>
      </c>
      <c r="BL7" s="554">
        <v>471.55200000000002</v>
      </c>
      <c r="BM7" s="554">
        <v>471.99599999999998</v>
      </c>
      <c r="BN7" s="554">
        <v>456.16399999999999</v>
      </c>
      <c r="BO7" s="554">
        <v>420.40300000000002</v>
      </c>
      <c r="BP7" s="554">
        <v>490.56099999999998</v>
      </c>
      <c r="BQ7" s="554">
        <v>371.74299999999999</v>
      </c>
      <c r="BR7" s="554">
        <v>429.64400000000001</v>
      </c>
      <c r="BS7" s="554">
        <v>394.27499999999998</v>
      </c>
      <c r="BT7" s="554">
        <v>372.42200000000003</v>
      </c>
      <c r="BU7" s="554">
        <v>395.39800000000002</v>
      </c>
      <c r="BV7" s="554">
        <v>478.02</v>
      </c>
      <c r="BW7" s="554">
        <v>435.51499999999999</v>
      </c>
      <c r="BX7" s="554">
        <v>459.05900000000003</v>
      </c>
      <c r="BY7" s="554">
        <v>455.94</v>
      </c>
      <c r="BZ7" s="554">
        <v>462.57600000000002</v>
      </c>
      <c r="CA7" s="554">
        <v>447.15199999999999</v>
      </c>
      <c r="CB7" s="554">
        <v>507.428</v>
      </c>
      <c r="CC7" s="554">
        <v>406.53300000000002</v>
      </c>
      <c r="CD7" s="554">
        <v>407.48099999999999</v>
      </c>
      <c r="CE7" s="554">
        <v>365.048</v>
      </c>
      <c r="CF7" s="554">
        <v>366.089</v>
      </c>
      <c r="CG7" s="554">
        <v>364.02</v>
      </c>
      <c r="CH7" s="554">
        <v>473.79899999999998</v>
      </c>
      <c r="CI7" s="554">
        <v>418.88200000000001</v>
      </c>
      <c r="CJ7" s="554">
        <v>442.58699999999999</v>
      </c>
      <c r="CK7" s="554">
        <v>450.10599999999999</v>
      </c>
      <c r="CL7" s="554">
        <v>443.346</v>
      </c>
      <c r="CM7" s="554">
        <v>473.73099999999999</v>
      </c>
      <c r="CN7" s="554">
        <v>498.53300000000002</v>
      </c>
      <c r="CO7" s="554">
        <v>412.59199999999998</v>
      </c>
      <c r="CP7" s="554">
        <f>[3]Dataset!CN8/1000</f>
        <v>590.87199999999996</v>
      </c>
      <c r="CQ7" s="554">
        <f>[3]Dataset!CO8/1000</f>
        <v>624.81700000000001</v>
      </c>
      <c r="CR7" s="554">
        <f>[3]Dataset!CP8/1000</f>
        <v>370.827</v>
      </c>
      <c r="CS7" s="554">
        <v>362.327</v>
      </c>
      <c r="CT7" s="554">
        <v>462.72300000000001</v>
      </c>
      <c r="CU7" s="554">
        <v>404.65100000000001</v>
      </c>
      <c r="CV7" s="554">
        <f>'[1]01 25'!C13</f>
        <v>416.66199999999998</v>
      </c>
      <c r="CW7" s="554">
        <f>'[1]02 25'!C13</f>
        <v>431.45800000000003</v>
      </c>
      <c r="CX7" s="554">
        <f>'[1]03 25'!C13</f>
        <v>435.35599999999999</v>
      </c>
    </row>
    <row r="8" spans="1:102" ht="16.5" customHeight="1">
      <c r="A8" s="1096"/>
      <c r="B8" s="551"/>
      <c r="C8" s="560" t="s">
        <v>347</v>
      </c>
      <c r="D8" s="554">
        <v>808.55899999999997</v>
      </c>
      <c r="E8" s="554">
        <v>732.53099999999995</v>
      </c>
      <c r="F8" s="554">
        <v>690.29899999999998</v>
      </c>
      <c r="G8" s="554">
        <v>643.41999999999996</v>
      </c>
      <c r="H8" s="554">
        <v>593.495</v>
      </c>
      <c r="I8" s="554">
        <v>523.81600000000003</v>
      </c>
      <c r="J8" s="554">
        <v>491.62099999999998</v>
      </c>
      <c r="K8" s="554">
        <v>417.14299999999997</v>
      </c>
      <c r="L8" s="554">
        <v>542.875</v>
      </c>
      <c r="M8" s="554">
        <v>633.77</v>
      </c>
      <c r="N8" s="554">
        <v>744.05200000000002</v>
      </c>
      <c r="O8" s="554">
        <v>746.41800000000001</v>
      </c>
      <c r="P8" s="554">
        <v>759.95899999999995</v>
      </c>
      <c r="Q8" s="554">
        <v>779.78399999999999</v>
      </c>
      <c r="R8" s="554">
        <v>781.28200000000004</v>
      </c>
      <c r="S8" s="554">
        <v>673.48599999999999</v>
      </c>
      <c r="T8" s="554">
        <v>667.62400000000002</v>
      </c>
      <c r="U8" s="554">
        <v>597.82399999999996</v>
      </c>
      <c r="V8" s="554">
        <v>545.71500000000003</v>
      </c>
      <c r="W8" s="554">
        <v>468.53699999999998</v>
      </c>
      <c r="X8" s="554">
        <v>568.52800000000002</v>
      </c>
      <c r="Y8" s="554">
        <v>711.029</v>
      </c>
      <c r="Z8" s="554">
        <v>800.82600000000002</v>
      </c>
      <c r="AA8" s="554">
        <v>786.572</v>
      </c>
      <c r="AB8" s="554">
        <v>833.17100000000005</v>
      </c>
      <c r="AC8" s="554">
        <v>759.52700000000004</v>
      </c>
      <c r="AD8" s="554">
        <v>739.71699999999998</v>
      </c>
      <c r="AE8" s="554">
        <v>704.15899999999999</v>
      </c>
      <c r="AF8" s="554">
        <v>671.15899999999999</v>
      </c>
      <c r="AG8" s="554">
        <v>572.92600000000004</v>
      </c>
      <c r="AH8" s="554">
        <v>504.553</v>
      </c>
      <c r="AI8" s="554">
        <v>476.46300000000002</v>
      </c>
      <c r="AJ8" s="554">
        <v>567.91300000000001</v>
      </c>
      <c r="AK8" s="554">
        <v>678.45500000000004</v>
      </c>
      <c r="AL8" s="554">
        <v>796.67200000000003</v>
      </c>
      <c r="AM8" s="554">
        <v>766.95799999999997</v>
      </c>
      <c r="AN8" s="554">
        <v>766.96400000000006</v>
      </c>
      <c r="AO8" s="554">
        <v>769.22699999999998</v>
      </c>
      <c r="AP8" s="554">
        <v>998.15800000000002</v>
      </c>
      <c r="AQ8" s="554">
        <v>965.43600000000004</v>
      </c>
      <c r="AR8" s="554">
        <v>792.976</v>
      </c>
      <c r="AS8" s="554">
        <v>648.86599999999999</v>
      </c>
      <c r="AT8" s="554">
        <v>501.54</v>
      </c>
      <c r="AU8" s="554">
        <v>487.012</v>
      </c>
      <c r="AV8" s="554">
        <v>606.96299999999997</v>
      </c>
      <c r="AW8" s="554">
        <v>799.74900000000002</v>
      </c>
      <c r="AX8" s="554">
        <v>951.78200000000004</v>
      </c>
      <c r="AY8" s="554">
        <v>917.56</v>
      </c>
      <c r="AZ8" s="554">
        <v>926.31100000000004</v>
      </c>
      <c r="BA8" s="554">
        <v>865.17</v>
      </c>
      <c r="BB8" s="554">
        <v>844.3</v>
      </c>
      <c r="BC8" s="554">
        <v>851.68600000000004</v>
      </c>
      <c r="BD8" s="554">
        <v>763.68</v>
      </c>
      <c r="BE8" s="554">
        <v>597.99199999999996</v>
      </c>
      <c r="BF8" s="554">
        <v>513.75900000000001</v>
      </c>
      <c r="BG8" s="554">
        <v>466.37599999999998</v>
      </c>
      <c r="BH8" s="554">
        <v>572.84699999999998</v>
      </c>
      <c r="BI8" s="554">
        <v>701.00599999999997</v>
      </c>
      <c r="BJ8" s="554">
        <v>792.78700000000003</v>
      </c>
      <c r="BK8" s="554">
        <v>780.57799999999997</v>
      </c>
      <c r="BL8" s="554">
        <v>800.68399999999997</v>
      </c>
      <c r="BM8" s="554">
        <v>764.99099999999999</v>
      </c>
      <c r="BN8" s="554">
        <v>714.66700000000003</v>
      </c>
      <c r="BO8" s="554">
        <v>613.29700000000003</v>
      </c>
      <c r="BP8" s="554">
        <v>558.15200000000004</v>
      </c>
      <c r="BQ8" s="554">
        <v>498.096</v>
      </c>
      <c r="BR8" s="554">
        <v>445.00799999999998</v>
      </c>
      <c r="BS8" s="554">
        <v>414.78800000000001</v>
      </c>
      <c r="BT8" s="554">
        <v>494.58499999999998</v>
      </c>
      <c r="BU8" s="554">
        <v>590.24400000000003</v>
      </c>
      <c r="BV8" s="554">
        <v>697.548</v>
      </c>
      <c r="BW8" s="554">
        <v>678.92499999999995</v>
      </c>
      <c r="BX8" s="554">
        <v>687.60799999999995</v>
      </c>
      <c r="BY8" s="554">
        <v>648.89800000000002</v>
      </c>
      <c r="BZ8" s="554">
        <v>637.28800000000001</v>
      </c>
      <c r="CA8" s="554">
        <v>586.58000000000004</v>
      </c>
      <c r="CB8" s="554">
        <v>595.17499999999995</v>
      </c>
      <c r="CC8" s="554">
        <v>492.85599999999999</v>
      </c>
      <c r="CD8" s="554">
        <v>408.26900000000001</v>
      </c>
      <c r="CE8" s="554">
        <v>397.44799999999998</v>
      </c>
      <c r="CF8" s="554">
        <v>466.17700000000002</v>
      </c>
      <c r="CG8" s="554">
        <v>554.70000000000005</v>
      </c>
      <c r="CH8" s="554">
        <v>606.78399999999999</v>
      </c>
      <c r="CI8" s="554">
        <v>607.02</v>
      </c>
      <c r="CJ8" s="554">
        <v>618.90599999999995</v>
      </c>
      <c r="CK8" s="554">
        <v>601.75099999999998</v>
      </c>
      <c r="CL8" s="554">
        <v>566.12400000000002</v>
      </c>
      <c r="CM8" s="554">
        <v>542.10799999999995</v>
      </c>
      <c r="CN8" s="554">
        <v>529.18299999999999</v>
      </c>
      <c r="CO8" s="554">
        <v>497.73099999999999</v>
      </c>
      <c r="CP8" s="554">
        <f>[3]Dataset!CN9/1000</f>
        <v>408.46300000000002</v>
      </c>
      <c r="CQ8" s="554">
        <f>[3]Dataset!CO9/1000</f>
        <v>378.66500000000002</v>
      </c>
      <c r="CR8" s="554">
        <f>[3]Dataset!CP9/1000</f>
        <v>461.40300000000002</v>
      </c>
      <c r="CS8" s="554">
        <v>550.94600000000003</v>
      </c>
      <c r="CT8" s="554">
        <v>582.87800000000004</v>
      </c>
      <c r="CU8" s="554">
        <v>580.24199999999996</v>
      </c>
      <c r="CV8" s="554">
        <f>'[1]01 25'!C14</f>
        <v>598.86699999999996</v>
      </c>
      <c r="CW8" s="554">
        <f>'[1]02 25'!C14</f>
        <v>579.048</v>
      </c>
      <c r="CX8" s="554">
        <f>'[1]03 25'!C14</f>
        <v>558.85599999999999</v>
      </c>
    </row>
    <row r="9" spans="1:102" ht="16.5" customHeight="1">
      <c r="A9" s="1096"/>
      <c r="B9" s="551"/>
      <c r="C9" s="561" t="s">
        <v>459</v>
      </c>
      <c r="D9" s="555">
        <v>4368.2160000000003</v>
      </c>
      <c r="E9" s="555">
        <v>4357.1369999999997</v>
      </c>
      <c r="F9" s="555">
        <v>3883.0259999999998</v>
      </c>
      <c r="G9" s="555">
        <v>3637.6309999999999</v>
      </c>
      <c r="H9" s="555">
        <v>3502.67</v>
      </c>
      <c r="I9" s="555">
        <v>3143.2570000000001</v>
      </c>
      <c r="J9" s="555">
        <v>2882.58</v>
      </c>
      <c r="K9" s="555">
        <v>2831.5390000000002</v>
      </c>
      <c r="L9" s="555">
        <v>3428.5030000000002</v>
      </c>
      <c r="M9" s="555">
        <v>3578.694</v>
      </c>
      <c r="N9" s="555">
        <v>3979.4639999999999</v>
      </c>
      <c r="O9" s="555">
        <v>4063.8180000000002</v>
      </c>
      <c r="P9" s="555">
        <v>4199.6880000000001</v>
      </c>
      <c r="Q9" s="555">
        <v>4546.5069999999996</v>
      </c>
      <c r="R9" s="555">
        <v>4078.5819999999999</v>
      </c>
      <c r="S9" s="555">
        <v>3716.0520000000001</v>
      </c>
      <c r="T9" s="555">
        <v>3697.547</v>
      </c>
      <c r="U9" s="555">
        <v>3136.9070000000002</v>
      </c>
      <c r="V9" s="555">
        <v>2943.6120000000001</v>
      </c>
      <c r="W9" s="555">
        <v>2923.5740000000001</v>
      </c>
      <c r="X9" s="555">
        <v>3389.6689999999999</v>
      </c>
      <c r="Y9" s="555">
        <v>3698.788</v>
      </c>
      <c r="Z9" s="555">
        <v>3837.0970000000002</v>
      </c>
      <c r="AA9" s="555">
        <v>3879.3980000000001</v>
      </c>
      <c r="AB9" s="555">
        <v>4139.0510000000004</v>
      </c>
      <c r="AC9" s="555">
        <v>4247.3739999999998</v>
      </c>
      <c r="AD9" s="555">
        <v>3768.5079999999998</v>
      </c>
      <c r="AE9" s="555">
        <v>3661.3389999999999</v>
      </c>
      <c r="AF9" s="555">
        <v>3703.9679999999998</v>
      </c>
      <c r="AG9" s="555">
        <v>3093.4369999999999</v>
      </c>
      <c r="AH9" s="555">
        <v>2835.5859999999998</v>
      </c>
      <c r="AI9" s="555">
        <v>2711.973</v>
      </c>
      <c r="AJ9" s="555">
        <v>3202.58</v>
      </c>
      <c r="AK9" s="555">
        <v>3568.0169999999998</v>
      </c>
      <c r="AL9" s="555">
        <v>3875.3</v>
      </c>
      <c r="AM9" s="555">
        <v>3769.8980000000001</v>
      </c>
      <c r="AN9" s="555">
        <v>4013.79</v>
      </c>
      <c r="AO9" s="555">
        <v>4427.9539999999997</v>
      </c>
      <c r="AP9" s="555">
        <v>5041.6989999999996</v>
      </c>
      <c r="AQ9" s="555">
        <v>4834.9260000000004</v>
      </c>
      <c r="AR9" s="555">
        <v>3942.2269999999999</v>
      </c>
      <c r="AS9" s="555">
        <v>3421.2820000000002</v>
      </c>
      <c r="AT9" s="555">
        <v>2835.1350000000002</v>
      </c>
      <c r="AU9" s="555">
        <v>2730.2840000000001</v>
      </c>
      <c r="AV9" s="555">
        <v>3248.9940000000001</v>
      </c>
      <c r="AW9" s="555">
        <v>3890.0160000000001</v>
      </c>
      <c r="AX9" s="555">
        <v>4281.3109999999997</v>
      </c>
      <c r="AY9" s="555">
        <v>4251.4750000000004</v>
      </c>
      <c r="AZ9" s="555">
        <v>4320.8429999999998</v>
      </c>
      <c r="BA9" s="555">
        <v>4074.3</v>
      </c>
      <c r="BB9" s="555">
        <v>4310.2309999999998</v>
      </c>
      <c r="BC9" s="555">
        <v>3930.127</v>
      </c>
      <c r="BD9" s="555">
        <v>3694.7089999999998</v>
      </c>
      <c r="BE9" s="555">
        <v>3367.9319999999998</v>
      </c>
      <c r="BF9" s="555">
        <v>3252.6750000000002</v>
      </c>
      <c r="BG9" s="555">
        <v>2861.5619999999999</v>
      </c>
      <c r="BH9" s="555">
        <v>3083.5880000000002</v>
      </c>
      <c r="BI9" s="555">
        <v>3402.576</v>
      </c>
      <c r="BJ9" s="555">
        <v>3627.826</v>
      </c>
      <c r="BK9" s="555">
        <v>3603.529</v>
      </c>
      <c r="BL9" s="555">
        <v>3801.9119999999998</v>
      </c>
      <c r="BM9" s="555">
        <v>4140.82</v>
      </c>
      <c r="BN9" s="555">
        <v>3561.5059999999999</v>
      </c>
      <c r="BO9" s="555">
        <v>3228.915</v>
      </c>
      <c r="BP9" s="555">
        <v>3146.808</v>
      </c>
      <c r="BQ9" s="555">
        <v>2681.741</v>
      </c>
      <c r="BR9" s="555">
        <v>2542.808</v>
      </c>
      <c r="BS9" s="555">
        <v>2449.828</v>
      </c>
      <c r="BT9" s="555">
        <v>2876.9229999999998</v>
      </c>
      <c r="BU9" s="555">
        <v>3117.3290000000002</v>
      </c>
      <c r="BV9" s="555">
        <v>3478.5129999999999</v>
      </c>
      <c r="BW9" s="555">
        <v>3531.3870000000002</v>
      </c>
      <c r="BX9" s="555">
        <v>3544.029</v>
      </c>
      <c r="BY9" s="555">
        <v>3846.0520000000001</v>
      </c>
      <c r="BZ9" s="555">
        <v>3266.3440000000001</v>
      </c>
      <c r="CA9" s="555">
        <v>3068.1089999999999</v>
      </c>
      <c r="CB9" s="555">
        <v>3194.63</v>
      </c>
      <c r="CC9" s="555">
        <v>2709.4119999999998</v>
      </c>
      <c r="CD9" s="555">
        <v>2426.837</v>
      </c>
      <c r="CE9" s="555">
        <v>2349.261</v>
      </c>
      <c r="CF9" s="555">
        <v>2647.6179999999999</v>
      </c>
      <c r="CG9" s="555">
        <v>2970.741</v>
      </c>
      <c r="CH9" s="555">
        <v>3273.6419999999998</v>
      </c>
      <c r="CI9" s="555">
        <v>3186.654</v>
      </c>
      <c r="CJ9" s="555">
        <v>3347.8519999999999</v>
      </c>
      <c r="CK9" s="555">
        <v>3789.68</v>
      </c>
      <c r="CL9" s="555">
        <v>3228.7339999999999</v>
      </c>
      <c r="CM9" s="555">
        <v>3056.3449999999998</v>
      </c>
      <c r="CN9" s="555">
        <v>2998.9749999999999</v>
      </c>
      <c r="CO9" s="555">
        <v>2814.0430000000001</v>
      </c>
      <c r="CP9" s="555">
        <f>[3]Dataset!CN10/1000</f>
        <v>2694.9639999999999</v>
      </c>
      <c r="CQ9" s="555">
        <f>[3]Dataset!CO10/1000</f>
        <v>2526.5729999999999</v>
      </c>
      <c r="CR9" s="555">
        <f>[3]Dataset!CP10/1000</f>
        <v>2624.1970000000001</v>
      </c>
      <c r="CS9" s="555">
        <v>2897.1390000000001</v>
      </c>
      <c r="CT9" s="555">
        <v>3125.0740000000001</v>
      </c>
      <c r="CU9" s="555">
        <v>3102.634</v>
      </c>
      <c r="CV9" s="555">
        <f>'[1]01 25'!C17</f>
        <v>3279.2750000000001</v>
      </c>
      <c r="CW9" s="555">
        <f>'[1]02 25'!C17</f>
        <v>3662.2289999999998</v>
      </c>
      <c r="CX9" s="555">
        <f>'[1]03 25'!C17</f>
        <v>3167.2260000000001</v>
      </c>
    </row>
    <row r="10" spans="1:102" ht="16.5" customHeight="1">
      <c r="A10" s="1096"/>
      <c r="B10" s="549"/>
      <c r="C10" s="560" t="s">
        <v>348</v>
      </c>
      <c r="D10" s="554">
        <v>1844.405</v>
      </c>
      <c r="E10" s="554">
        <v>1802.463</v>
      </c>
      <c r="F10" s="554">
        <v>1753.3820000000001</v>
      </c>
      <c r="G10" s="554">
        <v>1634.8030000000001</v>
      </c>
      <c r="H10" s="554">
        <v>1588.4159999999999</v>
      </c>
      <c r="I10" s="554">
        <v>1267.471</v>
      </c>
      <c r="J10" s="554">
        <v>1104.58</v>
      </c>
      <c r="K10" s="554">
        <v>948.69500000000005</v>
      </c>
      <c r="L10" s="554">
        <v>1435.249</v>
      </c>
      <c r="M10" s="554">
        <v>1722.412</v>
      </c>
      <c r="N10" s="554">
        <v>1883.4349999999999</v>
      </c>
      <c r="O10" s="554">
        <v>1661.671</v>
      </c>
      <c r="P10" s="554">
        <v>1840.5909999999999</v>
      </c>
      <c r="Q10" s="554">
        <v>1907.7570000000001</v>
      </c>
      <c r="R10" s="554">
        <v>1900.0360000000001</v>
      </c>
      <c r="S10" s="554">
        <v>1714.424</v>
      </c>
      <c r="T10" s="554">
        <v>1658.0250000000001</v>
      </c>
      <c r="U10" s="554">
        <v>1272.4090000000001</v>
      </c>
      <c r="V10" s="554">
        <v>1334.1579999999999</v>
      </c>
      <c r="W10" s="554">
        <v>894.13300000000004</v>
      </c>
      <c r="X10" s="554">
        <v>1290.4739999999999</v>
      </c>
      <c r="Y10" s="554">
        <v>1659.473</v>
      </c>
      <c r="Z10" s="554">
        <v>1815.6880000000001</v>
      </c>
      <c r="AA10" s="554">
        <v>1550.5</v>
      </c>
      <c r="AB10" s="554">
        <v>1723.4549999999999</v>
      </c>
      <c r="AC10" s="554">
        <v>1751.4960000000001</v>
      </c>
      <c r="AD10" s="554">
        <v>1784.3240000000001</v>
      </c>
      <c r="AE10" s="554">
        <v>1656.12</v>
      </c>
      <c r="AF10" s="554">
        <v>1722.4929999999999</v>
      </c>
      <c r="AG10" s="554">
        <v>1314.819</v>
      </c>
      <c r="AH10" s="554">
        <v>1136.404</v>
      </c>
      <c r="AI10" s="554">
        <v>966.60799999999995</v>
      </c>
      <c r="AJ10" s="554">
        <v>1380.5709999999999</v>
      </c>
      <c r="AK10" s="554">
        <v>1630.838</v>
      </c>
      <c r="AL10" s="554">
        <v>1740.153</v>
      </c>
      <c r="AM10" s="554">
        <v>1565.3240000000001</v>
      </c>
      <c r="AN10" s="554">
        <v>1734.4670000000001</v>
      </c>
      <c r="AO10" s="554">
        <v>1794.425</v>
      </c>
      <c r="AP10" s="554">
        <v>2121.395</v>
      </c>
      <c r="AQ10" s="554">
        <v>1971.126</v>
      </c>
      <c r="AR10" s="554">
        <v>1740.383</v>
      </c>
      <c r="AS10" s="554">
        <v>1416.1579999999999</v>
      </c>
      <c r="AT10" s="554">
        <v>1166.8969999999999</v>
      </c>
      <c r="AU10" s="554">
        <v>1036.558</v>
      </c>
      <c r="AV10" s="554">
        <v>1450.1010000000001</v>
      </c>
      <c r="AW10" s="554">
        <v>1785.6759999999999</v>
      </c>
      <c r="AX10" s="554">
        <v>1947.72</v>
      </c>
      <c r="AY10" s="554">
        <v>1745.9349999999999</v>
      </c>
      <c r="AZ10" s="554">
        <v>1855.3879999999999</v>
      </c>
      <c r="BA10" s="554">
        <v>1838.413</v>
      </c>
      <c r="BB10" s="554">
        <v>1860.1079999999999</v>
      </c>
      <c r="BC10" s="554">
        <v>1840.5150000000001</v>
      </c>
      <c r="BD10" s="554">
        <v>1621.44</v>
      </c>
      <c r="BE10" s="554">
        <v>1174.963</v>
      </c>
      <c r="BF10" s="554">
        <v>1061.8910000000001</v>
      </c>
      <c r="BG10" s="554">
        <v>959.68899999999996</v>
      </c>
      <c r="BH10" s="554">
        <v>1348.194</v>
      </c>
      <c r="BI10" s="554">
        <v>1626.818</v>
      </c>
      <c r="BJ10" s="554">
        <v>1772.2470000000001</v>
      </c>
      <c r="BK10" s="554">
        <v>1632.5830000000001</v>
      </c>
      <c r="BL10" s="554">
        <v>1813.5809999999999</v>
      </c>
      <c r="BM10" s="554">
        <v>1750.6389999999999</v>
      </c>
      <c r="BN10" s="554">
        <v>1772.913</v>
      </c>
      <c r="BO10" s="554">
        <v>1574.2239999999999</v>
      </c>
      <c r="BP10" s="554">
        <v>1501.383</v>
      </c>
      <c r="BQ10" s="554">
        <v>1189.3710000000001</v>
      </c>
      <c r="BR10" s="554">
        <v>1011.516</v>
      </c>
      <c r="BS10" s="554">
        <v>981.80399999999997</v>
      </c>
      <c r="BT10" s="554">
        <v>1394.078</v>
      </c>
      <c r="BU10" s="554">
        <v>1545.934</v>
      </c>
      <c r="BV10" s="554">
        <v>1609.271</v>
      </c>
      <c r="BW10" s="554">
        <v>1463.6759999999999</v>
      </c>
      <c r="BX10" s="554">
        <v>1622.884</v>
      </c>
      <c r="BY10" s="554">
        <v>1638.175</v>
      </c>
      <c r="BZ10" s="554">
        <v>1669.3510000000001</v>
      </c>
      <c r="CA10" s="554">
        <v>1603.348</v>
      </c>
      <c r="CB10" s="554">
        <v>1479.99</v>
      </c>
      <c r="CC10" s="554">
        <v>1207.085</v>
      </c>
      <c r="CD10" s="554">
        <v>1119.0260000000001</v>
      </c>
      <c r="CE10" s="554">
        <v>1043.414</v>
      </c>
      <c r="CF10" s="554">
        <v>1347.163</v>
      </c>
      <c r="CG10" s="554">
        <v>1462.567</v>
      </c>
      <c r="CH10" s="554">
        <v>1587.61</v>
      </c>
      <c r="CI10" s="554">
        <v>1534.4259999999999</v>
      </c>
      <c r="CJ10" s="554">
        <v>1650.212</v>
      </c>
      <c r="CK10" s="554">
        <v>1598.5509999999999</v>
      </c>
      <c r="CL10" s="554">
        <v>1583.73</v>
      </c>
      <c r="CM10" s="554">
        <v>1485.4760000000001</v>
      </c>
      <c r="CN10" s="554">
        <v>1450.556</v>
      </c>
      <c r="CO10" s="554">
        <v>1191.8689999999999</v>
      </c>
      <c r="CP10" s="554">
        <f>[3]Dataset!CN11/1000</f>
        <v>1112.241</v>
      </c>
      <c r="CQ10" s="554">
        <f>[3]Dataset!CO11/1000</f>
        <v>1013.917</v>
      </c>
      <c r="CR10" s="554">
        <f>[3]Dataset!CP11/1000</f>
        <v>1317.569</v>
      </c>
      <c r="CS10" s="554">
        <v>1480.7859999999998</v>
      </c>
      <c r="CT10" s="554">
        <v>1504.0240000000001</v>
      </c>
      <c r="CU10" s="554">
        <v>1453.778</v>
      </c>
      <c r="CV10" s="554">
        <f>'[1]01 25'!C18</f>
        <v>1528.9179999999999</v>
      </c>
      <c r="CW10" s="554">
        <f>'[1]02 25'!C18</f>
        <v>1463.9670000000001</v>
      </c>
      <c r="CX10" s="554">
        <f>'[1]03 25'!C18</f>
        <v>1470.1279999999999</v>
      </c>
    </row>
    <row r="11" spans="1:102" ht="16.5" customHeight="1">
      <c r="A11" s="1096"/>
      <c r="B11" s="549" t="s">
        <v>946</v>
      </c>
      <c r="C11" s="560" t="s">
        <v>349</v>
      </c>
      <c r="D11" s="554">
        <v>575.09199999999998</v>
      </c>
      <c r="E11" s="554">
        <v>539.05600000000004</v>
      </c>
      <c r="F11" s="554">
        <v>543.36099999999999</v>
      </c>
      <c r="G11" s="554">
        <v>496.16500000000002</v>
      </c>
      <c r="H11" s="554">
        <v>474.33699999999999</v>
      </c>
      <c r="I11" s="554">
        <v>438.74299999999999</v>
      </c>
      <c r="J11" s="554">
        <v>419.154</v>
      </c>
      <c r="K11" s="554">
        <v>400.98899999999998</v>
      </c>
      <c r="L11" s="554">
        <v>467.75900000000001</v>
      </c>
      <c r="M11" s="554">
        <v>514.94000000000005</v>
      </c>
      <c r="N11" s="554">
        <v>548.93299999999999</v>
      </c>
      <c r="O11" s="554">
        <v>572.16200000000003</v>
      </c>
      <c r="P11" s="554">
        <v>527.02</v>
      </c>
      <c r="Q11" s="554">
        <v>552.17100000000005</v>
      </c>
      <c r="R11" s="554">
        <v>576.34199999999998</v>
      </c>
      <c r="S11" s="554">
        <v>491.68200000000002</v>
      </c>
      <c r="T11" s="554">
        <v>474.66500000000002</v>
      </c>
      <c r="U11" s="554">
        <v>855.83900000000006</v>
      </c>
      <c r="V11" s="554">
        <v>398.52199999999999</v>
      </c>
      <c r="W11" s="554">
        <v>372.709</v>
      </c>
      <c r="X11" s="554">
        <v>407.16899999999998</v>
      </c>
      <c r="Y11" s="554">
        <v>477.12299999999999</v>
      </c>
      <c r="Z11" s="554">
        <v>492.63799999999998</v>
      </c>
      <c r="AA11" s="554">
        <v>482.935</v>
      </c>
      <c r="AB11" s="554">
        <v>507.31599999999997</v>
      </c>
      <c r="AC11" s="554">
        <v>491.86</v>
      </c>
      <c r="AD11" s="554">
        <v>501.05700000000002</v>
      </c>
      <c r="AE11" s="554">
        <v>495.52100000000002</v>
      </c>
      <c r="AF11" s="554">
        <v>452.13099999999997</v>
      </c>
      <c r="AG11" s="554">
        <v>399.81099999999998</v>
      </c>
      <c r="AH11" s="554">
        <v>383.221</v>
      </c>
      <c r="AI11" s="554">
        <v>408.43900000000002</v>
      </c>
      <c r="AJ11" s="554">
        <v>461.26600000000002</v>
      </c>
      <c r="AK11" s="554">
        <v>534.49699999999996</v>
      </c>
      <c r="AL11" s="554">
        <v>570.45600000000002</v>
      </c>
      <c r="AM11" s="554">
        <v>569.63</v>
      </c>
      <c r="AN11" s="554">
        <v>535.03800000000001</v>
      </c>
      <c r="AO11" s="554">
        <v>492.52499999999998</v>
      </c>
      <c r="AP11" s="554">
        <v>703.74</v>
      </c>
      <c r="AQ11" s="554">
        <v>676.125</v>
      </c>
      <c r="AR11" s="554">
        <v>522.87099999999998</v>
      </c>
      <c r="AS11" s="554">
        <v>465.44799999999998</v>
      </c>
      <c r="AT11" s="554">
        <v>407.40499999999997</v>
      </c>
      <c r="AU11" s="554">
        <v>397.29599999999999</v>
      </c>
      <c r="AV11" s="554">
        <v>447.101</v>
      </c>
      <c r="AW11" s="554">
        <v>512.41800000000001</v>
      </c>
      <c r="AX11" s="554">
        <v>568.67499999999995</v>
      </c>
      <c r="AY11" s="554">
        <v>580.726</v>
      </c>
      <c r="AZ11" s="554">
        <v>527.49300000000005</v>
      </c>
      <c r="BA11" s="554">
        <v>516.91300000000001</v>
      </c>
      <c r="BB11" s="554">
        <v>520.12</v>
      </c>
      <c r="BC11" s="554">
        <v>505.18200000000002</v>
      </c>
      <c r="BD11" s="554">
        <v>444.78899999999999</v>
      </c>
      <c r="BE11" s="554">
        <v>380.29300000000001</v>
      </c>
      <c r="BF11" s="554">
        <v>369.85599999999999</v>
      </c>
      <c r="BG11" s="554">
        <v>349.18900000000002</v>
      </c>
      <c r="BH11" s="554">
        <v>371.49200000000002</v>
      </c>
      <c r="BI11" s="554">
        <v>405.04599999999999</v>
      </c>
      <c r="BJ11" s="554">
        <v>429.09899999999999</v>
      </c>
      <c r="BK11" s="554">
        <v>440.72199999999998</v>
      </c>
      <c r="BL11" s="554">
        <v>472.358</v>
      </c>
      <c r="BM11" s="554">
        <v>421.41899999999998</v>
      </c>
      <c r="BN11" s="554">
        <v>437.86799999999999</v>
      </c>
      <c r="BO11" s="554">
        <v>427.459</v>
      </c>
      <c r="BP11" s="554">
        <v>411.29300000000001</v>
      </c>
      <c r="BQ11" s="554">
        <v>369.875</v>
      </c>
      <c r="BR11" s="554">
        <v>363.67</v>
      </c>
      <c r="BS11" s="554">
        <v>327.28100000000001</v>
      </c>
      <c r="BT11" s="554">
        <v>367.19200000000001</v>
      </c>
      <c r="BU11" s="554">
        <v>390.12599999999998</v>
      </c>
      <c r="BV11" s="554">
        <v>407.18700000000001</v>
      </c>
      <c r="BW11" s="554">
        <v>427.68</v>
      </c>
      <c r="BX11" s="554">
        <v>443.70100000000002</v>
      </c>
      <c r="BY11" s="554">
        <v>408.96499999999997</v>
      </c>
      <c r="BZ11" s="554">
        <v>403.30099999999999</v>
      </c>
      <c r="CA11" s="554">
        <v>395.20699999999999</v>
      </c>
      <c r="CB11" s="554">
        <v>382.80599999999998</v>
      </c>
      <c r="CC11" s="554">
        <v>345.88600000000002</v>
      </c>
      <c r="CD11" s="554">
        <v>348.35199999999998</v>
      </c>
      <c r="CE11" s="554">
        <v>315.34800000000001</v>
      </c>
      <c r="CF11" s="554">
        <v>371.72</v>
      </c>
      <c r="CG11" s="554">
        <v>381.69400000000002</v>
      </c>
      <c r="CH11" s="554">
        <v>423.02499999999998</v>
      </c>
      <c r="CI11" s="554">
        <v>430.87599999999998</v>
      </c>
      <c r="CJ11" s="554">
        <v>437.10199999999998</v>
      </c>
      <c r="CK11" s="554">
        <v>411.22399999999999</v>
      </c>
      <c r="CL11" s="554">
        <v>414.49099999999999</v>
      </c>
      <c r="CM11" s="554">
        <v>397.29300000000001</v>
      </c>
      <c r="CN11" s="554">
        <v>387.42399999999998</v>
      </c>
      <c r="CO11" s="554">
        <v>358.94499999999999</v>
      </c>
      <c r="CP11" s="554">
        <f>[3]Dataset!CN12/1000</f>
        <v>317.33800000000002</v>
      </c>
      <c r="CQ11" s="554">
        <f>[3]Dataset!CO12/1000</f>
        <v>323.14600000000002</v>
      </c>
      <c r="CR11" s="554">
        <f>[3]Dataset!CP12/1000</f>
        <v>376.67399999999998</v>
      </c>
      <c r="CS11" s="554">
        <v>413.94</v>
      </c>
      <c r="CT11" s="554">
        <v>419.548</v>
      </c>
      <c r="CU11" s="554">
        <v>431.18599999999998</v>
      </c>
      <c r="CV11" s="554">
        <f>'[1]01 25'!C19</f>
        <v>455.012</v>
      </c>
      <c r="CW11" s="554">
        <f>'[1]02 25'!C19</f>
        <v>433.94400000000002</v>
      </c>
      <c r="CX11" s="554">
        <f>'[1]03 25'!C19</f>
        <v>445.755</v>
      </c>
    </row>
    <row r="12" spans="1:102" ht="16.5" customHeight="1">
      <c r="A12" s="1096"/>
      <c r="B12" s="1021" t="s">
        <v>947</v>
      </c>
      <c r="C12" s="560" t="s">
        <v>350</v>
      </c>
      <c r="D12" s="554">
        <v>465.50700000000001</v>
      </c>
      <c r="E12" s="554">
        <v>431.4</v>
      </c>
      <c r="F12" s="554">
        <v>423.173</v>
      </c>
      <c r="G12" s="554">
        <v>392.21199999999999</v>
      </c>
      <c r="H12" s="554">
        <v>382.66399999999999</v>
      </c>
      <c r="I12" s="554">
        <v>372.61700000000002</v>
      </c>
      <c r="J12" s="554">
        <v>346.416</v>
      </c>
      <c r="K12" s="554">
        <v>299.351</v>
      </c>
      <c r="L12" s="554">
        <v>389.11700000000002</v>
      </c>
      <c r="M12" s="554">
        <v>396.32600000000002</v>
      </c>
      <c r="N12" s="554">
        <v>420.47</v>
      </c>
      <c r="O12" s="554">
        <v>403.06400000000002</v>
      </c>
      <c r="P12" s="554">
        <v>437.96499999999997</v>
      </c>
      <c r="Q12" s="554">
        <v>450.59300000000002</v>
      </c>
      <c r="R12" s="554">
        <v>439.94</v>
      </c>
      <c r="S12" s="554">
        <v>386.11200000000002</v>
      </c>
      <c r="T12" s="554">
        <v>393.17099999999999</v>
      </c>
      <c r="U12" s="554">
        <v>362.08300000000003</v>
      </c>
      <c r="V12" s="554">
        <v>335.19600000000003</v>
      </c>
      <c r="W12" s="554">
        <v>295.702</v>
      </c>
      <c r="X12" s="554">
        <v>355.66800000000001</v>
      </c>
      <c r="Y12" s="554">
        <v>390.25299999999999</v>
      </c>
      <c r="Z12" s="554">
        <v>407.541</v>
      </c>
      <c r="AA12" s="554">
        <v>386.709</v>
      </c>
      <c r="AB12" s="554">
        <v>434.221</v>
      </c>
      <c r="AC12" s="554">
        <v>408.98399999999998</v>
      </c>
      <c r="AD12" s="554">
        <v>404.01</v>
      </c>
      <c r="AE12" s="554">
        <v>387.12099999999998</v>
      </c>
      <c r="AF12" s="554">
        <v>405.84300000000002</v>
      </c>
      <c r="AG12" s="554">
        <v>359.19499999999999</v>
      </c>
      <c r="AH12" s="554">
        <v>321.64</v>
      </c>
      <c r="AI12" s="554">
        <v>289.39400000000001</v>
      </c>
      <c r="AJ12" s="554">
        <v>375.39800000000002</v>
      </c>
      <c r="AK12" s="554">
        <v>418.036</v>
      </c>
      <c r="AL12" s="554">
        <v>453.76</v>
      </c>
      <c r="AM12" s="554">
        <v>428.53500000000003</v>
      </c>
      <c r="AN12" s="554">
        <v>428.20600000000002</v>
      </c>
      <c r="AO12" s="554">
        <v>414.53699999999998</v>
      </c>
      <c r="AP12" s="554">
        <v>533.43100000000004</v>
      </c>
      <c r="AQ12" s="554">
        <v>537.50300000000004</v>
      </c>
      <c r="AR12" s="554">
        <v>449.18400000000003</v>
      </c>
      <c r="AS12" s="554">
        <v>401.12400000000002</v>
      </c>
      <c r="AT12" s="554">
        <v>321.20499999999998</v>
      </c>
      <c r="AU12" s="554">
        <v>291.416</v>
      </c>
      <c r="AV12" s="554">
        <v>360.97</v>
      </c>
      <c r="AW12" s="554">
        <v>405.23599999999999</v>
      </c>
      <c r="AX12" s="554">
        <v>448.04700000000003</v>
      </c>
      <c r="AY12" s="554">
        <v>432.387</v>
      </c>
      <c r="AZ12" s="554">
        <v>453.67099999999999</v>
      </c>
      <c r="BA12" s="554">
        <v>430.40600000000001</v>
      </c>
      <c r="BB12" s="554">
        <v>417.64299999999997</v>
      </c>
      <c r="BC12" s="554">
        <v>429.10199999999998</v>
      </c>
      <c r="BD12" s="554">
        <v>394.40600000000001</v>
      </c>
      <c r="BE12" s="554">
        <v>372.33</v>
      </c>
      <c r="BF12" s="554">
        <v>321.02499999999998</v>
      </c>
      <c r="BG12" s="554">
        <v>280.86799999999999</v>
      </c>
      <c r="BH12" s="554">
        <v>341.53</v>
      </c>
      <c r="BI12" s="554">
        <v>365.04500000000002</v>
      </c>
      <c r="BJ12" s="554">
        <v>377.24299999999999</v>
      </c>
      <c r="BK12" s="554">
        <v>377.16899999999998</v>
      </c>
      <c r="BL12" s="554">
        <v>406.80099999999999</v>
      </c>
      <c r="BM12" s="554">
        <v>386.31400000000002</v>
      </c>
      <c r="BN12" s="554">
        <v>421.50400000000002</v>
      </c>
      <c r="BO12" s="554">
        <v>372.80799999999999</v>
      </c>
      <c r="BP12" s="554">
        <v>345.22</v>
      </c>
      <c r="BQ12" s="554">
        <v>324.68099999999998</v>
      </c>
      <c r="BR12" s="554">
        <v>296.928</v>
      </c>
      <c r="BS12" s="554">
        <v>285.98599999999999</v>
      </c>
      <c r="BT12" s="554">
        <v>341.19299999999998</v>
      </c>
      <c r="BU12" s="554">
        <v>347.66699999999997</v>
      </c>
      <c r="BV12" s="554">
        <v>373.27100000000002</v>
      </c>
      <c r="BW12" s="554">
        <v>335.65</v>
      </c>
      <c r="BX12" s="554">
        <v>352.20400000000001</v>
      </c>
      <c r="BY12" s="554">
        <v>330.85399999999998</v>
      </c>
      <c r="BZ12" s="554">
        <v>330.70699999999999</v>
      </c>
      <c r="CA12" s="554">
        <v>317.08800000000002</v>
      </c>
      <c r="CB12" s="554">
        <v>330.18599999999998</v>
      </c>
      <c r="CC12" s="554">
        <v>330.23</v>
      </c>
      <c r="CD12" s="554">
        <v>269.56200000000001</v>
      </c>
      <c r="CE12" s="554">
        <v>260.15499999999997</v>
      </c>
      <c r="CF12" s="554">
        <v>332.24700000000001</v>
      </c>
      <c r="CG12" s="554">
        <v>343.08699999999999</v>
      </c>
      <c r="CH12" s="554">
        <v>370.68799999999999</v>
      </c>
      <c r="CI12" s="554">
        <v>338.96800000000002</v>
      </c>
      <c r="CJ12" s="554">
        <v>345.09100000000001</v>
      </c>
      <c r="CK12" s="554">
        <v>311.613</v>
      </c>
      <c r="CL12" s="554">
        <v>349.86200000000002</v>
      </c>
      <c r="CM12" s="554">
        <v>366.50099999999998</v>
      </c>
      <c r="CN12" s="554">
        <v>362.85899999999998</v>
      </c>
      <c r="CO12" s="554">
        <v>345.09699999999998</v>
      </c>
      <c r="CP12" s="554">
        <f>[3]Dataset!CN13/1000</f>
        <v>283.245</v>
      </c>
      <c r="CQ12" s="554">
        <f>[3]Dataset!CO13/1000</f>
        <v>253.71600000000001</v>
      </c>
      <c r="CR12" s="554">
        <f>[3]Dataset!CP13/1000</f>
        <v>341.36399999999998</v>
      </c>
      <c r="CS12" s="554">
        <v>390.67099999999999</v>
      </c>
      <c r="CT12" s="554">
        <v>415.10500000000002</v>
      </c>
      <c r="CU12" s="554">
        <v>405.98399999999998</v>
      </c>
      <c r="CV12" s="554">
        <f>'[1]01 25'!C20</f>
        <v>424.41</v>
      </c>
      <c r="CW12" s="554">
        <f>'[1]02 25'!C20</f>
        <v>410.72800000000001</v>
      </c>
      <c r="CX12" s="554">
        <f>'[1]03 25'!C20</f>
        <v>411.35599999999999</v>
      </c>
    </row>
    <row r="13" spans="1:102" ht="16.5" customHeight="1">
      <c r="A13" s="1096"/>
      <c r="B13" s="549" t="s">
        <v>467</v>
      </c>
      <c r="C13" s="561" t="s">
        <v>460</v>
      </c>
      <c r="D13" s="555">
        <v>3583.22</v>
      </c>
      <c r="E13" s="555">
        <v>3512.1179999999999</v>
      </c>
      <c r="F13" s="555">
        <v>3434.989</v>
      </c>
      <c r="G13" s="555">
        <v>3185.7379999999998</v>
      </c>
      <c r="H13" s="555">
        <v>3067.4879999999998</v>
      </c>
      <c r="I13" s="555">
        <v>2635.4670000000001</v>
      </c>
      <c r="J13" s="555">
        <v>2419.3389999999999</v>
      </c>
      <c r="K13" s="555">
        <v>2241.8220000000001</v>
      </c>
      <c r="L13" s="555">
        <v>3058.9140000000002</v>
      </c>
      <c r="M13" s="555">
        <v>3373.8539999999998</v>
      </c>
      <c r="N13" s="555">
        <v>3638.8209999999999</v>
      </c>
      <c r="O13" s="555">
        <v>3308.2440000000001</v>
      </c>
      <c r="P13" s="555">
        <v>3514.73</v>
      </c>
      <c r="Q13" s="555">
        <v>3694.0010000000002</v>
      </c>
      <c r="R13" s="555">
        <v>3653.4659999999999</v>
      </c>
      <c r="S13" s="555">
        <v>3372.2280000000001</v>
      </c>
      <c r="T13" s="555">
        <v>3275.8850000000002</v>
      </c>
      <c r="U13" s="555">
        <v>3172.1680000000001</v>
      </c>
      <c r="V13" s="555">
        <v>2722.721</v>
      </c>
      <c r="W13" s="555">
        <v>2201.665</v>
      </c>
      <c r="X13" s="555">
        <v>2699.9690000000001</v>
      </c>
      <c r="Y13" s="555">
        <v>3217.3809999999999</v>
      </c>
      <c r="Z13" s="555">
        <v>3403.777</v>
      </c>
      <c r="AA13" s="555">
        <v>3092.2910000000002</v>
      </c>
      <c r="AB13" s="555">
        <v>3411.7190000000001</v>
      </c>
      <c r="AC13" s="555">
        <v>3395.009</v>
      </c>
      <c r="AD13" s="555">
        <v>3427.0810000000001</v>
      </c>
      <c r="AE13" s="555">
        <v>3263.02</v>
      </c>
      <c r="AF13" s="555">
        <v>3321.5459999999998</v>
      </c>
      <c r="AG13" s="555">
        <v>2754.88</v>
      </c>
      <c r="AH13" s="555">
        <v>2506.3539999999998</v>
      </c>
      <c r="AI13" s="555">
        <v>2354.433</v>
      </c>
      <c r="AJ13" s="555">
        <v>2924.259</v>
      </c>
      <c r="AK13" s="555">
        <v>3352.529</v>
      </c>
      <c r="AL13" s="555">
        <v>3580.3330000000001</v>
      </c>
      <c r="AM13" s="555">
        <v>3414.3040000000001</v>
      </c>
      <c r="AN13" s="555">
        <v>3566.7849999999999</v>
      </c>
      <c r="AO13" s="555">
        <v>3563.7979999999998</v>
      </c>
      <c r="AP13" s="555">
        <v>4484.6499999999996</v>
      </c>
      <c r="AQ13" s="555">
        <v>4370.6499999999996</v>
      </c>
      <c r="AR13" s="555">
        <v>3722.614</v>
      </c>
      <c r="AS13" s="555">
        <v>3195.377</v>
      </c>
      <c r="AT13" s="555">
        <v>2706.1889999999999</v>
      </c>
      <c r="AU13" s="555">
        <v>2493.3240000000001</v>
      </c>
      <c r="AV13" s="555">
        <v>3087.902</v>
      </c>
      <c r="AW13" s="555">
        <v>3598.7640000000001</v>
      </c>
      <c r="AX13" s="555">
        <v>3980.2640000000001</v>
      </c>
      <c r="AY13" s="555">
        <v>3871.069</v>
      </c>
      <c r="AZ13" s="555">
        <v>3849.335</v>
      </c>
      <c r="BA13" s="555">
        <v>3765.3809999999999</v>
      </c>
      <c r="BB13" s="555">
        <v>3651.5839999999998</v>
      </c>
      <c r="BC13" s="555">
        <v>3629.335</v>
      </c>
      <c r="BD13" s="555">
        <v>3261.549</v>
      </c>
      <c r="BE13" s="555">
        <v>2653.9319999999998</v>
      </c>
      <c r="BF13" s="555">
        <v>2460.3429999999998</v>
      </c>
      <c r="BG13" s="555">
        <v>2277.5349999999999</v>
      </c>
      <c r="BH13" s="555">
        <v>2811.491</v>
      </c>
      <c r="BI13" s="555">
        <v>3241.8510000000001</v>
      </c>
      <c r="BJ13" s="555">
        <v>3502.7510000000002</v>
      </c>
      <c r="BK13" s="555">
        <v>3435.7939999999999</v>
      </c>
      <c r="BL13" s="555">
        <v>3719.4110000000001</v>
      </c>
      <c r="BM13" s="555">
        <v>3527.9430000000002</v>
      </c>
      <c r="BN13" s="555">
        <v>3565.2289999999998</v>
      </c>
      <c r="BO13" s="555">
        <v>3269.8180000000002</v>
      </c>
      <c r="BP13" s="555">
        <v>3103.2710000000002</v>
      </c>
      <c r="BQ13" s="555">
        <v>2717.181</v>
      </c>
      <c r="BR13" s="555">
        <v>2442.5990000000002</v>
      </c>
      <c r="BS13" s="555">
        <v>2354.16</v>
      </c>
      <c r="BT13" s="555">
        <v>2952.53</v>
      </c>
      <c r="BU13" s="555">
        <v>3169.0830000000001</v>
      </c>
      <c r="BV13" s="555">
        <v>3352.1370000000002</v>
      </c>
      <c r="BW13" s="555">
        <v>3272.3420000000001</v>
      </c>
      <c r="BX13" s="555">
        <v>3460.078</v>
      </c>
      <c r="BY13" s="555">
        <v>3361.3359999999998</v>
      </c>
      <c r="BZ13" s="555">
        <v>3376.7939999999999</v>
      </c>
      <c r="CA13" s="555">
        <v>3223.0070000000001</v>
      </c>
      <c r="CB13" s="555">
        <v>3096.5749999999998</v>
      </c>
      <c r="CC13" s="555">
        <v>2768.5030000000002</v>
      </c>
      <c r="CD13" s="555">
        <v>2540.5540000000001</v>
      </c>
      <c r="CE13" s="555">
        <v>2457.7089999999998</v>
      </c>
      <c r="CF13" s="555">
        <v>2964.6210000000001</v>
      </c>
      <c r="CG13" s="555">
        <v>3144.7249999999999</v>
      </c>
      <c r="CH13" s="555">
        <v>3389.74</v>
      </c>
      <c r="CI13" s="555">
        <v>3341.873</v>
      </c>
      <c r="CJ13" s="555">
        <v>3466.5169999999998</v>
      </c>
      <c r="CK13" s="555">
        <v>3269.8229999999999</v>
      </c>
      <c r="CL13" s="555">
        <v>3298.9319999999998</v>
      </c>
      <c r="CM13" s="555">
        <v>3135.5079999999998</v>
      </c>
      <c r="CN13" s="555">
        <v>3089.7460000000001</v>
      </c>
      <c r="CO13" s="555">
        <v>2682.7339999999999</v>
      </c>
      <c r="CP13" s="555">
        <f>[3]Dataset!CN14/1000</f>
        <v>2443.0990000000002</v>
      </c>
      <c r="CQ13" s="555">
        <f>[3]Dataset!CO14/1000</f>
        <v>2354.873</v>
      </c>
      <c r="CR13" s="555">
        <f>[3]Dataset!CP14/1000</f>
        <v>2902.0479999999998</v>
      </c>
      <c r="CS13" s="555">
        <v>3199.5830000000001</v>
      </c>
      <c r="CT13" s="555">
        <v>3284.0990000000002</v>
      </c>
      <c r="CU13" s="555">
        <v>3259.4879999999998</v>
      </c>
      <c r="CV13" s="555">
        <f>'[1]01 25'!C22</f>
        <v>3373.7080000000001</v>
      </c>
      <c r="CW13" s="555">
        <f>'[1]02 25'!C22</f>
        <v>3206.6669999999999</v>
      </c>
      <c r="CX13" s="555">
        <f>'[1]03 25'!C22</f>
        <v>3223.4960000000001</v>
      </c>
    </row>
    <row r="14" spans="1:102" ht="16.5" customHeight="1">
      <c r="A14" s="1096"/>
      <c r="B14" s="550" t="s">
        <v>948</v>
      </c>
      <c r="C14" s="560" t="s">
        <v>351</v>
      </c>
      <c r="D14" s="554">
        <v>339.62400000000002</v>
      </c>
      <c r="E14" s="554">
        <v>334.98099999999999</v>
      </c>
      <c r="F14" s="554">
        <v>294.23899999999998</v>
      </c>
      <c r="G14" s="554">
        <v>275.58600000000001</v>
      </c>
      <c r="H14" s="554">
        <v>267.858</v>
      </c>
      <c r="I14" s="554">
        <v>260.48899999999998</v>
      </c>
      <c r="J14" s="554">
        <v>221.30199999999999</v>
      </c>
      <c r="K14" s="554">
        <v>214.434</v>
      </c>
      <c r="L14" s="554">
        <v>270.35700000000003</v>
      </c>
      <c r="M14" s="554">
        <v>287.56400000000002</v>
      </c>
      <c r="N14" s="554">
        <v>345.78</v>
      </c>
      <c r="O14" s="554">
        <v>322.59199999999998</v>
      </c>
      <c r="P14" s="554">
        <v>357.34399999999999</v>
      </c>
      <c r="Q14" s="554">
        <v>386.11</v>
      </c>
      <c r="R14" s="554">
        <v>472.73700000000002</v>
      </c>
      <c r="S14" s="554">
        <v>389.63200000000001</v>
      </c>
      <c r="T14" s="554">
        <v>471.06299999999999</v>
      </c>
      <c r="U14" s="554">
        <v>388.94099999999997</v>
      </c>
      <c r="V14" s="554">
        <v>264.44900000000001</v>
      </c>
      <c r="W14" s="554">
        <v>248.15600000000001</v>
      </c>
      <c r="X14" s="554">
        <v>320.98200000000003</v>
      </c>
      <c r="Y14" s="554">
        <v>399.62299999999999</v>
      </c>
      <c r="Z14" s="554">
        <v>403.80700000000002</v>
      </c>
      <c r="AA14" s="554">
        <v>358.95400000000001</v>
      </c>
      <c r="AB14" s="554">
        <v>409.37799999999999</v>
      </c>
      <c r="AC14" s="554">
        <v>411.35599999999999</v>
      </c>
      <c r="AD14" s="554">
        <v>387.12099999999998</v>
      </c>
      <c r="AE14" s="554">
        <v>366.01400000000001</v>
      </c>
      <c r="AF14" s="554">
        <v>401.76799999999997</v>
      </c>
      <c r="AG14" s="554">
        <v>335.29599999999999</v>
      </c>
      <c r="AH14" s="554">
        <v>260.65499999999997</v>
      </c>
      <c r="AI14" s="554">
        <v>319.572</v>
      </c>
      <c r="AJ14" s="554">
        <v>380.35899999999998</v>
      </c>
      <c r="AK14" s="554">
        <v>371.07799999999997</v>
      </c>
      <c r="AL14" s="554">
        <v>388.05399999999997</v>
      </c>
      <c r="AM14" s="554">
        <v>341.58600000000001</v>
      </c>
      <c r="AN14" s="554">
        <v>372.13</v>
      </c>
      <c r="AO14" s="554">
        <v>382.20299999999997</v>
      </c>
      <c r="AP14" s="554">
        <v>543.12699999999995</v>
      </c>
      <c r="AQ14" s="554">
        <v>525.66899999999998</v>
      </c>
      <c r="AR14" s="554">
        <v>446.66699999999997</v>
      </c>
      <c r="AS14" s="554">
        <v>344.45800000000003</v>
      </c>
      <c r="AT14" s="554">
        <v>225.63800000000001</v>
      </c>
      <c r="AU14" s="554">
        <v>204.38200000000001</v>
      </c>
      <c r="AV14" s="554">
        <v>297.35500000000002</v>
      </c>
      <c r="AW14" s="554">
        <v>361.38299999999998</v>
      </c>
      <c r="AX14" s="554">
        <v>417.54399999999998</v>
      </c>
      <c r="AY14" s="554">
        <v>370.49200000000002</v>
      </c>
      <c r="AZ14" s="554">
        <v>455.61399999999998</v>
      </c>
      <c r="BA14" s="554">
        <v>488.35300000000001</v>
      </c>
      <c r="BB14" s="554">
        <v>380.38400000000001</v>
      </c>
      <c r="BC14" s="554">
        <v>383.13799999999998</v>
      </c>
      <c r="BD14" s="554">
        <v>330.68</v>
      </c>
      <c r="BE14" s="554">
        <v>258.21600000000001</v>
      </c>
      <c r="BF14" s="554">
        <v>213.078</v>
      </c>
      <c r="BG14" s="554">
        <v>172.3</v>
      </c>
      <c r="BH14" s="554">
        <v>242.37100000000001</v>
      </c>
      <c r="BI14" s="554">
        <v>322.39600000000002</v>
      </c>
      <c r="BJ14" s="554">
        <v>313.10199999999998</v>
      </c>
      <c r="BK14" s="554">
        <v>290.27300000000002</v>
      </c>
      <c r="BL14" s="554">
        <v>370.57600000000002</v>
      </c>
      <c r="BM14" s="554">
        <v>323.31299999999999</v>
      </c>
      <c r="BN14" s="554">
        <v>449.43200000000002</v>
      </c>
      <c r="BO14" s="554">
        <v>382.30200000000002</v>
      </c>
      <c r="BP14" s="554">
        <v>340.911</v>
      </c>
      <c r="BQ14" s="554">
        <v>277.661</v>
      </c>
      <c r="BR14" s="554">
        <v>245.76300000000001</v>
      </c>
      <c r="BS14" s="554">
        <v>208.36600000000001</v>
      </c>
      <c r="BT14" s="554">
        <v>320.36799999999999</v>
      </c>
      <c r="BU14" s="554">
        <v>356.73899999999998</v>
      </c>
      <c r="BV14" s="554">
        <v>314.18099999999998</v>
      </c>
      <c r="BW14" s="554">
        <v>272.86900000000003</v>
      </c>
      <c r="BX14" s="554">
        <v>282.59899999999999</v>
      </c>
      <c r="BY14" s="554">
        <v>294.69900000000001</v>
      </c>
      <c r="BZ14" s="554">
        <v>306.322</v>
      </c>
      <c r="CA14" s="554">
        <v>279.29700000000003</v>
      </c>
      <c r="CB14" s="554">
        <v>279.096</v>
      </c>
      <c r="CC14" s="554">
        <v>262.72800000000001</v>
      </c>
      <c r="CD14" s="554">
        <v>221.30799999999999</v>
      </c>
      <c r="CE14" s="554">
        <v>197.405</v>
      </c>
      <c r="CF14" s="554">
        <v>258.61099999999999</v>
      </c>
      <c r="CG14" s="554">
        <v>326.96300000000002</v>
      </c>
      <c r="CH14" s="554">
        <v>331.22899999999998</v>
      </c>
      <c r="CI14" s="554">
        <v>302.09300000000002</v>
      </c>
      <c r="CJ14" s="554">
        <v>320.61700000000002</v>
      </c>
      <c r="CK14" s="554">
        <v>323.65199999999999</v>
      </c>
      <c r="CL14" s="554">
        <v>327.40800000000002</v>
      </c>
      <c r="CM14" s="554">
        <v>325.93400000000003</v>
      </c>
      <c r="CN14" s="554">
        <v>324.92899999999997</v>
      </c>
      <c r="CO14" s="554">
        <v>320.64800000000002</v>
      </c>
      <c r="CP14" s="554">
        <f>[3]Dataset!CN15/1000</f>
        <v>240.34399999999999</v>
      </c>
      <c r="CQ14" s="554">
        <f>[3]Dataset!CO15/1000</f>
        <v>197.441</v>
      </c>
      <c r="CR14" s="554">
        <f>[3]Dataset!CP15/1000</f>
        <v>311.43700000000001</v>
      </c>
      <c r="CS14" s="554">
        <v>370.37599999999998</v>
      </c>
      <c r="CT14" s="554">
        <v>384.81799999999998</v>
      </c>
      <c r="CU14" s="554">
        <v>333.62299999999999</v>
      </c>
      <c r="CV14" s="554">
        <f>'[1]01 25'!C23</f>
        <v>375.608</v>
      </c>
      <c r="CW14" s="554">
        <f>'[1]02 25'!C23</f>
        <v>364.33499999999998</v>
      </c>
      <c r="CX14" s="554">
        <f>'[1]03 25'!C23</f>
        <v>378.303</v>
      </c>
    </row>
    <row r="15" spans="1:102" s="155" customFormat="1" ht="16.5" customHeight="1">
      <c r="A15" s="1096"/>
      <c r="B15" s="711"/>
      <c r="C15" s="561" t="s">
        <v>461</v>
      </c>
      <c r="D15" s="555">
        <v>394.14699999999999</v>
      </c>
      <c r="E15" s="555">
        <v>395.01</v>
      </c>
      <c r="F15" s="555">
        <v>347.16</v>
      </c>
      <c r="G15" s="555">
        <v>327.26299999999998</v>
      </c>
      <c r="H15" s="555">
        <v>319.005</v>
      </c>
      <c r="I15" s="555">
        <v>311.97399999999999</v>
      </c>
      <c r="J15" s="555">
        <v>274.93099999999998</v>
      </c>
      <c r="K15" s="555">
        <v>268.584</v>
      </c>
      <c r="L15" s="555">
        <v>328.52800000000002</v>
      </c>
      <c r="M15" s="555">
        <v>338.24400000000003</v>
      </c>
      <c r="N15" s="555">
        <v>398.69299999999998</v>
      </c>
      <c r="O15" s="555">
        <v>376.911</v>
      </c>
      <c r="P15" s="555">
        <v>414.99900000000002</v>
      </c>
      <c r="Q15" s="555">
        <v>440.06</v>
      </c>
      <c r="R15" s="555">
        <v>523.18899999999996</v>
      </c>
      <c r="S15" s="555">
        <v>435.166</v>
      </c>
      <c r="T15" s="555">
        <v>519.63499999999999</v>
      </c>
      <c r="U15" s="555">
        <v>442.11799999999999</v>
      </c>
      <c r="V15" s="555">
        <v>318.00200000000001</v>
      </c>
      <c r="W15" s="555">
        <v>299.40300000000002</v>
      </c>
      <c r="X15" s="555">
        <v>376.00299999999999</v>
      </c>
      <c r="Y15" s="555">
        <v>456.08600000000001</v>
      </c>
      <c r="Z15" s="555">
        <v>457.53</v>
      </c>
      <c r="AA15" s="555">
        <v>411.13200000000001</v>
      </c>
      <c r="AB15" s="555">
        <v>468.04199999999997</v>
      </c>
      <c r="AC15" s="555">
        <v>463.358</v>
      </c>
      <c r="AD15" s="555">
        <v>434.01600000000002</v>
      </c>
      <c r="AE15" s="555">
        <v>414.00900000000001</v>
      </c>
      <c r="AF15" s="555">
        <v>447.50400000000002</v>
      </c>
      <c r="AG15" s="555">
        <v>385.827</v>
      </c>
      <c r="AH15" s="555">
        <v>306.89699999999999</v>
      </c>
      <c r="AI15" s="555">
        <v>366.98099999999999</v>
      </c>
      <c r="AJ15" s="555">
        <v>428.62</v>
      </c>
      <c r="AK15" s="555">
        <v>371.07799999999997</v>
      </c>
      <c r="AL15" s="555">
        <v>442.83300000000003</v>
      </c>
      <c r="AM15" s="555">
        <v>390.53899999999999</v>
      </c>
      <c r="AN15" s="555">
        <v>422.28</v>
      </c>
      <c r="AO15" s="555">
        <v>431.113</v>
      </c>
      <c r="AP15" s="555">
        <v>603.43700000000001</v>
      </c>
      <c r="AQ15" s="555">
        <v>596.78399999999999</v>
      </c>
      <c r="AR15" s="555">
        <v>501.78500000000003</v>
      </c>
      <c r="AS15" s="555">
        <v>399.64299999999997</v>
      </c>
      <c r="AT15" s="555">
        <v>273.81400000000002</v>
      </c>
      <c r="AU15" s="555">
        <v>249.226</v>
      </c>
      <c r="AV15" s="555">
        <v>343.63299999999998</v>
      </c>
      <c r="AW15" s="555">
        <v>410.56099999999998</v>
      </c>
      <c r="AX15" s="555">
        <v>467.22800000000001</v>
      </c>
      <c r="AY15" s="555">
        <v>370.49200000000002</v>
      </c>
      <c r="AZ15" s="555">
        <v>503.41800000000001</v>
      </c>
      <c r="BA15" s="555">
        <v>536.61300000000006</v>
      </c>
      <c r="BB15" s="555">
        <v>426.983</v>
      </c>
      <c r="BC15" s="555">
        <v>435.62900000000002</v>
      </c>
      <c r="BD15" s="555">
        <v>381.02199999999999</v>
      </c>
      <c r="BE15" s="555">
        <v>308.45999999999998</v>
      </c>
      <c r="BF15" s="555">
        <v>260.404</v>
      </c>
      <c r="BG15" s="555">
        <v>220.81</v>
      </c>
      <c r="BH15" s="555">
        <v>287.89</v>
      </c>
      <c r="BI15" s="555">
        <v>369.346</v>
      </c>
      <c r="BJ15" s="555">
        <v>362.565</v>
      </c>
      <c r="BK15" s="555">
        <v>338.202</v>
      </c>
      <c r="BL15" s="555">
        <v>420.59699999999998</v>
      </c>
      <c r="BM15" s="555">
        <v>361.54199999999997</v>
      </c>
      <c r="BN15" s="555">
        <v>490.37900000000002</v>
      </c>
      <c r="BO15" s="555">
        <v>424.75099999999998</v>
      </c>
      <c r="BP15" s="555">
        <v>381.33499999999998</v>
      </c>
      <c r="BQ15" s="555">
        <v>321.12099999999998</v>
      </c>
      <c r="BR15" s="555">
        <v>286.30399999999997</v>
      </c>
      <c r="BS15" s="555">
        <v>242.18700000000001</v>
      </c>
      <c r="BT15" s="555">
        <v>358.51100000000002</v>
      </c>
      <c r="BU15" s="555">
        <v>395.209</v>
      </c>
      <c r="BV15" s="555">
        <v>357.63299999999998</v>
      </c>
      <c r="BW15" s="555">
        <v>312.29300000000001</v>
      </c>
      <c r="BX15" s="555">
        <v>323.92899999999997</v>
      </c>
      <c r="BY15" s="555">
        <v>334.57799999999997</v>
      </c>
      <c r="BZ15" s="555">
        <v>346.57900000000001</v>
      </c>
      <c r="CA15" s="555">
        <v>317.31700000000001</v>
      </c>
      <c r="CB15" s="555">
        <v>319.46600000000001</v>
      </c>
      <c r="CC15" s="555">
        <v>305.57299999999998</v>
      </c>
      <c r="CD15" s="555">
        <v>266.19499999999999</v>
      </c>
      <c r="CE15" s="555">
        <v>239.22900000000001</v>
      </c>
      <c r="CF15" s="555">
        <v>299.91300000000001</v>
      </c>
      <c r="CG15" s="555">
        <v>367.48700000000002</v>
      </c>
      <c r="CH15" s="555">
        <v>370.91699999999997</v>
      </c>
      <c r="CI15" s="555">
        <v>340.14</v>
      </c>
      <c r="CJ15" s="555">
        <v>360.82100000000003</v>
      </c>
      <c r="CK15" s="555">
        <v>362.35899999999998</v>
      </c>
      <c r="CL15" s="555">
        <v>367.87099999999998</v>
      </c>
      <c r="CM15" s="555">
        <v>363.49099999999999</v>
      </c>
      <c r="CN15" s="555">
        <v>357.15600000000001</v>
      </c>
      <c r="CO15" s="555">
        <v>353.18599999999998</v>
      </c>
      <c r="CP15" s="554">
        <f>[3]Dataset!CN16/1000</f>
        <v>273.93099999999998</v>
      </c>
      <c r="CQ15" s="554">
        <f>[3]Dataset!CO16/1000</f>
        <v>235.024</v>
      </c>
      <c r="CR15" s="554">
        <f>[3]Dataset!CP16/1000</f>
        <v>349.27800000000002</v>
      </c>
      <c r="CS15" s="554">
        <f>'[4]Dataset mese'!CQ$16/1000</f>
        <v>406.61</v>
      </c>
      <c r="CT15" s="554">
        <f>'[4]Dataset mese'!CR$16/1000</f>
        <v>420.15300000000002</v>
      </c>
      <c r="CU15" s="554">
        <v>371.08100000000002</v>
      </c>
      <c r="CV15" s="554">
        <f>'[1]01 25'!C24</f>
        <v>412.40600000000001</v>
      </c>
      <c r="CW15" s="554">
        <f>'[1]02 25'!C24</f>
        <v>399.82400000000001</v>
      </c>
      <c r="CX15" s="554">
        <f>'[1]03 25'!C24</f>
        <v>416.71100000000001</v>
      </c>
    </row>
    <row r="16" spans="1:102" ht="16.5" customHeight="1">
      <c r="A16" s="1096"/>
      <c r="B16" s="551"/>
      <c r="C16" s="560" t="s">
        <v>352</v>
      </c>
      <c r="D16" s="554">
        <v>169.422</v>
      </c>
      <c r="E16" s="554">
        <v>157.09399999999999</v>
      </c>
      <c r="F16" s="554">
        <v>175.03100000000001</v>
      </c>
      <c r="G16" s="554">
        <v>182.25</v>
      </c>
      <c r="H16" s="554">
        <v>155.447</v>
      </c>
      <c r="I16" s="554">
        <v>166.15799999999999</v>
      </c>
      <c r="J16" s="554">
        <v>150.255</v>
      </c>
      <c r="K16" s="554">
        <v>179.595</v>
      </c>
      <c r="L16" s="554">
        <v>209.18899999999999</v>
      </c>
      <c r="M16" s="554">
        <v>214.696</v>
      </c>
      <c r="N16" s="554">
        <v>217.48400000000001</v>
      </c>
      <c r="O16" s="554">
        <v>208.04</v>
      </c>
      <c r="P16" s="554">
        <v>199.96799999999999</v>
      </c>
      <c r="Q16" s="554">
        <v>196.71700000000001</v>
      </c>
      <c r="R16" s="554">
        <v>203.678</v>
      </c>
      <c r="S16" s="554">
        <v>196.39599999999999</v>
      </c>
      <c r="T16" s="554">
        <v>186.93600000000001</v>
      </c>
      <c r="U16" s="554">
        <v>199.79599999999999</v>
      </c>
      <c r="V16" s="554">
        <v>183.714</v>
      </c>
      <c r="W16" s="554">
        <v>188.33</v>
      </c>
      <c r="X16" s="554">
        <v>218.04400000000001</v>
      </c>
      <c r="Y16" s="554">
        <v>222.88300000000001</v>
      </c>
      <c r="Z16" s="554">
        <v>221.75200000000001</v>
      </c>
      <c r="AA16" s="554">
        <v>216.083</v>
      </c>
      <c r="AB16" s="554">
        <v>249.458</v>
      </c>
      <c r="AC16" s="554">
        <v>219.86</v>
      </c>
      <c r="AD16" s="554">
        <v>231.095</v>
      </c>
      <c r="AE16" s="554">
        <v>217.214</v>
      </c>
      <c r="AF16" s="554">
        <v>215.20599999999999</v>
      </c>
      <c r="AG16" s="554">
        <v>194.55199999999999</v>
      </c>
      <c r="AH16" s="554">
        <v>202.126</v>
      </c>
      <c r="AI16" s="554">
        <v>202.42400000000001</v>
      </c>
      <c r="AJ16" s="554">
        <v>240.30699999999999</v>
      </c>
      <c r="AK16" s="554">
        <v>213.02500000000001</v>
      </c>
      <c r="AL16" s="554">
        <v>227.3</v>
      </c>
      <c r="AM16" s="554">
        <v>222.44900000000001</v>
      </c>
      <c r="AN16" s="554">
        <v>249.19399999999999</v>
      </c>
      <c r="AO16" s="554">
        <v>225.083</v>
      </c>
      <c r="AP16" s="554">
        <v>269.85000000000002</v>
      </c>
      <c r="AQ16" s="554">
        <v>280.298</v>
      </c>
      <c r="AR16" s="554">
        <v>239.297</v>
      </c>
      <c r="AS16" s="554">
        <v>215.703</v>
      </c>
      <c r="AT16" s="554">
        <v>190.61199999999999</v>
      </c>
      <c r="AU16" s="554">
        <v>225.78700000000001</v>
      </c>
      <c r="AV16" s="554">
        <v>215.935</v>
      </c>
      <c r="AW16" s="554">
        <v>200.136</v>
      </c>
      <c r="AX16" s="554">
        <v>219.71299999999999</v>
      </c>
      <c r="AY16" s="554">
        <v>218.78</v>
      </c>
      <c r="AZ16" s="554">
        <v>203.815</v>
      </c>
      <c r="BA16" s="554">
        <v>193.14699999999999</v>
      </c>
      <c r="BB16" s="554">
        <v>194.06899999999999</v>
      </c>
      <c r="BC16" s="554">
        <v>200.43199999999999</v>
      </c>
      <c r="BD16" s="554">
        <v>186.90600000000001</v>
      </c>
      <c r="BE16" s="554">
        <v>173.03200000000001</v>
      </c>
      <c r="BF16" s="554">
        <v>187.80600000000001</v>
      </c>
      <c r="BG16" s="554">
        <v>167.828</v>
      </c>
      <c r="BH16" s="554">
        <v>182.488</v>
      </c>
      <c r="BI16" s="554">
        <v>179.351</v>
      </c>
      <c r="BJ16" s="554">
        <v>172.869</v>
      </c>
      <c r="BK16" s="554">
        <v>196.83</v>
      </c>
      <c r="BL16" s="554">
        <v>190.702</v>
      </c>
      <c r="BM16" s="554">
        <v>162.29499999999999</v>
      </c>
      <c r="BN16" s="554">
        <v>181.63300000000001</v>
      </c>
      <c r="BO16" s="554">
        <v>179.01400000000001</v>
      </c>
      <c r="BP16" s="554">
        <v>194.43299999999999</v>
      </c>
      <c r="BQ16" s="554">
        <v>184.83199999999999</v>
      </c>
      <c r="BR16" s="554">
        <v>185.64599999999999</v>
      </c>
      <c r="BS16" s="554">
        <v>181.19200000000001</v>
      </c>
      <c r="BT16" s="554">
        <v>195.99799999999999</v>
      </c>
      <c r="BU16" s="554">
        <v>198.03200000000001</v>
      </c>
      <c r="BV16" s="554">
        <v>200.81200000000001</v>
      </c>
      <c r="BW16" s="554">
        <v>246.20400000000001</v>
      </c>
      <c r="BX16" s="554">
        <v>239.26</v>
      </c>
      <c r="BY16" s="554">
        <v>185.93</v>
      </c>
      <c r="BZ16" s="554">
        <v>181.24199999999999</v>
      </c>
      <c r="CA16" s="554">
        <v>194.233</v>
      </c>
      <c r="CB16" s="554">
        <v>217.196</v>
      </c>
      <c r="CC16" s="554">
        <v>210.49</v>
      </c>
      <c r="CD16" s="554">
        <v>171.97499999999999</v>
      </c>
      <c r="CE16" s="554">
        <v>169.43600000000001</v>
      </c>
      <c r="CF16" s="554">
        <v>196.376</v>
      </c>
      <c r="CG16" s="554">
        <v>194.29599999999999</v>
      </c>
      <c r="CH16" s="554">
        <v>217.82400000000001</v>
      </c>
      <c r="CI16" s="554">
        <v>236.44900000000001</v>
      </c>
      <c r="CJ16" s="554">
        <v>221.66800000000001</v>
      </c>
      <c r="CK16" s="554">
        <v>186.32</v>
      </c>
      <c r="CL16" s="554">
        <v>199.29900000000001</v>
      </c>
      <c r="CM16" s="554">
        <v>186.03899999999999</v>
      </c>
      <c r="CN16" s="554">
        <v>197.547</v>
      </c>
      <c r="CO16" s="554">
        <v>167.09</v>
      </c>
      <c r="CP16" s="554">
        <f>[3]Dataset!CN17/1000</f>
        <v>169.20099999999999</v>
      </c>
      <c r="CQ16" s="554">
        <f>[3]Dataset!CO17/1000</f>
        <v>171.56299999999999</v>
      </c>
      <c r="CR16" s="554">
        <f>[3]Dataset!CP17/1000</f>
        <v>204.745</v>
      </c>
      <c r="CS16" s="554">
        <v>206.50800000000001</v>
      </c>
      <c r="CT16" s="554">
        <v>218.005</v>
      </c>
      <c r="CU16" s="554">
        <v>229.089</v>
      </c>
      <c r="CV16" s="554">
        <f>'[1]01 25'!C26</f>
        <v>233.63200000000001</v>
      </c>
      <c r="CW16" s="554">
        <f>'[1]02 25'!C26</f>
        <v>186.119</v>
      </c>
      <c r="CX16" s="554">
        <f>'[1]03 25'!C26</f>
        <v>199.26599999999999</v>
      </c>
    </row>
    <row r="17" spans="1:102" ht="16.5" customHeight="1">
      <c r="A17" s="1096"/>
      <c r="B17" s="551"/>
      <c r="C17" s="561" t="s">
        <v>464</v>
      </c>
      <c r="D17" s="555">
        <v>799.28700000000003</v>
      </c>
      <c r="E17" s="555">
        <v>726.43499999999995</v>
      </c>
      <c r="F17" s="555">
        <v>694.69500000000005</v>
      </c>
      <c r="G17" s="555">
        <v>734.04700000000003</v>
      </c>
      <c r="H17" s="555">
        <v>662.673</v>
      </c>
      <c r="I17" s="555">
        <v>637.47199999999998</v>
      </c>
      <c r="J17" s="555">
        <v>595.62099999999998</v>
      </c>
      <c r="K17" s="555">
        <v>670.91300000000001</v>
      </c>
      <c r="L17" s="555">
        <v>775.721</v>
      </c>
      <c r="M17" s="555">
        <v>762.76300000000003</v>
      </c>
      <c r="N17" s="555">
        <v>769.68899999999996</v>
      </c>
      <c r="O17" s="555">
        <v>795.00699999999995</v>
      </c>
      <c r="P17" s="555">
        <v>748.02800000000002</v>
      </c>
      <c r="Q17" s="555">
        <v>747.33500000000004</v>
      </c>
      <c r="R17" s="555">
        <v>744.53800000000001</v>
      </c>
      <c r="S17" s="555">
        <v>741.51700000000005</v>
      </c>
      <c r="T17" s="555">
        <v>655.31799999999998</v>
      </c>
      <c r="U17" s="555">
        <v>583.33500000000004</v>
      </c>
      <c r="V17" s="555">
        <v>605.28300000000002</v>
      </c>
      <c r="W17" s="555">
        <v>648.87</v>
      </c>
      <c r="X17" s="555">
        <v>726.68499999999995</v>
      </c>
      <c r="Y17" s="555">
        <v>756.14499999999998</v>
      </c>
      <c r="Z17" s="555">
        <v>752.96799999999996</v>
      </c>
      <c r="AA17" s="555">
        <v>786.37</v>
      </c>
      <c r="AB17" s="555">
        <v>761.072</v>
      </c>
      <c r="AC17" s="555">
        <v>738.64700000000005</v>
      </c>
      <c r="AD17" s="555">
        <v>754.73699999999997</v>
      </c>
      <c r="AE17" s="555">
        <v>772.40800000000002</v>
      </c>
      <c r="AF17" s="555">
        <v>731.95299999999997</v>
      </c>
      <c r="AG17" s="555">
        <v>627.69100000000003</v>
      </c>
      <c r="AH17" s="555">
        <v>619.226</v>
      </c>
      <c r="AI17" s="555">
        <v>655.77300000000002</v>
      </c>
      <c r="AJ17" s="555">
        <v>764.66</v>
      </c>
      <c r="AK17" s="555">
        <v>421.02699999999999</v>
      </c>
      <c r="AL17" s="555">
        <v>742.64</v>
      </c>
      <c r="AM17" s="555">
        <v>724.94600000000003</v>
      </c>
      <c r="AN17" s="555">
        <v>759.65</v>
      </c>
      <c r="AO17" s="555">
        <v>742.59400000000005</v>
      </c>
      <c r="AP17" s="555">
        <v>889.07500000000005</v>
      </c>
      <c r="AQ17" s="555">
        <v>867.47699999999998</v>
      </c>
      <c r="AR17" s="555">
        <v>667.67499999999995</v>
      </c>
      <c r="AS17" s="555">
        <v>612.91700000000003</v>
      </c>
      <c r="AT17" s="555">
        <v>643.97400000000005</v>
      </c>
      <c r="AU17" s="555">
        <v>628.10799999999995</v>
      </c>
      <c r="AV17" s="555">
        <v>650.19000000000005</v>
      </c>
      <c r="AW17" s="555">
        <v>688.02099999999996</v>
      </c>
      <c r="AX17" s="555">
        <v>750.85</v>
      </c>
      <c r="AY17" s="555">
        <v>770.21699999999998</v>
      </c>
      <c r="AZ17" s="555">
        <v>749.41099999999994</v>
      </c>
      <c r="BA17" s="555">
        <v>683.35500000000002</v>
      </c>
      <c r="BB17" s="555">
        <v>666.08399999999995</v>
      </c>
      <c r="BC17" s="555">
        <v>672.69299999999998</v>
      </c>
      <c r="BD17" s="555">
        <v>629.23500000000001</v>
      </c>
      <c r="BE17" s="555">
        <v>612.02</v>
      </c>
      <c r="BF17" s="555">
        <v>553.56399999999996</v>
      </c>
      <c r="BG17" s="555">
        <v>496.82900000000001</v>
      </c>
      <c r="BH17" s="555">
        <v>580.71699999999998</v>
      </c>
      <c r="BI17" s="555">
        <v>601.07500000000005</v>
      </c>
      <c r="BJ17" s="555">
        <v>617.97900000000004</v>
      </c>
      <c r="BK17" s="555">
        <v>659.52</v>
      </c>
      <c r="BL17" s="555">
        <v>660.55499999999995</v>
      </c>
      <c r="BM17" s="555">
        <v>586.57600000000002</v>
      </c>
      <c r="BN17" s="555">
        <v>652.43499999999995</v>
      </c>
      <c r="BO17" s="555">
        <v>628.48299999999995</v>
      </c>
      <c r="BP17" s="555">
        <v>613.86400000000003</v>
      </c>
      <c r="BQ17" s="555">
        <v>583.42600000000004</v>
      </c>
      <c r="BR17" s="555">
        <v>600.49699999999996</v>
      </c>
      <c r="BS17" s="555">
        <v>567.01</v>
      </c>
      <c r="BT17" s="555">
        <v>635.50800000000004</v>
      </c>
      <c r="BU17" s="555">
        <v>642.09699999999998</v>
      </c>
      <c r="BV17" s="555">
        <v>612.06799999999998</v>
      </c>
      <c r="BW17" s="555">
        <v>664.96699999999998</v>
      </c>
      <c r="BX17" s="555">
        <v>688.61599999999999</v>
      </c>
      <c r="BY17" s="555">
        <v>604.17499999999995</v>
      </c>
      <c r="BZ17" s="555">
        <v>607.66600000000005</v>
      </c>
      <c r="CA17" s="555">
        <v>613.25300000000004</v>
      </c>
      <c r="CB17" s="555">
        <v>631.06500000000005</v>
      </c>
      <c r="CC17" s="555">
        <v>591.57500000000005</v>
      </c>
      <c r="CD17" s="555">
        <v>563.15200000000004</v>
      </c>
      <c r="CE17" s="555">
        <v>562.79300000000001</v>
      </c>
      <c r="CF17" s="555">
        <v>618.92100000000005</v>
      </c>
      <c r="CG17" s="555">
        <v>632.08100000000002</v>
      </c>
      <c r="CH17" s="555">
        <v>684.86800000000005</v>
      </c>
      <c r="CI17" s="555">
        <v>683.35500000000002</v>
      </c>
      <c r="CJ17" s="555">
        <v>643.13300000000004</v>
      </c>
      <c r="CK17" s="555">
        <v>622.15899999999999</v>
      </c>
      <c r="CL17" s="555">
        <v>655.51900000000001</v>
      </c>
      <c r="CM17" s="555">
        <v>646.50699999999995</v>
      </c>
      <c r="CN17" s="555">
        <v>613.12199999999996</v>
      </c>
      <c r="CO17" s="555">
        <v>605.34</v>
      </c>
      <c r="CP17" s="555">
        <f>[3]Dataset!CN18/1000</f>
        <v>558.98299999999995</v>
      </c>
      <c r="CQ17" s="555">
        <f>[3]Dataset!CO18/1000</f>
        <v>536.04999999999995</v>
      </c>
      <c r="CR17" s="555">
        <f>[3]Dataset!CP18/1000</f>
        <v>652.87300000000005</v>
      </c>
      <c r="CS17" s="555">
        <v>669.43799999999999</v>
      </c>
      <c r="CT17" s="555">
        <v>676.50300000000004</v>
      </c>
      <c r="CU17" s="555">
        <v>665.62800000000004</v>
      </c>
      <c r="CV17" s="555">
        <f>'[1]01 25'!C27</f>
        <v>675.04100000000005</v>
      </c>
      <c r="CW17" s="555">
        <f>'[1]02 25'!C27</f>
        <v>600.44100000000003</v>
      </c>
      <c r="CX17" s="555">
        <f>'[1]03 25'!C27</f>
        <v>416.71100000000001</v>
      </c>
    </row>
    <row r="18" spans="1:102" ht="16.5" customHeight="1">
      <c r="A18" s="1096"/>
      <c r="B18" s="551"/>
      <c r="C18" s="560" t="s">
        <v>353</v>
      </c>
      <c r="D18" s="554">
        <v>136.10900000000001</v>
      </c>
      <c r="E18" s="554">
        <v>127.524</v>
      </c>
      <c r="F18" s="554">
        <v>140.72200000000001</v>
      </c>
      <c r="G18" s="554">
        <v>133.84800000000001</v>
      </c>
      <c r="H18" s="554">
        <v>135.44399999999999</v>
      </c>
      <c r="I18" s="554">
        <v>128.624</v>
      </c>
      <c r="J18" s="554">
        <v>114.614</v>
      </c>
      <c r="K18" s="554">
        <v>139.76300000000001</v>
      </c>
      <c r="L18" s="554">
        <v>146.375</v>
      </c>
      <c r="M18" s="554">
        <v>147.59</v>
      </c>
      <c r="N18" s="554">
        <v>156.73400000000001</v>
      </c>
      <c r="O18" s="554">
        <v>162.48400000000001</v>
      </c>
      <c r="P18" s="554">
        <v>160.99799999999999</v>
      </c>
      <c r="Q18" s="554">
        <v>157.22999999999999</v>
      </c>
      <c r="R18" s="554">
        <v>158.28700000000001</v>
      </c>
      <c r="S18" s="554">
        <v>140.64599999999999</v>
      </c>
      <c r="T18" s="554">
        <v>128.887</v>
      </c>
      <c r="U18" s="554">
        <v>132.678</v>
      </c>
      <c r="V18" s="554">
        <v>139.464</v>
      </c>
      <c r="W18" s="554">
        <v>139.48099999999999</v>
      </c>
      <c r="X18" s="554">
        <v>134.95099999999999</v>
      </c>
      <c r="Y18" s="554">
        <v>148.136</v>
      </c>
      <c r="Z18" s="554">
        <v>155.26</v>
      </c>
      <c r="AA18" s="554">
        <v>152.446</v>
      </c>
      <c r="AB18" s="554">
        <v>160.798</v>
      </c>
      <c r="AC18" s="554">
        <v>149.17699999999999</v>
      </c>
      <c r="AD18" s="554">
        <v>152.999</v>
      </c>
      <c r="AE18" s="554">
        <v>158.86799999999999</v>
      </c>
      <c r="AF18" s="554">
        <v>162.05500000000001</v>
      </c>
      <c r="AG18" s="554">
        <v>145.08099999999999</v>
      </c>
      <c r="AH18" s="554">
        <v>143.733</v>
      </c>
      <c r="AI18" s="554">
        <v>159.66200000000001</v>
      </c>
      <c r="AJ18" s="554">
        <v>155.30099999999999</v>
      </c>
      <c r="AK18" s="554">
        <v>170.82300000000001</v>
      </c>
      <c r="AL18" s="554">
        <v>192.40799999999999</v>
      </c>
      <c r="AM18" s="554">
        <v>173.797</v>
      </c>
      <c r="AN18" s="554">
        <v>178.15</v>
      </c>
      <c r="AO18" s="554">
        <v>157.548</v>
      </c>
      <c r="AP18" s="554">
        <v>205.28200000000001</v>
      </c>
      <c r="AQ18" s="554">
        <v>223.749</v>
      </c>
      <c r="AR18" s="554">
        <v>190.34800000000001</v>
      </c>
      <c r="AS18" s="554">
        <v>176.52500000000001</v>
      </c>
      <c r="AT18" s="554">
        <v>163.66</v>
      </c>
      <c r="AU18" s="554">
        <v>163.34100000000001</v>
      </c>
      <c r="AV18" s="554">
        <v>175.21899999999999</v>
      </c>
      <c r="AW18" s="554">
        <v>191.55099999999999</v>
      </c>
      <c r="AX18" s="554">
        <v>212.53100000000001</v>
      </c>
      <c r="AY18" s="554">
        <v>209.14699999999999</v>
      </c>
      <c r="AZ18" s="554">
        <v>206.71799999999999</v>
      </c>
      <c r="BA18" s="554">
        <v>194.44800000000001</v>
      </c>
      <c r="BB18" s="554">
        <v>188.434</v>
      </c>
      <c r="BC18" s="554">
        <v>195.14699999999999</v>
      </c>
      <c r="BD18" s="554">
        <v>171.77799999999999</v>
      </c>
      <c r="BE18" s="554">
        <v>159.07499999999999</v>
      </c>
      <c r="BF18" s="554">
        <v>149.39099999999999</v>
      </c>
      <c r="BG18" s="554">
        <v>153.791</v>
      </c>
      <c r="BH18" s="554">
        <v>161.28200000000001</v>
      </c>
      <c r="BI18" s="554">
        <v>161.00399999999999</v>
      </c>
      <c r="BJ18" s="554">
        <v>165.91399999999999</v>
      </c>
      <c r="BK18" s="554">
        <v>168.16300000000001</v>
      </c>
      <c r="BL18" s="554">
        <v>166.60599999999999</v>
      </c>
      <c r="BM18" s="554">
        <v>162.37100000000001</v>
      </c>
      <c r="BN18" s="554">
        <v>167.501</v>
      </c>
      <c r="BO18" s="554">
        <v>161.66399999999999</v>
      </c>
      <c r="BP18" s="554">
        <v>151.51900000000001</v>
      </c>
      <c r="BQ18" s="554">
        <v>143.90199999999999</v>
      </c>
      <c r="BR18" s="554">
        <v>146.672</v>
      </c>
      <c r="BS18" s="554">
        <v>143.30699999999999</v>
      </c>
      <c r="BT18" s="554">
        <v>158.09</v>
      </c>
      <c r="BU18" s="554">
        <v>160.982</v>
      </c>
      <c r="BV18" s="554">
        <v>166.505</v>
      </c>
      <c r="BW18" s="554">
        <v>156.00299999999999</v>
      </c>
      <c r="BX18" s="554">
        <v>162.96899999999999</v>
      </c>
      <c r="BY18" s="554">
        <v>151.52699999999999</v>
      </c>
      <c r="BZ18" s="554">
        <v>158.13</v>
      </c>
      <c r="CA18" s="554">
        <v>153.05199999999999</v>
      </c>
      <c r="CB18" s="554">
        <v>146.02600000000001</v>
      </c>
      <c r="CC18" s="554">
        <v>131.197</v>
      </c>
      <c r="CD18" s="554">
        <v>128.67400000000001</v>
      </c>
      <c r="CE18" s="554">
        <v>140.31299999999999</v>
      </c>
      <c r="CF18" s="554">
        <v>150.92099999999999</v>
      </c>
      <c r="CG18" s="554">
        <v>188.28100000000001</v>
      </c>
      <c r="CH18" s="554">
        <v>218.85900000000001</v>
      </c>
      <c r="CI18" s="554">
        <v>188.88200000000001</v>
      </c>
      <c r="CJ18" s="554">
        <v>200.20699999999999</v>
      </c>
      <c r="CK18" s="554">
        <v>207.51900000000001</v>
      </c>
      <c r="CL18" s="554">
        <v>218.69499999999999</v>
      </c>
      <c r="CM18" s="554">
        <v>190.91</v>
      </c>
      <c r="CN18" s="554">
        <v>184.37700000000001</v>
      </c>
      <c r="CO18" s="554">
        <v>152.232</v>
      </c>
      <c r="CP18" s="554">
        <f>[3]Dataset!CN19/1000</f>
        <v>154.25200000000001</v>
      </c>
      <c r="CQ18" s="554">
        <f>[3]Dataset!CO19/1000</f>
        <v>159.184</v>
      </c>
      <c r="CR18" s="554">
        <f>[3]Dataset!CP19/1000</f>
        <v>184.11799999999999</v>
      </c>
      <c r="CS18" s="554">
        <v>194.30800000000002</v>
      </c>
      <c r="CT18" s="554">
        <v>213.70400000000001</v>
      </c>
      <c r="CU18" s="554">
        <v>219.37899999999999</v>
      </c>
      <c r="CV18" s="554">
        <f>'[1]01 25'!C28</f>
        <v>202.75</v>
      </c>
      <c r="CW18" s="554">
        <f>'[1]02 25'!C28</f>
        <v>200.45500000000001</v>
      </c>
      <c r="CX18" s="554">
        <f>'[1]03 25'!C28</f>
        <v>209.77</v>
      </c>
    </row>
    <row r="19" spans="1:102" ht="16.5" customHeight="1">
      <c r="A19" s="1096"/>
      <c r="B19" s="551"/>
      <c r="C19" s="561" t="s">
        <v>462</v>
      </c>
      <c r="D19" s="555">
        <v>770.85900000000004</v>
      </c>
      <c r="E19" s="555">
        <v>705.50199999999995</v>
      </c>
      <c r="F19" s="555">
        <v>671.03</v>
      </c>
      <c r="G19" s="555">
        <v>643.20799999999997</v>
      </c>
      <c r="H19" s="555">
        <v>630.23900000000003</v>
      </c>
      <c r="I19" s="555">
        <v>657.77</v>
      </c>
      <c r="J19" s="555">
        <v>630.91499999999996</v>
      </c>
      <c r="K19" s="555">
        <v>693.28800000000001</v>
      </c>
      <c r="L19" s="555">
        <v>703.11099999999999</v>
      </c>
      <c r="M19" s="555">
        <v>676.30200000000002</v>
      </c>
      <c r="N19" s="555">
        <v>700.89599999999996</v>
      </c>
      <c r="O19" s="555">
        <v>732.726</v>
      </c>
      <c r="P19" s="555">
        <v>737.40300000000002</v>
      </c>
      <c r="Q19" s="555">
        <v>729.34199999999998</v>
      </c>
      <c r="R19" s="555">
        <v>698.32299999999998</v>
      </c>
      <c r="S19" s="555">
        <v>623.21699999999998</v>
      </c>
      <c r="T19" s="555">
        <v>597.06399999999996</v>
      </c>
      <c r="U19" s="555">
        <v>612.80899999999997</v>
      </c>
      <c r="V19" s="555">
        <v>678.57299999999998</v>
      </c>
      <c r="W19" s="555">
        <v>658.56299999999999</v>
      </c>
      <c r="X19" s="555">
        <v>667.54100000000005</v>
      </c>
      <c r="Y19" s="555">
        <v>665.49099999999999</v>
      </c>
      <c r="Z19" s="555">
        <v>698.58299999999997</v>
      </c>
      <c r="AA19" s="555">
        <v>717.81899999999996</v>
      </c>
      <c r="AB19" s="555">
        <v>764.13099999999997</v>
      </c>
      <c r="AC19" s="555">
        <v>697.25</v>
      </c>
      <c r="AD19" s="555">
        <v>675.39400000000001</v>
      </c>
      <c r="AE19" s="555">
        <v>705.04700000000003</v>
      </c>
      <c r="AF19" s="555">
        <v>719.34199999999998</v>
      </c>
      <c r="AG19" s="555">
        <v>685.86800000000005</v>
      </c>
      <c r="AH19" s="555">
        <v>685.55399999999997</v>
      </c>
      <c r="AI19" s="555">
        <v>726.42</v>
      </c>
      <c r="AJ19" s="555">
        <v>777.84400000000005</v>
      </c>
      <c r="AK19" s="555">
        <v>770.50699999999995</v>
      </c>
      <c r="AL19" s="555">
        <v>827.822</v>
      </c>
      <c r="AM19" s="555">
        <v>797.64200000000005</v>
      </c>
      <c r="AN19" s="555">
        <v>826.245</v>
      </c>
      <c r="AO19" s="555">
        <v>796.11500000000001</v>
      </c>
      <c r="AP19" s="555">
        <v>989.27800000000002</v>
      </c>
      <c r="AQ19" s="555">
        <v>1042.183</v>
      </c>
      <c r="AR19" s="555">
        <v>909.577</v>
      </c>
      <c r="AS19" s="555">
        <v>851.44399999999996</v>
      </c>
      <c r="AT19" s="555">
        <v>764.94200000000001</v>
      </c>
      <c r="AU19" s="555">
        <v>733.66700000000003</v>
      </c>
      <c r="AV19" s="555">
        <v>812.31399999999996</v>
      </c>
      <c r="AW19" s="555">
        <v>820.48900000000003</v>
      </c>
      <c r="AX19" s="555">
        <v>857.67600000000004</v>
      </c>
      <c r="AY19" s="555">
        <v>837.69500000000005</v>
      </c>
      <c r="AZ19" s="555">
        <v>844.51199999999994</v>
      </c>
      <c r="BA19" s="555">
        <v>814.05700000000002</v>
      </c>
      <c r="BB19" s="555">
        <v>808.89700000000005</v>
      </c>
      <c r="BC19" s="555">
        <v>837.09199999999998</v>
      </c>
      <c r="BD19" s="555">
        <v>730.82100000000003</v>
      </c>
      <c r="BE19" s="555">
        <v>739.17</v>
      </c>
      <c r="BF19" s="555">
        <v>659.447</v>
      </c>
      <c r="BG19" s="555">
        <v>648.83000000000004</v>
      </c>
      <c r="BH19" s="555">
        <v>702.03800000000001</v>
      </c>
      <c r="BI19" s="555">
        <v>713.71199999999999</v>
      </c>
      <c r="BJ19" s="555">
        <v>733.78599999999994</v>
      </c>
      <c r="BK19" s="555">
        <v>739.02599999999995</v>
      </c>
      <c r="BL19" s="555">
        <v>778.82299999999998</v>
      </c>
      <c r="BM19" s="555">
        <v>725.26199999999994</v>
      </c>
      <c r="BN19" s="555">
        <v>691.50800000000004</v>
      </c>
      <c r="BO19" s="555">
        <v>664.23</v>
      </c>
      <c r="BP19" s="555">
        <v>646.83799999999997</v>
      </c>
      <c r="BQ19" s="555">
        <v>631.54600000000005</v>
      </c>
      <c r="BR19" s="555">
        <v>619.82000000000005</v>
      </c>
      <c r="BS19" s="555">
        <v>636.92999999999995</v>
      </c>
      <c r="BT19" s="555">
        <v>658.98699999999997</v>
      </c>
      <c r="BU19" s="555">
        <v>628.98800000000006</v>
      </c>
      <c r="BV19" s="555">
        <v>670.47299999999996</v>
      </c>
      <c r="BW19" s="555">
        <v>672.54200000000003</v>
      </c>
      <c r="BX19" s="555">
        <v>728.18600000000004</v>
      </c>
      <c r="BY19" s="555">
        <v>661.71900000000005</v>
      </c>
      <c r="BZ19" s="555">
        <v>679.38199999999995</v>
      </c>
      <c r="CA19" s="555">
        <v>677.995</v>
      </c>
      <c r="CB19" s="555">
        <v>686.03599999999994</v>
      </c>
      <c r="CC19" s="555">
        <v>660.697</v>
      </c>
      <c r="CD19" s="555">
        <v>645.87800000000004</v>
      </c>
      <c r="CE19" s="555">
        <v>691.09</v>
      </c>
      <c r="CF19" s="555">
        <v>704.91700000000003</v>
      </c>
      <c r="CG19" s="555">
        <v>713.62900000000002</v>
      </c>
      <c r="CH19" s="555">
        <v>775.29100000000005</v>
      </c>
      <c r="CI19" s="555">
        <v>781.83100000000002</v>
      </c>
      <c r="CJ19" s="555">
        <v>825.72299999999996</v>
      </c>
      <c r="CK19" s="555">
        <v>763.35299999999995</v>
      </c>
      <c r="CL19" s="555">
        <v>796.02</v>
      </c>
      <c r="CM19" s="555">
        <v>756.38</v>
      </c>
      <c r="CN19" s="555">
        <v>752.85299999999995</v>
      </c>
      <c r="CO19" s="555">
        <v>732.57600000000002</v>
      </c>
      <c r="CP19" s="555">
        <f>[3]Dataset!CN20/1000</f>
        <v>719.05200000000002</v>
      </c>
      <c r="CQ19" s="555">
        <f>[3]Dataset!CO20/1000</f>
        <v>767.63400000000001</v>
      </c>
      <c r="CR19" s="555">
        <f>[3]Dataset!CP20/1000</f>
        <v>762.96199999999999</v>
      </c>
      <c r="CS19" s="555">
        <v>772.99800000000005</v>
      </c>
      <c r="CT19" s="555">
        <v>776.94299999999998</v>
      </c>
      <c r="CU19" s="555">
        <v>777.89599999999996</v>
      </c>
      <c r="CV19" s="555">
        <f>'[1]01 25'!C29</f>
        <v>634.02</v>
      </c>
      <c r="CW19" s="555">
        <f>'[1]02 25'!C29</f>
        <v>596.84100000000001</v>
      </c>
      <c r="CX19" s="555">
        <f>'[1]03 25'!C29</f>
        <v>620.93399999999997</v>
      </c>
    </row>
    <row r="20" spans="1:102" s="155" customFormat="1" ht="16.5" customHeight="1">
      <c r="A20" s="1096"/>
      <c r="B20" s="763"/>
      <c r="C20" s="155" t="s">
        <v>463</v>
      </c>
      <c r="D20" s="565"/>
      <c r="E20" s="565"/>
      <c r="F20" s="565"/>
      <c r="G20" s="567"/>
      <c r="H20" s="567" t="s">
        <v>471</v>
      </c>
      <c r="I20" s="567"/>
      <c r="J20" s="567"/>
      <c r="K20" s="567"/>
      <c r="L20" s="567"/>
      <c r="M20" s="567"/>
      <c r="N20" s="567"/>
      <c r="O20" s="567"/>
      <c r="P20" s="567"/>
      <c r="Q20" s="567"/>
      <c r="R20" s="567"/>
      <c r="S20" s="567"/>
      <c r="T20" s="567"/>
      <c r="U20" s="556">
        <v>8724.7364394361812</v>
      </c>
      <c r="V20" s="556">
        <v>7980.1640233589687</v>
      </c>
      <c r="W20" s="556">
        <v>7420.6626877958433</v>
      </c>
      <c r="X20" s="556">
        <v>8551.4917465832623</v>
      </c>
      <c r="Y20" s="556">
        <v>9460.7227602493203</v>
      </c>
      <c r="Z20" s="556">
        <v>9822.9104028863494</v>
      </c>
      <c r="AA20" s="556">
        <v>9600.8126978425353</v>
      </c>
      <c r="AB20" s="556">
        <v>10246.295510527971</v>
      </c>
      <c r="AC20" s="556">
        <v>10215.859072898267</v>
      </c>
      <c r="AD20" s="556">
        <v>9707.8989778323739</v>
      </c>
      <c r="AE20" s="556">
        <v>9457.0320175610959</v>
      </c>
      <c r="AF20" s="556">
        <v>9567.8628754872734</v>
      </c>
      <c r="AG20" s="556">
        <v>8211.9338596680973</v>
      </c>
      <c r="AH20" s="556">
        <v>7571.8291700241734</v>
      </c>
      <c r="AI20" s="556">
        <v>7431.4660231303824</v>
      </c>
      <c r="AJ20" s="556">
        <v>8721.0056483081808</v>
      </c>
      <c r="AK20" s="556">
        <v>9463.8112901356199</v>
      </c>
      <c r="AL20" s="556">
        <v>10119.395131771596</v>
      </c>
      <c r="AM20" s="556">
        <v>9750.6219335222177</v>
      </c>
      <c r="AN20" s="556">
        <v>10182.028101513997</v>
      </c>
      <c r="AO20" s="556">
        <v>10543.7167818609</v>
      </c>
      <c r="AP20" s="556">
        <v>12792.528290356726</v>
      </c>
      <c r="AQ20" s="556">
        <v>12584.971279191759</v>
      </c>
      <c r="AR20" s="556">
        <v>10489.016192202022</v>
      </c>
      <c r="AS20" s="556">
        <v>9150.628628086215</v>
      </c>
      <c r="AT20" s="556">
        <v>7837.6454517541924</v>
      </c>
      <c r="AU20" s="556">
        <v>7403.0069809319421</v>
      </c>
      <c r="AV20" s="556">
        <v>8657.4581701673196</v>
      </c>
      <c r="AW20" s="556">
        <v>9976.5991685664485</v>
      </c>
      <c r="AX20" s="556">
        <v>10928.446943540168</v>
      </c>
      <c r="AY20" s="556">
        <v>10780.27224479826</v>
      </c>
      <c r="AZ20" s="556">
        <v>10851.060409529828</v>
      </c>
      <c r="BA20" s="556">
        <v>10420.920455802632</v>
      </c>
      <c r="BB20" s="556">
        <v>10417.467437453524</v>
      </c>
      <c r="BC20" s="556">
        <v>10074.403604925563</v>
      </c>
      <c r="BD20" s="556">
        <v>9251.849763934888</v>
      </c>
      <c r="BE20" s="556">
        <v>8200.6725478207718</v>
      </c>
      <c r="BF20" s="556">
        <v>7654.112319418311</v>
      </c>
      <c r="BG20" s="556">
        <v>6968.9966808796289</v>
      </c>
      <c r="BH20" s="556">
        <v>7969.3640397211066</v>
      </c>
      <c r="BI20" s="556">
        <v>8830.5170521740056</v>
      </c>
      <c r="BJ20" s="556">
        <v>9348.0770032084674</v>
      </c>
      <c r="BK20" s="556">
        <v>9271.1302288540519</v>
      </c>
      <c r="BL20" s="556">
        <v>9808.1027451838181</v>
      </c>
      <c r="BM20" s="556">
        <v>9711.2493900516893</v>
      </c>
      <c r="BN20" s="556">
        <v>9313.865787959623</v>
      </c>
      <c r="BO20" s="556">
        <v>8587.1387836745125</v>
      </c>
      <c r="BP20" s="556">
        <v>8390.1180000000004</v>
      </c>
      <c r="BQ20" s="556">
        <v>7394.875</v>
      </c>
      <c r="BR20" s="556">
        <v>6943.5360000000001</v>
      </c>
      <c r="BS20" s="556">
        <v>6711.509</v>
      </c>
      <c r="BT20" s="556">
        <v>7914.88</v>
      </c>
      <c r="BU20" s="556">
        <v>8383.5550000000003</v>
      </c>
      <c r="BV20" s="556">
        <v>8893.8389999999999</v>
      </c>
      <c r="BW20" s="556">
        <v>8891.5380000000005</v>
      </c>
      <c r="BX20" s="556">
        <v>9209.0229999999992</v>
      </c>
      <c r="BY20" s="556">
        <v>9248.3449999999993</v>
      </c>
      <c r="BZ20" s="556">
        <v>8714.4179999999997</v>
      </c>
      <c r="CA20" s="630">
        <v>8351.3819999999996</v>
      </c>
      <c r="CB20" s="630">
        <v>8384.3619999999992</v>
      </c>
      <c r="CC20" s="556">
        <v>7480.0290000000005</v>
      </c>
      <c r="CD20" s="556">
        <v>6861.13</v>
      </c>
      <c r="CE20" s="556">
        <v>6742.7929999999997</v>
      </c>
      <c r="CF20" s="556">
        <v>7678.0630000000001</v>
      </c>
      <c r="CG20" s="555">
        <v>8274.1350000000002</v>
      </c>
      <c r="CH20" s="555">
        <v>8936.9500000000007</v>
      </c>
      <c r="CI20" s="556">
        <v>8781.0709999999999</v>
      </c>
      <c r="CJ20" s="556">
        <v>9120.6360000000004</v>
      </c>
      <c r="CK20" s="556">
        <v>9260.8770000000004</v>
      </c>
      <c r="CL20" s="556">
        <v>8793.4629999999997</v>
      </c>
      <c r="CM20" s="556">
        <v>8377.5</v>
      </c>
      <c r="CN20" s="556">
        <v>8243.491</v>
      </c>
      <c r="CO20" s="556">
        <v>7607.6930000000002</v>
      </c>
      <c r="CP20" s="555">
        <f>[3]Dataset!CN21/1000</f>
        <v>7074.192</v>
      </c>
      <c r="CQ20" s="555">
        <f>[3]Dataset!CO21/1000</f>
        <v>6827.0990000000002</v>
      </c>
      <c r="CR20" s="555">
        <f>[3]Dataset!CP21/1000</f>
        <v>7735.1310000000003</v>
      </c>
      <c r="CS20" s="555">
        <v>8390.5300000000007</v>
      </c>
      <c r="CT20" s="555">
        <v>8722.5910000000003</v>
      </c>
      <c r="CU20" s="555">
        <v>8618.7129999999997</v>
      </c>
      <c r="CV20" s="1022">
        <f>'[1]01 25'!C30</f>
        <v>8986.1329999999998</v>
      </c>
      <c r="CW20" s="1022">
        <f>'[1]02 25'!C30</f>
        <v>9052.0229999999992</v>
      </c>
      <c r="CX20" s="1022">
        <f>'[1]03 25'!C30</f>
        <v>8600.9779999999992</v>
      </c>
    </row>
    <row r="21" spans="1:102" ht="16.5" customHeight="1">
      <c r="A21" s="1096"/>
      <c r="B21" s="563"/>
      <c r="C21" s="552" t="s">
        <v>345</v>
      </c>
      <c r="D21" s="553">
        <v>4946.0940000000001</v>
      </c>
      <c r="E21" s="553">
        <v>6016.0550000000003</v>
      </c>
      <c r="F21" s="553">
        <v>5128.9920000000002</v>
      </c>
      <c r="G21" s="553">
        <v>4718.4709999999995</v>
      </c>
      <c r="H21" s="553">
        <v>4423.3829999999998</v>
      </c>
      <c r="I21" s="553">
        <v>4043.3649999999998</v>
      </c>
      <c r="J21" s="553">
        <v>3025.6480000000001</v>
      </c>
      <c r="K21" s="553">
        <v>2977.8040000000001</v>
      </c>
      <c r="L21" s="553">
        <v>4364.7629999999999</v>
      </c>
      <c r="M21" s="553">
        <v>4679.7439999999997</v>
      </c>
      <c r="N21" s="553">
        <v>5218.1270000000004</v>
      </c>
      <c r="O21" s="553">
        <v>4673.098</v>
      </c>
      <c r="P21" s="553">
        <v>5244.2730000000001</v>
      </c>
      <c r="Q21" s="553">
        <v>6804.2269999999999</v>
      </c>
      <c r="R21" s="553">
        <v>4915.1989999999996</v>
      </c>
      <c r="S21" s="553">
        <v>4801.5540000000001</v>
      </c>
      <c r="T21" s="553">
        <v>4569.6409999999996</v>
      </c>
      <c r="U21" s="553">
        <v>3283.2190000000001</v>
      </c>
      <c r="V21" s="553">
        <v>3062.3870000000002</v>
      </c>
      <c r="W21" s="553">
        <v>3190.346</v>
      </c>
      <c r="X21" s="553">
        <v>4551.8919999999998</v>
      </c>
      <c r="Y21" s="553">
        <v>4733.567</v>
      </c>
      <c r="Z21" s="553">
        <v>4788.4279999999999</v>
      </c>
      <c r="AA21" s="553">
        <v>4478.8040000000001</v>
      </c>
      <c r="AB21" s="553">
        <v>4838.1360000000004</v>
      </c>
      <c r="AC21" s="553">
        <v>6237.7690000000002</v>
      </c>
      <c r="AD21" s="553">
        <v>4695.72</v>
      </c>
      <c r="AE21" s="553">
        <v>4572.6490000000003</v>
      </c>
      <c r="AF21" s="553">
        <v>4407.8</v>
      </c>
      <c r="AG21" s="553">
        <v>3598.3589999999999</v>
      </c>
      <c r="AH21" s="553">
        <v>2787.2710000000002</v>
      </c>
      <c r="AI21" s="553">
        <v>2529.1779999999999</v>
      </c>
      <c r="AJ21" s="553">
        <v>3957.26</v>
      </c>
      <c r="AK21" s="553">
        <v>4662.0810000000001</v>
      </c>
      <c r="AL21" s="553">
        <v>4815.665</v>
      </c>
      <c r="AM21" s="553">
        <v>4445.2889999999998</v>
      </c>
      <c r="AN21" s="553">
        <v>4979.7209999999995</v>
      </c>
      <c r="AO21" s="553">
        <v>6658.8389999999999</v>
      </c>
      <c r="AP21" s="553">
        <v>5803.6009999999997</v>
      </c>
      <c r="AQ21" s="553">
        <v>5481.6769999999997</v>
      </c>
      <c r="AR21" s="553">
        <v>4789.5469999999996</v>
      </c>
      <c r="AS21" s="553">
        <v>4544.2560000000003</v>
      </c>
      <c r="AT21" s="553">
        <v>3100.0880000000002</v>
      </c>
      <c r="AU21" s="553">
        <v>2840.57</v>
      </c>
      <c r="AV21" s="553">
        <v>3940.1970000000001</v>
      </c>
      <c r="AW21" s="553">
        <v>4902.2820000000002</v>
      </c>
      <c r="AX21" s="553">
        <v>5219.3500000000004</v>
      </c>
      <c r="AY21" s="553">
        <v>4754.0730000000003</v>
      </c>
      <c r="AZ21" s="553">
        <v>5164.9049999999997</v>
      </c>
      <c r="BA21" s="553">
        <v>5104.4930000000004</v>
      </c>
      <c r="BB21" s="553">
        <v>6214.6490000000003</v>
      </c>
      <c r="BC21" s="553">
        <v>4735.8090000000002</v>
      </c>
      <c r="BD21" s="553">
        <v>4485.8</v>
      </c>
      <c r="BE21" s="553">
        <v>4943.75</v>
      </c>
      <c r="BF21" s="553">
        <v>3939.739</v>
      </c>
      <c r="BG21" s="553">
        <v>2651.8380000000002</v>
      </c>
      <c r="BH21" s="553">
        <v>4062.252</v>
      </c>
      <c r="BI21" s="553">
        <v>4611.0370000000003</v>
      </c>
      <c r="BJ21" s="553">
        <v>4990.8310000000001</v>
      </c>
      <c r="BK21" s="553">
        <v>4448.3280000000004</v>
      </c>
      <c r="BL21" s="553">
        <v>4828.4350000000004</v>
      </c>
      <c r="BM21" s="553">
        <v>6422.4070000000002</v>
      </c>
      <c r="BN21" s="553">
        <v>4608.9059999999999</v>
      </c>
      <c r="BO21" s="553">
        <v>4341.0460000000003</v>
      </c>
      <c r="BP21" s="553">
        <v>4301.018</v>
      </c>
      <c r="BQ21" s="553">
        <v>3394.97</v>
      </c>
      <c r="BR21" s="553">
        <v>2499.9110000000001</v>
      </c>
      <c r="BS21" s="553">
        <v>2513.7440000000001</v>
      </c>
      <c r="BT21" s="553">
        <v>3693.1579999999999</v>
      </c>
      <c r="BU21" s="553">
        <v>4205.7780000000002</v>
      </c>
      <c r="BV21" s="553">
        <v>4506.058</v>
      </c>
      <c r="BW21" s="553">
        <v>4479.1350000000002</v>
      </c>
      <c r="BX21" s="553">
        <v>4464.3530000000001</v>
      </c>
      <c r="BY21" s="553">
        <v>6215.9809999999998</v>
      </c>
      <c r="BZ21" s="553">
        <v>4307.6360000000004</v>
      </c>
      <c r="CA21" s="564">
        <v>3734.1840000000002</v>
      </c>
      <c r="CB21" s="564">
        <v>3938.252</v>
      </c>
      <c r="CC21" s="553">
        <v>2955.5720000000001</v>
      </c>
      <c r="CD21" s="553">
        <v>2510.1109999999999</v>
      </c>
      <c r="CE21" s="553">
        <v>2415.9760000000001</v>
      </c>
      <c r="CF21" s="553">
        <v>3519.5360000000001</v>
      </c>
      <c r="CG21" s="553">
        <v>4282.0150000000003</v>
      </c>
      <c r="CH21" s="553">
        <v>4294.3190000000004</v>
      </c>
      <c r="CI21" s="564">
        <v>3952.752</v>
      </c>
      <c r="CJ21" s="564">
        <v>4525.7280000000001</v>
      </c>
      <c r="CK21" s="564">
        <v>6358.3649999999998</v>
      </c>
      <c r="CL21" s="564">
        <v>4762.2430000000004</v>
      </c>
      <c r="CM21" s="564">
        <v>4348.3739999999998</v>
      </c>
      <c r="CN21" s="564">
        <v>4094.7350000000001</v>
      </c>
      <c r="CO21" s="564">
        <v>4198.0110000000004</v>
      </c>
      <c r="CP21" s="564">
        <f>[3]Dataset!CN43/1000</f>
        <v>2818.4070000000002</v>
      </c>
      <c r="CQ21" s="564">
        <f>[3]Dataset!CO43/1000</f>
        <v>1997.115</v>
      </c>
      <c r="CR21" s="564">
        <f>[3]Dataset!CP43/1000</f>
        <v>3866.931</v>
      </c>
      <c r="CS21" s="553">
        <v>4424.1480000000001</v>
      </c>
      <c r="CT21" s="553">
        <v>4569.2929999999997</v>
      </c>
      <c r="CU21" s="553">
        <v>4393</v>
      </c>
      <c r="CV21" s="553">
        <f>'[1]01 25'!$I12</f>
        <v>5076.2979999999998</v>
      </c>
      <c r="CW21" s="553">
        <f>'[1]02 25'!$I12</f>
        <v>6649.1109999999999</v>
      </c>
      <c r="CX21" s="553">
        <f>'[1]03 25'!$I12</f>
        <v>4967.5959999999995</v>
      </c>
    </row>
    <row r="22" spans="1:102" ht="16.5" customHeight="1">
      <c r="A22" s="1096"/>
      <c r="B22" s="551"/>
      <c r="C22" s="560" t="s">
        <v>346</v>
      </c>
      <c r="D22" s="554">
        <v>1962.3040000000001</v>
      </c>
      <c r="E22" s="554">
        <v>1713.452</v>
      </c>
      <c r="F22" s="554">
        <v>1737.2670000000001</v>
      </c>
      <c r="G22" s="554">
        <v>1492.8150000000001</v>
      </c>
      <c r="H22" s="554">
        <v>1555.0519999999999</v>
      </c>
      <c r="I22" s="554">
        <v>1438.5809999999999</v>
      </c>
      <c r="J22" s="554">
        <v>1376.5989999999999</v>
      </c>
      <c r="K22" s="554">
        <v>1383.568</v>
      </c>
      <c r="L22" s="554">
        <v>1577.5840000000001</v>
      </c>
      <c r="M22" s="554">
        <v>1546.482</v>
      </c>
      <c r="N22" s="554">
        <v>1509.549</v>
      </c>
      <c r="O22" s="554">
        <v>1760.998</v>
      </c>
      <c r="P22" s="554">
        <v>1601.09</v>
      </c>
      <c r="Q22" s="554">
        <v>1290.0250000000001</v>
      </c>
      <c r="R22" s="554">
        <v>1693.9680000000001</v>
      </c>
      <c r="S22" s="554">
        <v>1497.713</v>
      </c>
      <c r="T22" s="554">
        <v>1486.6179999999999</v>
      </c>
      <c r="U22" s="554">
        <v>1358.0250000000001</v>
      </c>
      <c r="V22" s="554">
        <v>1238.4190000000001</v>
      </c>
      <c r="W22" s="554">
        <v>1254.3579999999999</v>
      </c>
      <c r="X22" s="554">
        <v>1683.181</v>
      </c>
      <c r="Y22" s="554">
        <v>1572.249</v>
      </c>
      <c r="Z22" s="554">
        <v>1517.633</v>
      </c>
      <c r="AA22" s="554">
        <v>1521.7809999999999</v>
      </c>
      <c r="AB22" s="554">
        <v>1635.6379999999999</v>
      </c>
      <c r="AC22" s="554">
        <v>1463.9860000000001</v>
      </c>
      <c r="AD22" s="554">
        <v>1611.1890000000001</v>
      </c>
      <c r="AE22" s="554">
        <v>1426.58</v>
      </c>
      <c r="AF22" s="554">
        <v>1489.595</v>
      </c>
      <c r="AG22" s="554">
        <v>1305.2349999999999</v>
      </c>
      <c r="AH22" s="554">
        <v>1167.8630000000001</v>
      </c>
      <c r="AI22" s="554">
        <v>1175.077</v>
      </c>
      <c r="AJ22" s="554">
        <v>1315.2149999999999</v>
      </c>
      <c r="AK22" s="554">
        <v>1475.442</v>
      </c>
      <c r="AL22" s="554">
        <v>1520.721</v>
      </c>
      <c r="AM22" s="554">
        <v>1354.962</v>
      </c>
      <c r="AN22" s="554">
        <v>1453.721</v>
      </c>
      <c r="AO22" s="554">
        <v>1484.664</v>
      </c>
      <c r="AP22" s="554">
        <v>2010.9639999999999</v>
      </c>
      <c r="AQ22" s="554">
        <v>1890.671</v>
      </c>
      <c r="AR22" s="554">
        <v>1574.5160000000001</v>
      </c>
      <c r="AS22" s="554">
        <v>1283.0709999999999</v>
      </c>
      <c r="AT22" s="554">
        <v>1102.654</v>
      </c>
      <c r="AU22" s="554">
        <v>1095.098</v>
      </c>
      <c r="AV22" s="554">
        <v>1353.202</v>
      </c>
      <c r="AW22" s="554">
        <v>1461.796</v>
      </c>
      <c r="AX22" s="554">
        <v>1520.336</v>
      </c>
      <c r="AY22" s="554">
        <v>1495.952</v>
      </c>
      <c r="AZ22" s="554">
        <v>1564.865</v>
      </c>
      <c r="BA22" s="554">
        <v>1413.037</v>
      </c>
      <c r="BB22" s="554">
        <v>1348.9839999999999</v>
      </c>
      <c r="BC22" s="554">
        <v>1279.154</v>
      </c>
      <c r="BD22" s="554">
        <v>1248.883</v>
      </c>
      <c r="BE22" s="554">
        <v>1189.085</v>
      </c>
      <c r="BF22" s="554">
        <v>1194.616</v>
      </c>
      <c r="BG22" s="554">
        <v>1269.692</v>
      </c>
      <c r="BH22" s="554">
        <v>1157.904</v>
      </c>
      <c r="BI22" s="554">
        <v>1094.4590000000001</v>
      </c>
      <c r="BJ22" s="554">
        <v>1085.0129999999999</v>
      </c>
      <c r="BK22" s="554">
        <v>1097.1659999999999</v>
      </c>
      <c r="BL22" s="554">
        <v>1174.3800000000001</v>
      </c>
      <c r="BM22" s="554">
        <v>1068.328</v>
      </c>
      <c r="BN22" s="554">
        <v>1250.1659999999999</v>
      </c>
      <c r="BO22" s="554">
        <v>1092.6780000000001</v>
      </c>
      <c r="BP22" s="554">
        <v>996.50599999999997</v>
      </c>
      <c r="BQ22" s="554">
        <v>959.85699999999997</v>
      </c>
      <c r="BR22" s="554">
        <v>1006.752</v>
      </c>
      <c r="BS22" s="554">
        <v>992.13800000000003</v>
      </c>
      <c r="BT22" s="554">
        <v>959.59400000000005</v>
      </c>
      <c r="BU22" s="554">
        <v>976.178</v>
      </c>
      <c r="BV22" s="554">
        <v>944.86099999999999</v>
      </c>
      <c r="BW22" s="554">
        <v>975.94399999999996</v>
      </c>
      <c r="BX22" s="554">
        <v>1038.856</v>
      </c>
      <c r="BY22" s="554">
        <v>923.84699999999998</v>
      </c>
      <c r="BZ22" s="554">
        <v>1018.732</v>
      </c>
      <c r="CA22" s="554">
        <v>1061.1969999999999</v>
      </c>
      <c r="CB22" s="554">
        <v>965.553</v>
      </c>
      <c r="CC22" s="554">
        <v>968.15700000000004</v>
      </c>
      <c r="CD22" s="554">
        <v>884.49199999999996</v>
      </c>
      <c r="CE22" s="554">
        <v>1078.615</v>
      </c>
      <c r="CF22" s="554">
        <v>981.61</v>
      </c>
      <c r="CG22" s="554">
        <v>818.01199999999994</v>
      </c>
      <c r="CH22" s="554">
        <v>921.57100000000003</v>
      </c>
      <c r="CI22" s="554">
        <v>881.25099999999998</v>
      </c>
      <c r="CJ22" s="554">
        <v>847.30799999999999</v>
      </c>
      <c r="CK22" s="554">
        <v>767.40200000000004</v>
      </c>
      <c r="CL22" s="554">
        <v>818.65499999999997</v>
      </c>
      <c r="CM22" s="554">
        <v>1081.163</v>
      </c>
      <c r="CN22" s="554">
        <v>1003.095</v>
      </c>
      <c r="CO22" s="554">
        <v>1094.0329999999999</v>
      </c>
      <c r="CP22" s="554">
        <f>[3]Dataset!CN44/1000</f>
        <v>1372.971</v>
      </c>
      <c r="CQ22" s="554">
        <f>[3]Dataset!CO44/1000</f>
        <v>1534.472</v>
      </c>
      <c r="CR22" s="554">
        <f>[3]Dataset!CP44/1000</f>
        <v>784.51599999999996</v>
      </c>
      <c r="CS22" s="554">
        <v>716.14300000000003</v>
      </c>
      <c r="CT22" s="554">
        <v>1038.289</v>
      </c>
      <c r="CU22" s="554">
        <v>869</v>
      </c>
      <c r="CV22" s="554">
        <f>'[1]01 25'!$I13</f>
        <v>802.11699999999996</v>
      </c>
      <c r="CW22" s="554">
        <f>'[1]02 25'!$I13</f>
        <v>821.25900000000001</v>
      </c>
      <c r="CX22" s="554">
        <f>'[1]03 25'!$I13</f>
        <v>906.149</v>
      </c>
    </row>
    <row r="23" spans="1:102" ht="16.5" customHeight="1">
      <c r="A23" s="1096"/>
      <c r="B23" s="551"/>
      <c r="C23" s="560" t="s">
        <v>347</v>
      </c>
      <c r="D23" s="554">
        <v>1879.962</v>
      </c>
      <c r="E23" s="554">
        <v>1788.662</v>
      </c>
      <c r="F23" s="554">
        <v>1814.75</v>
      </c>
      <c r="G23" s="554">
        <v>1681.8810000000001</v>
      </c>
      <c r="H23" s="554">
        <v>1558.0160000000001</v>
      </c>
      <c r="I23" s="554">
        <v>1401.4880000000001</v>
      </c>
      <c r="J23" s="554">
        <v>1113.9280000000001</v>
      </c>
      <c r="K23" s="554">
        <v>875.32500000000005</v>
      </c>
      <c r="L23" s="554">
        <v>1244.5350000000001</v>
      </c>
      <c r="M23" s="554">
        <v>1386.0640000000001</v>
      </c>
      <c r="N23" s="554">
        <v>1493.7329999999999</v>
      </c>
      <c r="O23" s="554">
        <v>1478.731</v>
      </c>
      <c r="P23" s="554">
        <v>1539.752</v>
      </c>
      <c r="Q23" s="554">
        <v>1405.586</v>
      </c>
      <c r="R23" s="554">
        <v>1564.085</v>
      </c>
      <c r="S23" s="554">
        <v>1383.0619999999999</v>
      </c>
      <c r="T23" s="554">
        <v>1440.3040000000001</v>
      </c>
      <c r="U23" s="554">
        <v>1243.8440000000001</v>
      </c>
      <c r="V23" s="554">
        <v>1009.268</v>
      </c>
      <c r="W23" s="554">
        <v>871.76800000000003</v>
      </c>
      <c r="X23" s="554">
        <v>1251.2080000000001</v>
      </c>
      <c r="Y23" s="554">
        <v>1461.6790000000001</v>
      </c>
      <c r="Z23" s="554">
        <v>1582.421</v>
      </c>
      <c r="AA23" s="554">
        <v>1498.431</v>
      </c>
      <c r="AB23" s="554">
        <v>1571.261</v>
      </c>
      <c r="AC23" s="554">
        <v>1428.3150000000001</v>
      </c>
      <c r="AD23" s="554">
        <v>1470.615</v>
      </c>
      <c r="AE23" s="554">
        <v>1474.4659999999999</v>
      </c>
      <c r="AF23" s="554">
        <v>1321.29</v>
      </c>
      <c r="AG23" s="554">
        <v>1220.5709999999999</v>
      </c>
      <c r="AH23" s="554">
        <v>1070.02</v>
      </c>
      <c r="AI23" s="554">
        <v>861.53599999999994</v>
      </c>
      <c r="AJ23" s="554">
        <v>1169.2380000000001</v>
      </c>
      <c r="AK23" s="554">
        <v>1392.0219999999999</v>
      </c>
      <c r="AL23" s="554">
        <v>1460.0160000000001</v>
      </c>
      <c r="AM23" s="554">
        <v>1407.1679999999999</v>
      </c>
      <c r="AN23" s="554">
        <v>1414.8679999999999</v>
      </c>
      <c r="AO23" s="554">
        <v>1307.489</v>
      </c>
      <c r="AP23" s="554">
        <v>1399.75</v>
      </c>
      <c r="AQ23" s="554">
        <v>1511.9380000000001</v>
      </c>
      <c r="AR23" s="554">
        <v>1269.9690000000001</v>
      </c>
      <c r="AS23" s="554">
        <v>1036.489</v>
      </c>
      <c r="AT23" s="554">
        <v>968.42600000000004</v>
      </c>
      <c r="AU23" s="554">
        <v>917.60299999999995</v>
      </c>
      <c r="AV23" s="554">
        <v>1236.4949999999999</v>
      </c>
      <c r="AW23" s="554">
        <v>1645.9159999999999</v>
      </c>
      <c r="AX23" s="554">
        <v>1826.81</v>
      </c>
      <c r="AY23" s="554">
        <v>1720.566</v>
      </c>
      <c r="AZ23" s="554">
        <v>1753.425</v>
      </c>
      <c r="BA23" s="554">
        <v>1743.184</v>
      </c>
      <c r="BB23" s="554">
        <v>1709.6790000000001</v>
      </c>
      <c r="BC23" s="554">
        <v>1854.809</v>
      </c>
      <c r="BD23" s="554">
        <v>1879.4960000000001</v>
      </c>
      <c r="BE23" s="554">
        <v>1269.6510000000001</v>
      </c>
      <c r="BF23" s="554">
        <v>1104.8779999999999</v>
      </c>
      <c r="BG23" s="554">
        <v>811.03300000000002</v>
      </c>
      <c r="BH23" s="554">
        <v>1249.2570000000001</v>
      </c>
      <c r="BI23" s="554">
        <v>1513.778</v>
      </c>
      <c r="BJ23" s="554">
        <v>1619.28</v>
      </c>
      <c r="BK23" s="554">
        <v>1555.932</v>
      </c>
      <c r="BL23" s="554">
        <v>1514.3409999999999</v>
      </c>
      <c r="BM23" s="554">
        <v>1661.5440000000001</v>
      </c>
      <c r="BN23" s="554">
        <v>1554.35</v>
      </c>
      <c r="BO23" s="554">
        <v>1399.289</v>
      </c>
      <c r="BP23" s="554">
        <v>1311.04</v>
      </c>
      <c r="BQ23" s="554">
        <v>1072.7170000000001</v>
      </c>
      <c r="BR23" s="554">
        <v>885.51700000000005</v>
      </c>
      <c r="BS23" s="554">
        <v>750.23900000000003</v>
      </c>
      <c r="BT23" s="554">
        <v>980.44600000000003</v>
      </c>
      <c r="BU23" s="554">
        <v>1380.9949999999999</v>
      </c>
      <c r="BV23" s="554">
        <v>1526.24</v>
      </c>
      <c r="BW23" s="554">
        <v>1440.585</v>
      </c>
      <c r="BX23" s="554">
        <v>1417.904</v>
      </c>
      <c r="BY23" s="554">
        <v>1424.7729999999999</v>
      </c>
      <c r="BZ23" s="554">
        <v>1491.49</v>
      </c>
      <c r="CA23" s="554">
        <v>1407.5719999999999</v>
      </c>
      <c r="CB23" s="554">
        <v>1477.963</v>
      </c>
      <c r="CC23" s="554">
        <v>1146.7829999999999</v>
      </c>
      <c r="CD23" s="554">
        <v>917.62400000000002</v>
      </c>
      <c r="CE23" s="554">
        <v>716.447</v>
      </c>
      <c r="CF23" s="554">
        <v>1003.506</v>
      </c>
      <c r="CG23" s="554">
        <v>1163.981</v>
      </c>
      <c r="CH23" s="554">
        <v>1167.9659999999999</v>
      </c>
      <c r="CI23" s="554">
        <v>1147.8050000000001</v>
      </c>
      <c r="CJ23" s="554">
        <v>1194.1320000000001</v>
      </c>
      <c r="CK23" s="554">
        <v>1146.877</v>
      </c>
      <c r="CL23" s="554">
        <v>1091.9780000000001</v>
      </c>
      <c r="CM23" s="554">
        <v>1132.4760000000001</v>
      </c>
      <c r="CN23" s="554">
        <v>1136.1479999999999</v>
      </c>
      <c r="CO23" s="554">
        <v>1117.9949999999999</v>
      </c>
      <c r="CP23" s="554">
        <f>[3]Dataset!CN45/1000</f>
        <v>848.98800000000006</v>
      </c>
      <c r="CQ23" s="554">
        <f>[3]Dataset!CO45/1000</f>
        <v>654.59699999999998</v>
      </c>
      <c r="CR23" s="554">
        <f>[3]Dataset!CP45/1000</f>
        <v>931.33299999999997</v>
      </c>
      <c r="CS23" s="554">
        <v>1049.2180000000001</v>
      </c>
      <c r="CT23" s="554">
        <v>1089.8909999999998</v>
      </c>
      <c r="CU23" s="554">
        <v>1084</v>
      </c>
      <c r="CV23" s="554">
        <f>'[1]01 25'!$I14</f>
        <v>1132.1110000000001</v>
      </c>
      <c r="CW23" s="554">
        <f>'[1]02 25'!$I14</f>
        <v>1094.0309999999999</v>
      </c>
      <c r="CX23" s="554">
        <f>'[1]03 25'!$I14</f>
        <v>1091.0309999999999</v>
      </c>
    </row>
    <row r="24" spans="1:102" ht="16.5" customHeight="1">
      <c r="A24" s="1096"/>
      <c r="B24" s="551"/>
      <c r="C24" s="561" t="s">
        <v>459</v>
      </c>
      <c r="D24" s="555">
        <v>10516.393</v>
      </c>
      <c r="E24" s="555">
        <v>11234.475</v>
      </c>
      <c r="F24" s="555">
        <v>10379.902</v>
      </c>
      <c r="G24" s="555">
        <v>9602.018</v>
      </c>
      <c r="H24" s="555">
        <v>9113.5280000000002</v>
      </c>
      <c r="I24" s="555">
        <v>8525.0840000000007</v>
      </c>
      <c r="J24" s="555">
        <v>6922.9769999999999</v>
      </c>
      <c r="K24" s="555">
        <v>6572.1059999999998</v>
      </c>
      <c r="L24" s="555">
        <v>8716.2160000000003</v>
      </c>
      <c r="M24" s="555">
        <v>9333.6020000000008</v>
      </c>
      <c r="N24" s="555">
        <v>9886.6849999999995</v>
      </c>
      <c r="O24" s="555">
        <v>9623.1859999999997</v>
      </c>
      <c r="P24" s="555">
        <v>10129.771000000001</v>
      </c>
      <c r="Q24" s="555">
        <v>11026.829</v>
      </c>
      <c r="R24" s="555">
        <v>9685.6180000000004</v>
      </c>
      <c r="S24" s="555">
        <v>9216.5300000000007</v>
      </c>
      <c r="T24" s="555">
        <v>9049.9529999999995</v>
      </c>
      <c r="U24" s="555">
        <v>7327.9459999999999</v>
      </c>
      <c r="V24" s="555">
        <v>6545.6189999999997</v>
      </c>
      <c r="W24" s="555">
        <v>6605.6750000000002</v>
      </c>
      <c r="X24" s="555">
        <v>8890.6419999999998</v>
      </c>
      <c r="Y24" s="555">
        <v>9254.0519999999997</v>
      </c>
      <c r="Z24" s="555">
        <v>9473.5349999999999</v>
      </c>
      <c r="AA24" s="555">
        <v>9119.24</v>
      </c>
      <c r="AB24" s="555">
        <v>9651.5830000000005</v>
      </c>
      <c r="AC24" s="555">
        <v>10645.523999999999</v>
      </c>
      <c r="AD24" s="555">
        <v>9258.9380000000001</v>
      </c>
      <c r="AE24" s="555">
        <v>8935.0570000000007</v>
      </c>
      <c r="AF24" s="555">
        <v>8611.384</v>
      </c>
      <c r="AG24" s="555">
        <v>7524.3090000000002</v>
      </c>
      <c r="AH24" s="555">
        <v>6291.5060000000003</v>
      </c>
      <c r="AI24" s="555">
        <v>5828.4949999999999</v>
      </c>
      <c r="AJ24" s="555">
        <v>7922.03</v>
      </c>
      <c r="AK24" s="555">
        <v>9026.4779999999992</v>
      </c>
      <c r="AL24" s="555">
        <v>9273.42</v>
      </c>
      <c r="AM24" s="555">
        <v>8702.2150000000001</v>
      </c>
      <c r="AN24" s="555">
        <v>9406.8330000000005</v>
      </c>
      <c r="AO24" s="555">
        <v>10951.514999999999</v>
      </c>
      <c r="AP24" s="555">
        <v>10980.173000000001</v>
      </c>
      <c r="AQ24" s="555">
        <v>10792.825000000001</v>
      </c>
      <c r="AR24" s="555">
        <v>9262.0159999999996</v>
      </c>
      <c r="AS24" s="555">
        <v>8331.4680000000008</v>
      </c>
      <c r="AT24" s="555">
        <v>6546.7659999999996</v>
      </c>
      <c r="AU24" s="555">
        <v>6006.3879999999999</v>
      </c>
      <c r="AV24" s="555">
        <v>7964.6540000000005</v>
      </c>
      <c r="AW24" s="555">
        <v>9485.9330000000009</v>
      </c>
      <c r="AX24" s="555">
        <v>10118.847</v>
      </c>
      <c r="AY24" s="555">
        <v>9563.8439999999991</v>
      </c>
      <c r="AZ24" s="555">
        <v>10137.916999999999</v>
      </c>
      <c r="BA24" s="555">
        <v>9832.5450000000001</v>
      </c>
      <c r="BB24" s="555">
        <v>10832.876</v>
      </c>
      <c r="BC24" s="555">
        <v>9499.3410000000003</v>
      </c>
      <c r="BD24" s="555">
        <v>9128.9719999999998</v>
      </c>
      <c r="BE24" s="555">
        <v>8847.2099999999991</v>
      </c>
      <c r="BF24" s="555">
        <v>7553.83</v>
      </c>
      <c r="BG24" s="555">
        <v>5962.08</v>
      </c>
      <c r="BH24" s="555">
        <v>7830.116</v>
      </c>
      <c r="BI24" s="555">
        <v>8470.4740000000002</v>
      </c>
      <c r="BJ24" s="555">
        <v>8808.2780000000002</v>
      </c>
      <c r="BK24" s="555">
        <v>8272.9539999999997</v>
      </c>
      <c r="BL24" s="555">
        <v>8812.52</v>
      </c>
      <c r="BM24" s="555">
        <v>10318.727999999999</v>
      </c>
      <c r="BN24" s="555">
        <v>8552.9480000000003</v>
      </c>
      <c r="BO24" s="555">
        <v>7976.9009999999998</v>
      </c>
      <c r="BP24" s="555">
        <v>7780.5140000000001</v>
      </c>
      <c r="BQ24" s="555">
        <v>6563.799</v>
      </c>
      <c r="BR24" s="555">
        <v>5562.2550000000001</v>
      </c>
      <c r="BS24" s="555">
        <v>5387.598</v>
      </c>
      <c r="BT24" s="555">
        <v>6797.1869999999999</v>
      </c>
      <c r="BU24" s="555">
        <v>7757.7539999999999</v>
      </c>
      <c r="BV24" s="555">
        <v>8278.77</v>
      </c>
      <c r="BW24" s="555">
        <v>8107.5129999999999</v>
      </c>
      <c r="BX24" s="555">
        <v>8156.9870000000001</v>
      </c>
      <c r="BY24" s="555">
        <v>9637.1610000000001</v>
      </c>
      <c r="BZ24" s="555">
        <v>7883.2330000000002</v>
      </c>
      <c r="CA24" s="555">
        <v>7311.5569999999998</v>
      </c>
      <c r="CB24" s="555">
        <v>7618.2460000000001</v>
      </c>
      <c r="CC24" s="555">
        <v>6250.4440000000004</v>
      </c>
      <c r="CD24" s="555">
        <v>5338.7110000000002</v>
      </c>
      <c r="CE24" s="555">
        <v>5301.5910000000003</v>
      </c>
      <c r="CF24" s="555">
        <v>6627.5240000000003</v>
      </c>
      <c r="CG24" s="555">
        <v>7393.0789999999997</v>
      </c>
      <c r="CH24" s="555">
        <v>7514.3360000000002</v>
      </c>
      <c r="CI24" s="555">
        <v>7152.27</v>
      </c>
      <c r="CJ24" s="555">
        <v>7722.6239999999998</v>
      </c>
      <c r="CK24" s="555">
        <v>9316.3539999999994</v>
      </c>
      <c r="CL24" s="555">
        <v>7796.6019999999999</v>
      </c>
      <c r="CM24" s="555">
        <v>7623.9470000000001</v>
      </c>
      <c r="CN24" s="555">
        <v>7308.4589999999998</v>
      </c>
      <c r="CO24" s="555">
        <v>7534.4290000000001</v>
      </c>
      <c r="CP24" s="555">
        <f>[3]Dataset!CN46/1000</f>
        <v>6238.473</v>
      </c>
      <c r="CQ24" s="555">
        <f>[3]Dataset!CO46/1000</f>
        <v>5347.7039999999997</v>
      </c>
      <c r="CR24" s="555">
        <f>[3]Dataset!CP46/1000</f>
        <v>6486.77</v>
      </c>
      <c r="CS24" s="555">
        <v>7119.6480000000001</v>
      </c>
      <c r="CT24" s="555">
        <v>7667.634</v>
      </c>
      <c r="CU24" s="555">
        <v>7367</v>
      </c>
      <c r="CV24" s="555">
        <f>'[1]01 25'!$I17</f>
        <v>7955.8419999999996</v>
      </c>
      <c r="CW24" s="555">
        <f>'[1]02 25'!$I17</f>
        <v>9418.2720000000008</v>
      </c>
      <c r="CX24" s="555">
        <f>'[1]03 25'!$I17</f>
        <v>7885.8249999999998</v>
      </c>
    </row>
    <row r="25" spans="1:102" ht="16.5" customHeight="1">
      <c r="A25" s="1096"/>
      <c r="B25" s="549" t="s">
        <v>466</v>
      </c>
      <c r="C25" s="560" t="s">
        <v>348</v>
      </c>
      <c r="D25" s="554">
        <v>4278.6009999999997</v>
      </c>
      <c r="E25" s="554">
        <v>3896.8040000000001</v>
      </c>
      <c r="F25" s="554">
        <v>4018.5880000000002</v>
      </c>
      <c r="G25" s="554">
        <v>4166.1869999999999</v>
      </c>
      <c r="H25" s="554">
        <v>4123.3559999999998</v>
      </c>
      <c r="I25" s="554">
        <v>2769.52</v>
      </c>
      <c r="J25" s="554">
        <v>2370.5349999999999</v>
      </c>
      <c r="K25" s="554">
        <v>2111.81</v>
      </c>
      <c r="L25" s="554">
        <v>3356.4209999999998</v>
      </c>
      <c r="M25" s="554">
        <v>4235.433</v>
      </c>
      <c r="N25" s="554">
        <v>4389.1239999999998</v>
      </c>
      <c r="O25" s="554">
        <v>3971.152</v>
      </c>
      <c r="P25" s="554">
        <v>4364.8909999999996</v>
      </c>
      <c r="Q25" s="554">
        <v>4211.4639999999999</v>
      </c>
      <c r="R25" s="554">
        <v>4400.2150000000001</v>
      </c>
      <c r="S25" s="554">
        <v>4372.8519999999999</v>
      </c>
      <c r="T25" s="554">
        <v>3888.1219999999998</v>
      </c>
      <c r="U25" s="554">
        <v>3265.5819999999999</v>
      </c>
      <c r="V25" s="554">
        <v>3790.5120000000002</v>
      </c>
      <c r="W25" s="554">
        <v>1885.0150000000001</v>
      </c>
      <c r="X25" s="554">
        <v>2746.07</v>
      </c>
      <c r="Y25" s="554">
        <v>3721.2620000000002</v>
      </c>
      <c r="Z25" s="554">
        <v>4049.7530000000002</v>
      </c>
      <c r="AA25" s="554">
        <v>3563.2829999999999</v>
      </c>
      <c r="AB25" s="554">
        <v>3952.1280000000002</v>
      </c>
      <c r="AC25" s="554">
        <v>3849.1439999999998</v>
      </c>
      <c r="AD25" s="554">
        <v>4087.8670000000002</v>
      </c>
      <c r="AE25" s="554">
        <v>3778.1680000000001</v>
      </c>
      <c r="AF25" s="554">
        <v>3839.2330000000002</v>
      </c>
      <c r="AG25" s="554">
        <v>2936.9349999999999</v>
      </c>
      <c r="AH25" s="554">
        <v>2509.1979999999999</v>
      </c>
      <c r="AI25" s="554">
        <v>1980.096</v>
      </c>
      <c r="AJ25" s="554">
        <v>3154.4090000000001</v>
      </c>
      <c r="AK25" s="554">
        <v>3687.8130000000001</v>
      </c>
      <c r="AL25" s="554">
        <v>3874.6880000000001</v>
      </c>
      <c r="AM25" s="554">
        <v>3515.52</v>
      </c>
      <c r="AN25" s="554">
        <v>3932.3980000000001</v>
      </c>
      <c r="AO25" s="554">
        <v>3870.6849999999999</v>
      </c>
      <c r="AP25" s="554">
        <v>4756.835</v>
      </c>
      <c r="AQ25" s="554">
        <v>4631.0619999999999</v>
      </c>
      <c r="AR25" s="554">
        <v>4060.857</v>
      </c>
      <c r="AS25" s="554">
        <v>3317.8560000000002</v>
      </c>
      <c r="AT25" s="554">
        <v>2494.4839999999999</v>
      </c>
      <c r="AU25" s="554">
        <v>2446.0120000000002</v>
      </c>
      <c r="AV25" s="554">
        <v>3145.991</v>
      </c>
      <c r="AW25" s="554">
        <v>4026.944</v>
      </c>
      <c r="AX25" s="554">
        <v>4255.95</v>
      </c>
      <c r="AY25" s="554">
        <v>3871.9540000000002</v>
      </c>
      <c r="AZ25" s="554">
        <v>4041.2959999999998</v>
      </c>
      <c r="BA25" s="554">
        <v>3877.491</v>
      </c>
      <c r="BB25" s="554">
        <v>4000.8009999999999</v>
      </c>
      <c r="BC25" s="554">
        <v>4193.3519999999999</v>
      </c>
      <c r="BD25" s="554">
        <v>3587.45</v>
      </c>
      <c r="BE25" s="554">
        <v>2488.3879999999999</v>
      </c>
      <c r="BF25" s="554">
        <v>2192.7350000000001</v>
      </c>
      <c r="BG25" s="554">
        <v>1836.0640000000001</v>
      </c>
      <c r="BH25" s="554">
        <v>2987.8560000000002</v>
      </c>
      <c r="BI25" s="554">
        <v>3564.7080000000001</v>
      </c>
      <c r="BJ25" s="554">
        <v>3778.8020000000001</v>
      </c>
      <c r="BK25" s="554">
        <v>3444.721</v>
      </c>
      <c r="BL25" s="554">
        <v>3952.7919999999999</v>
      </c>
      <c r="BM25" s="554">
        <v>3718.8359999999998</v>
      </c>
      <c r="BN25" s="554">
        <v>3838.027</v>
      </c>
      <c r="BO25" s="554">
        <v>3477.777</v>
      </c>
      <c r="BP25" s="554">
        <v>3300.5650000000001</v>
      </c>
      <c r="BQ25" s="554">
        <v>2390.3960000000002</v>
      </c>
      <c r="BR25" s="554">
        <v>2001.89</v>
      </c>
      <c r="BS25" s="554">
        <v>1836.248</v>
      </c>
      <c r="BT25" s="554">
        <v>2963.9050000000002</v>
      </c>
      <c r="BU25" s="554">
        <v>3415.9430000000002</v>
      </c>
      <c r="BV25" s="554">
        <v>3282.3589999999999</v>
      </c>
      <c r="BW25" s="554">
        <v>3194.5120000000002</v>
      </c>
      <c r="BX25" s="554">
        <v>3548.58</v>
      </c>
      <c r="BY25" s="554">
        <v>3408.1309999999999</v>
      </c>
      <c r="BZ25" s="554">
        <v>3580.3620000000001</v>
      </c>
      <c r="CA25" s="554">
        <v>3773.3270000000002</v>
      </c>
      <c r="CB25" s="554">
        <v>3309.8110000000001</v>
      </c>
      <c r="CC25" s="554">
        <v>2561.8130000000001</v>
      </c>
      <c r="CD25" s="554">
        <v>2138.4299999999998</v>
      </c>
      <c r="CE25" s="554">
        <v>1937.57</v>
      </c>
      <c r="CF25" s="554">
        <v>2681.4810000000002</v>
      </c>
      <c r="CG25" s="554">
        <v>2959.9389999999999</v>
      </c>
      <c r="CH25" s="554">
        <v>3255.4369999999999</v>
      </c>
      <c r="CI25" s="554">
        <v>3172.6109999999999</v>
      </c>
      <c r="CJ25" s="554">
        <v>3533.3939999999998</v>
      </c>
      <c r="CK25" s="554">
        <v>3129.047</v>
      </c>
      <c r="CL25" s="554">
        <v>3237.8519999999999</v>
      </c>
      <c r="CM25" s="554">
        <v>3338.846</v>
      </c>
      <c r="CN25" s="554">
        <v>3159.9580000000001</v>
      </c>
      <c r="CO25" s="554">
        <v>2359.6819999999998</v>
      </c>
      <c r="CP25" s="554">
        <f>[3]Dataset!CN47/1000</f>
        <v>2234.498</v>
      </c>
      <c r="CQ25" s="554">
        <f>[3]Dataset!CO47/1000</f>
        <v>1878.9670000000001</v>
      </c>
      <c r="CR25" s="554">
        <f>[3]Dataset!CP47/1000</f>
        <v>2668.03</v>
      </c>
      <c r="CS25" s="554">
        <v>2947.7910000000002</v>
      </c>
      <c r="CT25" s="554">
        <v>2897.279</v>
      </c>
      <c r="CU25" s="554">
        <v>2912</v>
      </c>
      <c r="CV25" s="554">
        <v>3183</v>
      </c>
      <c r="CW25" s="554">
        <v>2801</v>
      </c>
      <c r="CX25" s="554">
        <v>2823</v>
      </c>
    </row>
    <row r="26" spans="1:102" ht="16.5" customHeight="1">
      <c r="A26" s="1096"/>
      <c r="B26" s="1021" t="s">
        <v>949</v>
      </c>
      <c r="C26" s="560" t="s">
        <v>349</v>
      </c>
      <c r="D26" s="554">
        <v>1353.693</v>
      </c>
      <c r="E26" s="554">
        <v>1423.6949999999999</v>
      </c>
      <c r="F26" s="554">
        <v>1441.5530000000001</v>
      </c>
      <c r="G26" s="554">
        <v>1319.268</v>
      </c>
      <c r="H26" s="554">
        <v>1240.8309999999999</v>
      </c>
      <c r="I26" s="554">
        <v>1038.0139999999999</v>
      </c>
      <c r="J26" s="554">
        <v>1035.771</v>
      </c>
      <c r="K26" s="554">
        <v>933.83600000000001</v>
      </c>
      <c r="L26" s="554">
        <v>1201.277</v>
      </c>
      <c r="M26" s="554">
        <v>1404.2550000000001</v>
      </c>
      <c r="N26" s="554">
        <v>1403.1179999999999</v>
      </c>
      <c r="O26" s="554">
        <v>1434.7080000000001</v>
      </c>
      <c r="P26" s="554">
        <v>1340.675</v>
      </c>
      <c r="Q26" s="554">
        <v>1411.396</v>
      </c>
      <c r="R26" s="554">
        <v>1561.6590000000001</v>
      </c>
      <c r="S26" s="554">
        <v>1307.7639999999999</v>
      </c>
      <c r="T26" s="554">
        <v>1258.604</v>
      </c>
      <c r="U26" s="554">
        <v>2504.027</v>
      </c>
      <c r="V26" s="554">
        <v>911.51700000000005</v>
      </c>
      <c r="W26" s="554">
        <v>898.85400000000004</v>
      </c>
      <c r="X26" s="554">
        <v>1093.8589999999999</v>
      </c>
      <c r="Y26" s="554">
        <v>1259.203</v>
      </c>
      <c r="Z26" s="554">
        <v>1308.6949999999999</v>
      </c>
      <c r="AA26" s="554">
        <v>1221.191</v>
      </c>
      <c r="AB26" s="554">
        <v>1283.8109999999999</v>
      </c>
      <c r="AC26" s="554">
        <v>1259.827</v>
      </c>
      <c r="AD26" s="554">
        <v>1329.3040000000001</v>
      </c>
      <c r="AE26" s="554">
        <v>1269.23</v>
      </c>
      <c r="AF26" s="554">
        <v>1194.7090000000001</v>
      </c>
      <c r="AG26" s="554">
        <v>994.96299999999997</v>
      </c>
      <c r="AH26" s="554">
        <v>946.322</v>
      </c>
      <c r="AI26" s="554">
        <v>989.57</v>
      </c>
      <c r="AJ26" s="554">
        <v>1228.548</v>
      </c>
      <c r="AK26" s="554">
        <v>1438.702</v>
      </c>
      <c r="AL26" s="554">
        <v>1557.992</v>
      </c>
      <c r="AM26" s="554">
        <v>1477.2329999999999</v>
      </c>
      <c r="AN26" s="554">
        <v>1385.145</v>
      </c>
      <c r="AO26" s="554">
        <v>1217.3330000000001</v>
      </c>
      <c r="AP26" s="554">
        <v>1826.24</v>
      </c>
      <c r="AQ26" s="554">
        <v>1845.991</v>
      </c>
      <c r="AR26" s="554">
        <v>1340.74</v>
      </c>
      <c r="AS26" s="554">
        <v>1097.431</v>
      </c>
      <c r="AT26" s="554">
        <v>1020.944</v>
      </c>
      <c r="AU26" s="554">
        <v>969.79700000000003</v>
      </c>
      <c r="AV26" s="554">
        <v>1145.6610000000001</v>
      </c>
      <c r="AW26" s="554">
        <v>1315.8510000000001</v>
      </c>
      <c r="AX26" s="554">
        <v>1442.299</v>
      </c>
      <c r="AY26" s="554">
        <v>1408.0609999999999</v>
      </c>
      <c r="AZ26" s="554">
        <v>1379.83</v>
      </c>
      <c r="BA26" s="554">
        <v>1396.3989999999999</v>
      </c>
      <c r="BB26" s="554">
        <v>1384.87</v>
      </c>
      <c r="BC26" s="554">
        <v>1340.954</v>
      </c>
      <c r="BD26" s="554">
        <v>1199.6479999999999</v>
      </c>
      <c r="BE26" s="554">
        <v>949.31899999999996</v>
      </c>
      <c r="BF26" s="554">
        <v>984.11199999999997</v>
      </c>
      <c r="BG26" s="554">
        <v>915.56299999999999</v>
      </c>
      <c r="BH26" s="554">
        <v>1007.883</v>
      </c>
      <c r="BI26" s="554">
        <v>1114.6020000000001</v>
      </c>
      <c r="BJ26" s="554">
        <v>1163.268</v>
      </c>
      <c r="BK26" s="554">
        <v>1189.32</v>
      </c>
      <c r="BL26" s="554">
        <v>1299.4849999999999</v>
      </c>
      <c r="BM26" s="554">
        <v>1203.8240000000001</v>
      </c>
      <c r="BN26" s="554">
        <v>1288.1590000000001</v>
      </c>
      <c r="BO26" s="554">
        <v>1233.9269999999999</v>
      </c>
      <c r="BP26" s="554">
        <v>1211.44</v>
      </c>
      <c r="BQ26" s="554">
        <v>1075.633</v>
      </c>
      <c r="BR26" s="554">
        <v>1064.8499999999999</v>
      </c>
      <c r="BS26" s="554">
        <v>872.19200000000001</v>
      </c>
      <c r="BT26" s="554">
        <v>1047.579</v>
      </c>
      <c r="BU26" s="554">
        <v>1098.1500000000001</v>
      </c>
      <c r="BV26" s="554">
        <v>1136.78</v>
      </c>
      <c r="BW26" s="554">
        <v>1152.3969999999999</v>
      </c>
      <c r="BX26" s="554">
        <v>1279.299</v>
      </c>
      <c r="BY26" s="554">
        <v>1169.5150000000001</v>
      </c>
      <c r="BZ26" s="554">
        <v>1183.6559999999999</v>
      </c>
      <c r="CA26" s="554">
        <v>1174.479</v>
      </c>
      <c r="CB26" s="554">
        <v>1114.2750000000001</v>
      </c>
      <c r="CC26" s="554">
        <v>1017.349</v>
      </c>
      <c r="CD26" s="554">
        <v>1053.9110000000001</v>
      </c>
      <c r="CE26" s="554">
        <v>873.51700000000005</v>
      </c>
      <c r="CF26" s="554">
        <v>1161.954</v>
      </c>
      <c r="CG26" s="554">
        <v>1203.903</v>
      </c>
      <c r="CH26" s="554">
        <v>1222.7360000000001</v>
      </c>
      <c r="CI26" s="554">
        <v>1243.067</v>
      </c>
      <c r="CJ26" s="554">
        <v>1299.8689999999999</v>
      </c>
      <c r="CK26" s="554">
        <v>1202.5550000000001</v>
      </c>
      <c r="CL26" s="554">
        <v>1249.5250000000001</v>
      </c>
      <c r="CM26" s="554">
        <v>1189.626</v>
      </c>
      <c r="CN26" s="554">
        <v>1185.826</v>
      </c>
      <c r="CO26" s="554">
        <v>1054.1769999999999</v>
      </c>
      <c r="CP26" s="554">
        <f>[3]Dataset!CN48/1000</f>
        <v>921.63699999999994</v>
      </c>
      <c r="CQ26" s="554">
        <f>[3]Dataset!CO48/1000</f>
        <v>890.40200000000004</v>
      </c>
      <c r="CR26" s="554">
        <f>[3]Dataset!CP48/1000</f>
        <v>1089.8779999999999</v>
      </c>
      <c r="CS26" s="554">
        <v>1294.7649999999999</v>
      </c>
      <c r="CT26" s="554">
        <v>1233.183</v>
      </c>
      <c r="CU26" s="554">
        <v>1315</v>
      </c>
      <c r="CV26" s="554">
        <v>1301</v>
      </c>
      <c r="CW26" s="554">
        <v>1259</v>
      </c>
      <c r="CX26" s="554">
        <v>1287</v>
      </c>
    </row>
    <row r="27" spans="1:102" ht="16.5" customHeight="1">
      <c r="A27" s="1096"/>
      <c r="B27" s="549" t="s">
        <v>468</v>
      </c>
      <c r="C27" s="560" t="s">
        <v>350</v>
      </c>
      <c r="D27" s="554">
        <v>1145.5809999999999</v>
      </c>
      <c r="E27" s="554">
        <v>1044.9359999999999</v>
      </c>
      <c r="F27" s="554">
        <v>1162.1030000000001</v>
      </c>
      <c r="G27" s="554">
        <v>1054.1600000000001</v>
      </c>
      <c r="H27" s="554">
        <v>984.173</v>
      </c>
      <c r="I27" s="554">
        <v>958.71400000000006</v>
      </c>
      <c r="J27" s="554">
        <v>888.625</v>
      </c>
      <c r="K27" s="554">
        <v>751.625</v>
      </c>
      <c r="L27" s="554">
        <v>997.01400000000001</v>
      </c>
      <c r="M27" s="554">
        <v>967.79300000000001</v>
      </c>
      <c r="N27" s="554">
        <v>1009.497</v>
      </c>
      <c r="O27" s="554">
        <v>910.43799999999999</v>
      </c>
      <c r="P27" s="554">
        <v>968.20299999999997</v>
      </c>
      <c r="Q27" s="554">
        <v>988.20899999999995</v>
      </c>
      <c r="R27" s="554">
        <v>1055.6010000000001</v>
      </c>
      <c r="S27" s="554">
        <v>898.68799999999999</v>
      </c>
      <c r="T27" s="554">
        <v>948.70100000000002</v>
      </c>
      <c r="U27" s="554">
        <v>916.48599999999999</v>
      </c>
      <c r="V27" s="554">
        <v>891.74099999999999</v>
      </c>
      <c r="W27" s="554">
        <v>729.06</v>
      </c>
      <c r="X27" s="554">
        <v>1032.7570000000001</v>
      </c>
      <c r="Y27" s="554">
        <v>1071.473</v>
      </c>
      <c r="Z27" s="554">
        <v>1043.1690000000001</v>
      </c>
      <c r="AA27" s="554">
        <v>992.202</v>
      </c>
      <c r="AB27" s="554">
        <v>1126.635</v>
      </c>
      <c r="AC27" s="554">
        <v>1058.643</v>
      </c>
      <c r="AD27" s="554">
        <v>1101.136</v>
      </c>
      <c r="AE27" s="554">
        <v>996.98699999999997</v>
      </c>
      <c r="AF27" s="554">
        <v>1063.6279999999999</v>
      </c>
      <c r="AG27" s="554">
        <v>981.41800000000001</v>
      </c>
      <c r="AH27" s="554">
        <v>918.29</v>
      </c>
      <c r="AI27" s="554">
        <v>850.94399999999996</v>
      </c>
      <c r="AJ27" s="554">
        <v>1189.7950000000001</v>
      </c>
      <c r="AK27" s="554">
        <v>1207.115</v>
      </c>
      <c r="AL27" s="554">
        <v>1197.3810000000001</v>
      </c>
      <c r="AM27" s="554">
        <v>1143.29</v>
      </c>
      <c r="AN27" s="554">
        <v>1146.55</v>
      </c>
      <c r="AO27" s="554">
        <v>1086.146</v>
      </c>
      <c r="AP27" s="554">
        <v>1503.046</v>
      </c>
      <c r="AQ27" s="554">
        <v>1458.386</v>
      </c>
      <c r="AR27" s="554">
        <v>1380.607</v>
      </c>
      <c r="AS27" s="554">
        <v>1147.539</v>
      </c>
      <c r="AT27" s="554">
        <v>964.46100000000001</v>
      </c>
      <c r="AU27" s="554">
        <v>868.69399999999996</v>
      </c>
      <c r="AV27" s="554">
        <v>1126.6500000000001</v>
      </c>
      <c r="AW27" s="554">
        <v>1211.932</v>
      </c>
      <c r="AX27" s="554">
        <v>1258.883</v>
      </c>
      <c r="AY27" s="554">
        <v>1164.1420000000001</v>
      </c>
      <c r="AZ27" s="554">
        <v>1310.4179999999999</v>
      </c>
      <c r="BA27" s="554">
        <v>1250.6210000000001</v>
      </c>
      <c r="BB27" s="554">
        <v>1133.0719999999999</v>
      </c>
      <c r="BC27" s="554">
        <v>1207.847</v>
      </c>
      <c r="BD27" s="554">
        <v>1136.7070000000001</v>
      </c>
      <c r="BE27" s="554">
        <v>1042.8409999999999</v>
      </c>
      <c r="BF27" s="554">
        <v>941.72500000000002</v>
      </c>
      <c r="BG27" s="554">
        <v>816.10900000000004</v>
      </c>
      <c r="BH27" s="554">
        <v>973.95</v>
      </c>
      <c r="BI27" s="554">
        <v>990.81799999999998</v>
      </c>
      <c r="BJ27" s="554">
        <v>930.42</v>
      </c>
      <c r="BK27" s="554">
        <v>901.26800000000003</v>
      </c>
      <c r="BL27" s="554">
        <v>1037.7660000000001</v>
      </c>
      <c r="BM27" s="554">
        <v>982.447</v>
      </c>
      <c r="BN27" s="554">
        <v>1118.0999999999999</v>
      </c>
      <c r="BO27" s="554">
        <v>1006.457</v>
      </c>
      <c r="BP27" s="554">
        <v>949.57100000000003</v>
      </c>
      <c r="BQ27" s="554">
        <v>862.73500000000001</v>
      </c>
      <c r="BR27" s="554">
        <v>845.39200000000005</v>
      </c>
      <c r="BS27" s="554">
        <v>801.67700000000002</v>
      </c>
      <c r="BT27" s="554">
        <v>973.42200000000003</v>
      </c>
      <c r="BU27" s="554">
        <v>989.375</v>
      </c>
      <c r="BV27" s="554">
        <v>1008.448</v>
      </c>
      <c r="BW27" s="554">
        <v>850.74900000000002</v>
      </c>
      <c r="BX27" s="554">
        <v>872.62</v>
      </c>
      <c r="BY27" s="554">
        <v>822.51300000000003</v>
      </c>
      <c r="BZ27" s="554">
        <v>839.52599999999995</v>
      </c>
      <c r="CA27" s="554">
        <v>786.39300000000003</v>
      </c>
      <c r="CB27" s="554">
        <v>828.46900000000005</v>
      </c>
      <c r="CC27" s="554">
        <v>912.98500000000001</v>
      </c>
      <c r="CD27" s="554">
        <v>726.28099999999995</v>
      </c>
      <c r="CE27" s="554">
        <v>672.14</v>
      </c>
      <c r="CF27" s="554">
        <v>958.88400000000001</v>
      </c>
      <c r="CG27" s="554">
        <v>947.20500000000004</v>
      </c>
      <c r="CH27" s="554">
        <v>948.33799999999997</v>
      </c>
      <c r="CI27" s="554">
        <v>852.73699999999997</v>
      </c>
      <c r="CJ27" s="554">
        <v>852.46900000000005</v>
      </c>
      <c r="CK27" s="554">
        <v>742.16099999999994</v>
      </c>
      <c r="CL27" s="554">
        <v>842.00599999999997</v>
      </c>
      <c r="CM27" s="554">
        <v>866.57600000000002</v>
      </c>
      <c r="CN27" s="554">
        <v>832.84100000000001</v>
      </c>
      <c r="CO27" s="554">
        <v>830.79700000000003</v>
      </c>
      <c r="CP27" s="554">
        <f>[3]Dataset!CN49/1000</f>
        <v>689.74300000000005</v>
      </c>
      <c r="CQ27" s="554">
        <f>[3]Dataset!CO49/1000</f>
        <v>597.43799999999999</v>
      </c>
      <c r="CR27" s="554">
        <f>[3]Dataset!CP49/1000</f>
        <v>908.04899999999998</v>
      </c>
      <c r="CS27" s="554">
        <v>941.88300000000004</v>
      </c>
      <c r="CT27" s="554">
        <v>950.13499999999999</v>
      </c>
      <c r="CU27" s="554">
        <v>891</v>
      </c>
      <c r="CV27" s="554">
        <v>960</v>
      </c>
      <c r="CW27" s="554">
        <v>910</v>
      </c>
      <c r="CX27" s="554">
        <v>983</v>
      </c>
    </row>
    <row r="28" spans="1:102" ht="16.5" customHeight="1">
      <c r="A28" s="1096"/>
      <c r="B28" s="550" t="s">
        <v>948</v>
      </c>
      <c r="C28" s="561" t="s">
        <v>460</v>
      </c>
      <c r="D28" s="555">
        <v>8442.0660000000007</v>
      </c>
      <c r="E28" s="555">
        <v>8290.491</v>
      </c>
      <c r="F28" s="555">
        <v>8424.9920000000002</v>
      </c>
      <c r="G28" s="555">
        <v>8319.51</v>
      </c>
      <c r="H28" s="555">
        <v>8009.8440000000001</v>
      </c>
      <c r="I28" s="555">
        <v>6083.6</v>
      </c>
      <c r="J28" s="555">
        <v>5561.01</v>
      </c>
      <c r="K28" s="555">
        <v>5148.665</v>
      </c>
      <c r="L28" s="555">
        <v>7383.7160000000003</v>
      </c>
      <c r="M28" s="555">
        <v>8417.9480000000003</v>
      </c>
      <c r="N28" s="555">
        <v>8670.4860000000008</v>
      </c>
      <c r="O28" s="555">
        <v>7906.2650000000003</v>
      </c>
      <c r="P28" s="555">
        <v>8247.2080000000005</v>
      </c>
      <c r="Q28" s="555">
        <v>8399.0519999999997</v>
      </c>
      <c r="R28" s="555">
        <v>8696.5889999999999</v>
      </c>
      <c r="S28" s="555">
        <v>8704.0689999999995</v>
      </c>
      <c r="T28" s="555">
        <v>7884.4170000000004</v>
      </c>
      <c r="U28" s="555">
        <v>8173.2370000000001</v>
      </c>
      <c r="V28" s="555">
        <v>6958.7569999999996</v>
      </c>
      <c r="W28" s="555">
        <v>4860.1000000000004</v>
      </c>
      <c r="X28" s="555">
        <v>6378.2929999999997</v>
      </c>
      <c r="Y28" s="555">
        <v>7657.5150000000003</v>
      </c>
      <c r="Z28" s="555">
        <v>8013.4040000000005</v>
      </c>
      <c r="AA28" s="555">
        <v>7265.9160000000002</v>
      </c>
      <c r="AB28" s="555">
        <v>8043.5029999999997</v>
      </c>
      <c r="AC28" s="555">
        <v>7838.1530000000002</v>
      </c>
      <c r="AD28" s="555">
        <v>8313.8389999999999</v>
      </c>
      <c r="AE28" s="555">
        <v>7805.33</v>
      </c>
      <c r="AF28" s="555">
        <v>7918.2039999999997</v>
      </c>
      <c r="AG28" s="555">
        <v>6459.5050000000001</v>
      </c>
      <c r="AH28" s="555">
        <v>5844.973</v>
      </c>
      <c r="AI28" s="555">
        <v>5336.2640000000001</v>
      </c>
      <c r="AJ28" s="555">
        <v>7279.9629999999997</v>
      </c>
      <c r="AK28" s="555">
        <v>8198.0589999999993</v>
      </c>
      <c r="AL28" s="555">
        <v>8540.8410000000003</v>
      </c>
      <c r="AM28" s="555">
        <v>8140.3059999999996</v>
      </c>
      <c r="AN28" s="555">
        <v>8430.4259999999995</v>
      </c>
      <c r="AO28" s="555">
        <v>8083.5659999999998</v>
      </c>
      <c r="AP28" s="555">
        <v>10445.819</v>
      </c>
      <c r="AQ28" s="555">
        <v>10525.849</v>
      </c>
      <c r="AR28" s="555">
        <v>9325.2379999999994</v>
      </c>
      <c r="AS28" s="555">
        <v>7700.6509999999998</v>
      </c>
      <c r="AT28" s="555">
        <v>6259.3680000000004</v>
      </c>
      <c r="AU28" s="555">
        <v>5928.817</v>
      </c>
      <c r="AV28" s="555">
        <v>7417.2430000000004</v>
      </c>
      <c r="AW28" s="555">
        <v>8714.58</v>
      </c>
      <c r="AX28" s="555">
        <v>9363.0460000000003</v>
      </c>
      <c r="AY28" s="555">
        <v>8877.482</v>
      </c>
      <c r="AZ28" s="555">
        <v>9037.5519999999997</v>
      </c>
      <c r="BA28" s="555">
        <v>8849.4770000000008</v>
      </c>
      <c r="BB28" s="555">
        <v>8567.8430000000008</v>
      </c>
      <c r="BC28" s="555">
        <v>8841.0570000000007</v>
      </c>
      <c r="BD28" s="555">
        <v>7976.59</v>
      </c>
      <c r="BE28" s="555">
        <v>6111.1670000000004</v>
      </c>
      <c r="BF28" s="555">
        <v>5731.5280000000002</v>
      </c>
      <c r="BG28" s="555">
        <v>5173.3680000000004</v>
      </c>
      <c r="BH28" s="555">
        <v>6824.6360000000004</v>
      </c>
      <c r="BI28" s="555">
        <v>7793.9620000000004</v>
      </c>
      <c r="BJ28" s="555">
        <v>8023.7030000000004</v>
      </c>
      <c r="BK28" s="555">
        <v>7746.2359999999999</v>
      </c>
      <c r="BL28" s="555">
        <v>8627.2819999999992</v>
      </c>
      <c r="BM28" s="555">
        <v>8119.0320000000002</v>
      </c>
      <c r="BN28" s="555">
        <v>8462.0990000000002</v>
      </c>
      <c r="BO28" s="555">
        <v>7897.6750000000002</v>
      </c>
      <c r="BP28" s="555">
        <v>7549.5659999999998</v>
      </c>
      <c r="BQ28" s="555">
        <v>6210.3149999999996</v>
      </c>
      <c r="BR28" s="555">
        <v>5583.759</v>
      </c>
      <c r="BS28" s="555">
        <v>5177.74</v>
      </c>
      <c r="BT28" s="555">
        <v>7043.0839999999998</v>
      </c>
      <c r="BU28" s="555">
        <v>7652.2529999999997</v>
      </c>
      <c r="BV28" s="555">
        <v>7641.491</v>
      </c>
      <c r="BW28" s="555">
        <v>7506.3689999999997</v>
      </c>
      <c r="BX28" s="555">
        <v>8031.39</v>
      </c>
      <c r="BY28" s="555">
        <v>7594.0550000000003</v>
      </c>
      <c r="BZ28" s="555">
        <v>7875.7479999999996</v>
      </c>
      <c r="CA28" s="555">
        <v>7871.9030000000002</v>
      </c>
      <c r="CB28" s="555">
        <v>7296.3649999999998</v>
      </c>
      <c r="CC28" s="555">
        <v>6513.8090000000002</v>
      </c>
      <c r="CD28" s="555">
        <v>5634.009</v>
      </c>
      <c r="CE28" s="555">
        <v>5287.4250000000002</v>
      </c>
      <c r="CF28" s="555">
        <v>6937.5879999999997</v>
      </c>
      <c r="CG28" s="555">
        <v>7354.4629999999997</v>
      </c>
      <c r="CH28" s="555">
        <v>7673.0110000000004</v>
      </c>
      <c r="CI28" s="555">
        <v>7484.1059999999998</v>
      </c>
      <c r="CJ28" s="555">
        <v>7873.61</v>
      </c>
      <c r="CK28" s="555">
        <v>7100.12</v>
      </c>
      <c r="CL28" s="555">
        <v>7401.7139999999999</v>
      </c>
      <c r="CM28" s="555">
        <v>7362.48</v>
      </c>
      <c r="CN28" s="555">
        <v>7185.2370000000001</v>
      </c>
      <c r="CO28" s="555">
        <v>5886.8239999999996</v>
      </c>
      <c r="CP28" s="555">
        <f>[3]Dataset!CN50/1000</f>
        <v>5304.598</v>
      </c>
      <c r="CQ28" s="555">
        <f>[3]Dataset!CO50/1000</f>
        <v>4947.085</v>
      </c>
      <c r="CR28" s="555">
        <f>[3]Dataset!CP50/1000</f>
        <v>6586.5959999999995</v>
      </c>
      <c r="CS28" s="555">
        <v>7213.2179999999998</v>
      </c>
      <c r="CT28" s="555">
        <v>7257.5159999999996</v>
      </c>
      <c r="CU28" s="555">
        <v>7195</v>
      </c>
      <c r="CV28" s="555">
        <v>7505</v>
      </c>
      <c r="CW28" s="555">
        <v>6871</v>
      </c>
      <c r="CX28" s="555">
        <v>7045</v>
      </c>
    </row>
    <row r="29" spans="1:102" ht="16.5" customHeight="1">
      <c r="A29" s="1096"/>
      <c r="B29" s="551"/>
      <c r="C29" s="560" t="s">
        <v>351</v>
      </c>
      <c r="D29" s="554">
        <v>997.24</v>
      </c>
      <c r="E29" s="554">
        <v>929.322</v>
      </c>
      <c r="F29" s="554">
        <v>881.06500000000005</v>
      </c>
      <c r="G29" s="554">
        <v>826.39800000000002</v>
      </c>
      <c r="H29" s="554">
        <v>842.44</v>
      </c>
      <c r="I29" s="554">
        <v>777.06299999999999</v>
      </c>
      <c r="J29" s="554">
        <v>616.17600000000004</v>
      </c>
      <c r="K29" s="554">
        <v>569.88300000000004</v>
      </c>
      <c r="L29" s="554">
        <v>784.15899999999999</v>
      </c>
      <c r="M29" s="554">
        <v>884.06</v>
      </c>
      <c r="N29" s="554">
        <v>1103.1379999999999</v>
      </c>
      <c r="O29" s="554">
        <v>1002.279</v>
      </c>
      <c r="P29" s="554">
        <v>1125.4449999999999</v>
      </c>
      <c r="Q29" s="554">
        <v>1190.171</v>
      </c>
      <c r="R29" s="554">
        <v>1391.08</v>
      </c>
      <c r="S29" s="554">
        <v>1234.837</v>
      </c>
      <c r="T29" s="554">
        <v>1477.722</v>
      </c>
      <c r="U29" s="554">
        <v>1209.979</v>
      </c>
      <c r="V29" s="554">
        <v>761.81700000000001</v>
      </c>
      <c r="W29" s="554">
        <v>743.08399999999995</v>
      </c>
      <c r="X29" s="554">
        <v>992.38599999999997</v>
      </c>
      <c r="Y29" s="554">
        <v>1278.739</v>
      </c>
      <c r="Z29" s="554">
        <v>1277.846</v>
      </c>
      <c r="AA29" s="554">
        <v>1045.816</v>
      </c>
      <c r="AB29" s="554">
        <v>1244.42</v>
      </c>
      <c r="AC29" s="554">
        <v>1285.269</v>
      </c>
      <c r="AD29" s="554">
        <v>1236.0309999999999</v>
      </c>
      <c r="AE29" s="554">
        <v>1168.2650000000001</v>
      </c>
      <c r="AF29" s="554">
        <v>1281.9570000000001</v>
      </c>
      <c r="AG29" s="554">
        <v>1043.175</v>
      </c>
      <c r="AH29" s="554">
        <v>786.51800000000003</v>
      </c>
      <c r="AI29" s="554">
        <v>913.89200000000005</v>
      </c>
      <c r="AJ29" s="554">
        <v>1130.856</v>
      </c>
      <c r="AK29" s="554">
        <v>1119.1410000000001</v>
      </c>
      <c r="AL29" s="554">
        <v>1157.049</v>
      </c>
      <c r="AM29" s="554">
        <v>992.44399999999996</v>
      </c>
      <c r="AN29" s="554">
        <v>1086.492</v>
      </c>
      <c r="AO29" s="554">
        <v>1135.306</v>
      </c>
      <c r="AP29" s="554">
        <v>1670.8030000000001</v>
      </c>
      <c r="AQ29" s="554">
        <v>1650.1780000000001</v>
      </c>
      <c r="AR29" s="554">
        <v>1560.2049999999999</v>
      </c>
      <c r="AS29" s="554">
        <v>1194.653</v>
      </c>
      <c r="AT29" s="554">
        <v>710.28099999999995</v>
      </c>
      <c r="AU29" s="554">
        <v>668.59900000000005</v>
      </c>
      <c r="AV29" s="554">
        <v>1017.269</v>
      </c>
      <c r="AW29" s="554">
        <v>1265.0450000000001</v>
      </c>
      <c r="AX29" s="554">
        <v>1399.682</v>
      </c>
      <c r="AY29" s="554">
        <v>1181.2860000000001</v>
      </c>
      <c r="AZ29" s="554">
        <v>1365.8309999999999</v>
      </c>
      <c r="BA29" s="554">
        <v>1529.6859999999999</v>
      </c>
      <c r="BB29" s="554">
        <v>1296.337</v>
      </c>
      <c r="BC29" s="554">
        <v>1279.8340000000001</v>
      </c>
      <c r="BD29" s="554">
        <v>1189.511</v>
      </c>
      <c r="BE29" s="554">
        <v>818.74599999999998</v>
      </c>
      <c r="BF29" s="554">
        <v>671.03399999999999</v>
      </c>
      <c r="BG29" s="554">
        <v>553.72900000000004</v>
      </c>
      <c r="BH29" s="554">
        <v>806.00599999999997</v>
      </c>
      <c r="BI29" s="554">
        <v>1086.4280000000001</v>
      </c>
      <c r="BJ29" s="554">
        <v>1005.404</v>
      </c>
      <c r="BK29" s="554">
        <v>926.27599999999995</v>
      </c>
      <c r="BL29" s="554">
        <v>1134.172</v>
      </c>
      <c r="BM29" s="554">
        <v>1052.134</v>
      </c>
      <c r="BN29" s="554">
        <v>1247.4369999999999</v>
      </c>
      <c r="BO29" s="554">
        <v>1074.5160000000001</v>
      </c>
      <c r="BP29" s="554">
        <v>958.15899999999999</v>
      </c>
      <c r="BQ29" s="554">
        <v>834.12900000000002</v>
      </c>
      <c r="BR29" s="554">
        <v>717.47299999999996</v>
      </c>
      <c r="BS29" s="554">
        <v>656.923</v>
      </c>
      <c r="BT29" s="554">
        <v>1032.0070000000001</v>
      </c>
      <c r="BU29" s="554">
        <v>1093.441</v>
      </c>
      <c r="BV29" s="554">
        <v>1012.088</v>
      </c>
      <c r="BW29" s="554">
        <v>826.07799999999997</v>
      </c>
      <c r="BX29" s="554">
        <v>868.61099999999999</v>
      </c>
      <c r="BY29" s="554">
        <v>916.56500000000005</v>
      </c>
      <c r="BZ29" s="554">
        <v>1000.171</v>
      </c>
      <c r="CA29" s="554">
        <v>907.09900000000005</v>
      </c>
      <c r="CB29" s="554">
        <v>893.02099999999996</v>
      </c>
      <c r="CC29" s="554">
        <v>880.05</v>
      </c>
      <c r="CD29" s="554">
        <v>725.28200000000004</v>
      </c>
      <c r="CE29" s="554">
        <v>634.98800000000006</v>
      </c>
      <c r="CF29" s="554">
        <v>885.09400000000005</v>
      </c>
      <c r="CG29" s="554">
        <v>1134.3710000000001</v>
      </c>
      <c r="CH29" s="554">
        <v>1123.1880000000001</v>
      </c>
      <c r="CI29" s="554">
        <v>1053.461</v>
      </c>
      <c r="CJ29" s="554">
        <v>1081.172</v>
      </c>
      <c r="CK29" s="554">
        <v>1073.8219999999999</v>
      </c>
      <c r="CL29" s="554">
        <v>1111.999</v>
      </c>
      <c r="CM29" s="554">
        <v>1127.355</v>
      </c>
      <c r="CN29" s="554">
        <v>1124.519</v>
      </c>
      <c r="CO29" s="554">
        <v>966.55100000000004</v>
      </c>
      <c r="CP29" s="554">
        <f>[3]Dataset!CN51/1000</f>
        <v>770.61099999999999</v>
      </c>
      <c r="CQ29" s="554">
        <f>[3]Dataset!CO51/1000</f>
        <v>579.06700000000001</v>
      </c>
      <c r="CR29" s="554">
        <f>[3]Dataset!CP51/1000</f>
        <v>1087.154</v>
      </c>
      <c r="CS29" s="554">
        <v>1219.9390000000001</v>
      </c>
      <c r="CT29" s="554">
        <v>1245.1959999999999</v>
      </c>
      <c r="CU29" s="554">
        <v>1040</v>
      </c>
      <c r="CV29" s="554">
        <f>'[1]01 25'!$I23</f>
        <v>1187.9110000000001</v>
      </c>
      <c r="CW29" s="554">
        <f>'[1]02 25'!$I23</f>
        <v>1140.3599999999999</v>
      </c>
      <c r="CX29" s="554">
        <f>'[1]03 25'!$I23</f>
        <v>1245.4939999999999</v>
      </c>
    </row>
    <row r="30" spans="1:102" s="155" customFormat="1" ht="16.5" customHeight="1">
      <c r="A30" s="1096"/>
      <c r="B30" s="711"/>
      <c r="C30" s="561" t="s">
        <v>461</v>
      </c>
      <c r="D30" s="555">
        <v>1116.9590000000001</v>
      </c>
      <c r="E30" s="555">
        <v>1050.8420000000001</v>
      </c>
      <c r="F30" s="555">
        <v>992.51700000000005</v>
      </c>
      <c r="G30" s="555">
        <v>917.97</v>
      </c>
      <c r="H30" s="555">
        <v>934.678</v>
      </c>
      <c r="I30" s="555">
        <v>873.95500000000004</v>
      </c>
      <c r="J30" s="555">
        <v>717.68</v>
      </c>
      <c r="K30" s="555">
        <v>662.38599999999997</v>
      </c>
      <c r="L30" s="555">
        <v>887.77700000000004</v>
      </c>
      <c r="M30" s="555">
        <v>973.04399999999998</v>
      </c>
      <c r="N30" s="555">
        <v>1199.5809999999999</v>
      </c>
      <c r="O30" s="555">
        <v>1092.471</v>
      </c>
      <c r="P30" s="555">
        <v>1227.643</v>
      </c>
      <c r="Q30" s="555">
        <v>1290.2090000000001</v>
      </c>
      <c r="R30" s="555">
        <v>1487.1579999999999</v>
      </c>
      <c r="S30" s="555">
        <v>1322.8430000000001</v>
      </c>
      <c r="T30" s="555">
        <v>1572.124</v>
      </c>
      <c r="U30" s="555">
        <v>1303.367</v>
      </c>
      <c r="V30" s="555">
        <v>853.13499999999999</v>
      </c>
      <c r="W30" s="555">
        <v>834.80200000000002</v>
      </c>
      <c r="X30" s="555">
        <v>1093.653</v>
      </c>
      <c r="Y30" s="555">
        <v>1383.8009999999999</v>
      </c>
      <c r="Z30" s="555">
        <v>1378.797</v>
      </c>
      <c r="AA30" s="555">
        <v>1139.9390000000001</v>
      </c>
      <c r="AB30" s="555">
        <v>1357.59</v>
      </c>
      <c r="AC30" s="555">
        <v>1385.5239999999999</v>
      </c>
      <c r="AD30" s="555">
        <v>1329.31</v>
      </c>
      <c r="AE30" s="555">
        <v>1255.2829999999999</v>
      </c>
      <c r="AF30" s="555">
        <v>1364.7840000000001</v>
      </c>
      <c r="AG30" s="555">
        <v>1123.6759999999999</v>
      </c>
      <c r="AH30" s="555">
        <v>860.65800000000002</v>
      </c>
      <c r="AI30" s="555">
        <v>994.67600000000004</v>
      </c>
      <c r="AJ30" s="555">
        <v>1211.347</v>
      </c>
      <c r="AK30" s="555">
        <v>1119.1410000000001</v>
      </c>
      <c r="AL30" s="555">
        <v>1251.877</v>
      </c>
      <c r="AM30" s="555">
        <v>1073.184</v>
      </c>
      <c r="AN30" s="555">
        <v>1170.056</v>
      </c>
      <c r="AO30" s="555">
        <v>1222.278</v>
      </c>
      <c r="AP30" s="555">
        <v>1759.9590000000001</v>
      </c>
      <c r="AQ30" s="555">
        <v>1768.221</v>
      </c>
      <c r="AR30" s="555">
        <v>1664.4690000000001</v>
      </c>
      <c r="AS30" s="555">
        <v>1290.1990000000001</v>
      </c>
      <c r="AT30" s="555">
        <v>792.24300000000005</v>
      </c>
      <c r="AU30" s="555">
        <v>742.26800000000003</v>
      </c>
      <c r="AV30" s="555">
        <v>1097.4870000000001</v>
      </c>
      <c r="AW30" s="555">
        <v>1350.6289999999999</v>
      </c>
      <c r="AX30" s="555">
        <v>1488.239</v>
      </c>
      <c r="AY30" s="555">
        <v>1181.2860000000001</v>
      </c>
      <c r="AZ30" s="555">
        <v>1440.316</v>
      </c>
      <c r="BA30" s="555">
        <v>1608.9110000000001</v>
      </c>
      <c r="BB30" s="555">
        <v>1374.7070000000001</v>
      </c>
      <c r="BC30" s="555">
        <v>1368.7950000000001</v>
      </c>
      <c r="BD30" s="555">
        <v>1273.211</v>
      </c>
      <c r="BE30" s="555">
        <v>900.65800000000002</v>
      </c>
      <c r="BF30" s="555">
        <v>748.1</v>
      </c>
      <c r="BG30" s="555">
        <v>638.15800000000002</v>
      </c>
      <c r="BH30" s="555">
        <v>890.66200000000003</v>
      </c>
      <c r="BI30" s="555">
        <v>1175.8679999999999</v>
      </c>
      <c r="BJ30" s="555">
        <v>1101.9079999999999</v>
      </c>
      <c r="BK30" s="555">
        <v>1006.2910000000001</v>
      </c>
      <c r="BL30" s="555">
        <v>1224.4069999999999</v>
      </c>
      <c r="BM30" s="555">
        <v>1125.2729999999999</v>
      </c>
      <c r="BN30" s="555">
        <v>1327.9880000000001</v>
      </c>
      <c r="BO30" s="555">
        <v>1146.798</v>
      </c>
      <c r="BP30" s="555">
        <v>1026.4829999999999</v>
      </c>
      <c r="BQ30" s="555">
        <v>904.05899999999997</v>
      </c>
      <c r="BR30" s="555">
        <v>781.97400000000005</v>
      </c>
      <c r="BS30" s="555">
        <v>722.399</v>
      </c>
      <c r="BT30" s="555">
        <v>1108.8620000000001</v>
      </c>
      <c r="BU30" s="555">
        <v>1164.248</v>
      </c>
      <c r="BV30" s="555">
        <v>1096.6679999999999</v>
      </c>
      <c r="BW30" s="555">
        <v>899.69399999999996</v>
      </c>
      <c r="BX30" s="555">
        <v>953.26499999999999</v>
      </c>
      <c r="BY30" s="555">
        <v>997.59199999999998</v>
      </c>
      <c r="BZ30" s="555">
        <v>1099.2909999999999</v>
      </c>
      <c r="CA30" s="555">
        <v>999.35</v>
      </c>
      <c r="CB30" s="555">
        <v>992.17100000000005</v>
      </c>
      <c r="CC30" s="555">
        <v>990.28800000000001</v>
      </c>
      <c r="CD30" s="555">
        <v>828.23800000000006</v>
      </c>
      <c r="CE30" s="555">
        <v>727.702</v>
      </c>
      <c r="CF30" s="555">
        <v>984.029</v>
      </c>
      <c r="CG30" s="555">
        <v>1239.3520000000001</v>
      </c>
      <c r="CH30" s="555">
        <v>1222.703</v>
      </c>
      <c r="CI30" s="555">
        <v>1144.328</v>
      </c>
      <c r="CJ30" s="555">
        <v>1174.067</v>
      </c>
      <c r="CK30" s="555">
        <v>1174.105</v>
      </c>
      <c r="CL30" s="555">
        <v>1220.577</v>
      </c>
      <c r="CM30" s="555">
        <v>1230.029</v>
      </c>
      <c r="CN30" s="555">
        <v>1219.7629999999999</v>
      </c>
      <c r="CO30" s="555">
        <v>1056.0129999999999</v>
      </c>
      <c r="CP30" s="554">
        <f>[3]Dataset!CN52/1000</f>
        <v>856.80399999999997</v>
      </c>
      <c r="CQ30" s="554">
        <f>[3]Dataset!CO52/1000</f>
        <v>680.12599999999998</v>
      </c>
      <c r="CR30" s="554">
        <f>[3]Dataset!CP52/1000</f>
        <v>1184.049</v>
      </c>
      <c r="CS30" s="554">
        <v>1302.2159999999999</v>
      </c>
      <c r="CT30" s="554">
        <v>1316.6559999999999</v>
      </c>
      <c r="CU30" s="554">
        <v>1118</v>
      </c>
      <c r="CV30" s="554">
        <f>'[1]01 25'!$I24</f>
        <v>1264.0730000000001</v>
      </c>
      <c r="CW30" s="554">
        <f>'[1]02 25'!$I24</f>
        <v>1210.8399999999999</v>
      </c>
      <c r="CX30" s="554">
        <f>'[1]03 25'!$I24</f>
        <v>1320.424</v>
      </c>
    </row>
    <row r="31" spans="1:102" ht="16.5" customHeight="1">
      <c r="A31" s="1096"/>
      <c r="B31" s="551"/>
      <c r="C31" s="560" t="s">
        <v>352</v>
      </c>
      <c r="D31" s="554">
        <v>404.68599999999998</v>
      </c>
      <c r="E31" s="554">
        <v>386.053</v>
      </c>
      <c r="F31" s="554">
        <v>530.38300000000004</v>
      </c>
      <c r="G31" s="554">
        <v>492.74900000000002</v>
      </c>
      <c r="H31" s="554">
        <v>399.548</v>
      </c>
      <c r="I31" s="554">
        <v>295.89400000000001</v>
      </c>
      <c r="J31" s="554">
        <v>399.89699999999999</v>
      </c>
      <c r="K31" s="554">
        <v>426.44299999999998</v>
      </c>
      <c r="L31" s="554">
        <v>620.13499999999999</v>
      </c>
      <c r="M31" s="554">
        <v>626.85599999999999</v>
      </c>
      <c r="N31" s="554">
        <v>600.03700000000003</v>
      </c>
      <c r="O31" s="554">
        <v>546.84299999999996</v>
      </c>
      <c r="P31" s="554">
        <v>507.089</v>
      </c>
      <c r="Q31" s="554">
        <v>504.67200000000003</v>
      </c>
      <c r="R31" s="554">
        <v>574.16700000000003</v>
      </c>
      <c r="S31" s="554">
        <v>631.11800000000005</v>
      </c>
      <c r="T31" s="554">
        <v>550.69299999999998</v>
      </c>
      <c r="U31" s="554">
        <v>489.26299999999998</v>
      </c>
      <c r="V31" s="554">
        <v>519.99900000000002</v>
      </c>
      <c r="W31" s="554">
        <v>501.68</v>
      </c>
      <c r="X31" s="554">
        <v>576.76900000000001</v>
      </c>
      <c r="Y31" s="554">
        <v>631.63699999999994</v>
      </c>
      <c r="Z31" s="554">
        <v>537.61099999999999</v>
      </c>
      <c r="AA31" s="554">
        <v>535.10699999999997</v>
      </c>
      <c r="AB31" s="554">
        <v>630.00199999999995</v>
      </c>
      <c r="AC31" s="554">
        <v>600.12199999999996</v>
      </c>
      <c r="AD31" s="554">
        <v>700.95600000000002</v>
      </c>
      <c r="AE31" s="554">
        <v>639.42499999999995</v>
      </c>
      <c r="AF31" s="554">
        <v>556.16099999999994</v>
      </c>
      <c r="AG31" s="554">
        <v>475.12599999999998</v>
      </c>
      <c r="AH31" s="554">
        <v>446.92099999999999</v>
      </c>
      <c r="AI31" s="554">
        <v>480.70499999999998</v>
      </c>
      <c r="AJ31" s="554">
        <v>519.25199999999995</v>
      </c>
      <c r="AK31" s="554">
        <v>559.63499999999999</v>
      </c>
      <c r="AL31" s="554">
        <v>612.64400000000001</v>
      </c>
      <c r="AM31" s="554">
        <v>515.23199999999997</v>
      </c>
      <c r="AN31" s="554">
        <v>592.39800000000002</v>
      </c>
      <c r="AO31" s="554">
        <v>634.73400000000004</v>
      </c>
      <c r="AP31" s="554">
        <v>609.05799999999999</v>
      </c>
      <c r="AQ31" s="554">
        <v>646.86599999999999</v>
      </c>
      <c r="AR31" s="554">
        <v>587.36800000000005</v>
      </c>
      <c r="AS31" s="554">
        <v>485.42599999999999</v>
      </c>
      <c r="AT31" s="554">
        <v>421.85500000000002</v>
      </c>
      <c r="AU31" s="554">
        <v>662.47299999999996</v>
      </c>
      <c r="AV31" s="554">
        <v>42.14</v>
      </c>
      <c r="AW31" s="554">
        <v>554.10199999999998</v>
      </c>
      <c r="AX31" s="554">
        <v>599.52300000000002</v>
      </c>
      <c r="AY31" s="554">
        <v>517.62900000000002</v>
      </c>
      <c r="AZ31" s="554">
        <v>509.81599999999997</v>
      </c>
      <c r="BA31" s="554">
        <v>598.90800000000002</v>
      </c>
      <c r="BB31" s="554">
        <v>570.91200000000003</v>
      </c>
      <c r="BC31" s="554">
        <v>537.32500000000005</v>
      </c>
      <c r="BD31" s="554">
        <v>453.88600000000002</v>
      </c>
      <c r="BE31" s="554">
        <v>393.64499999999998</v>
      </c>
      <c r="BF31" s="554">
        <v>410.39600000000002</v>
      </c>
      <c r="BG31" s="554">
        <v>415.18200000000002</v>
      </c>
      <c r="BH31" s="554">
        <v>389.471</v>
      </c>
      <c r="BI31" s="554">
        <v>413.90499999999997</v>
      </c>
      <c r="BJ31" s="554">
        <v>396.24700000000001</v>
      </c>
      <c r="BK31" s="554">
        <v>382.73099999999999</v>
      </c>
      <c r="BL31" s="554">
        <v>387.738</v>
      </c>
      <c r="BM31" s="554">
        <v>383.005</v>
      </c>
      <c r="BN31" s="554">
        <v>521.30600000000004</v>
      </c>
      <c r="BO31" s="554">
        <v>407.26600000000002</v>
      </c>
      <c r="BP31" s="554">
        <v>522.50900000000001</v>
      </c>
      <c r="BQ31" s="554">
        <v>414.45800000000003</v>
      </c>
      <c r="BR31" s="554">
        <v>383.14699999999999</v>
      </c>
      <c r="BS31" s="554">
        <v>409.279</v>
      </c>
      <c r="BT31" s="554">
        <v>458.16399999999999</v>
      </c>
      <c r="BU31" s="554">
        <v>481.13499999999999</v>
      </c>
      <c r="BV31" s="554">
        <v>465.55099999999999</v>
      </c>
      <c r="BW31" s="554">
        <v>488.27300000000002</v>
      </c>
      <c r="BX31" s="554">
        <v>507.029</v>
      </c>
      <c r="BY31" s="554">
        <v>496.33800000000002</v>
      </c>
      <c r="BZ31" s="554">
        <v>469.84500000000003</v>
      </c>
      <c r="CA31" s="554">
        <v>515.98800000000006</v>
      </c>
      <c r="CB31" s="554">
        <v>644.16399999999999</v>
      </c>
      <c r="CC31" s="554">
        <v>571.80100000000004</v>
      </c>
      <c r="CD31" s="554">
        <v>372.721</v>
      </c>
      <c r="CE31" s="554">
        <v>375.17599999999999</v>
      </c>
      <c r="CF31" s="554">
        <v>442.81900000000002</v>
      </c>
      <c r="CG31" s="554">
        <v>534.78899999999999</v>
      </c>
      <c r="CH31" s="554">
        <v>528.32100000000003</v>
      </c>
      <c r="CI31" s="554">
        <v>462.71199999999999</v>
      </c>
      <c r="CJ31" s="554">
        <v>473.20699999999999</v>
      </c>
      <c r="CK31" s="554">
        <v>486.60599999999999</v>
      </c>
      <c r="CL31" s="554">
        <v>554.86</v>
      </c>
      <c r="CM31" s="554">
        <v>486.08199999999999</v>
      </c>
      <c r="CN31" s="554">
        <v>478.21300000000002</v>
      </c>
      <c r="CO31" s="554">
        <v>370.64299999999997</v>
      </c>
      <c r="CP31" s="554">
        <f>[3]Dataset!CN53/1000</f>
        <v>369.67899999999997</v>
      </c>
      <c r="CQ31" s="554">
        <f>[3]Dataset!CO53/1000</f>
        <v>411.81099999999998</v>
      </c>
      <c r="CR31" s="554">
        <f>[3]Dataset!CP53/1000</f>
        <v>428.31400000000002</v>
      </c>
      <c r="CS31" s="554">
        <v>481.565</v>
      </c>
      <c r="CT31" s="554">
        <v>503.33300000000003</v>
      </c>
      <c r="CU31" s="554">
        <v>475</v>
      </c>
      <c r="CV31" s="554">
        <f>'[1]01 25'!$I26</f>
        <v>505.22399999999999</v>
      </c>
      <c r="CW31" s="554">
        <f>'[1]02 25'!$I26</f>
        <v>421.25900000000001</v>
      </c>
      <c r="CX31" s="554">
        <f>'[1]03 25'!$I26</f>
        <v>452.57900000000001</v>
      </c>
    </row>
    <row r="32" spans="1:102" ht="16.5" customHeight="1">
      <c r="A32" s="1096"/>
      <c r="B32" s="551"/>
      <c r="C32" s="561" t="s">
        <v>464</v>
      </c>
      <c r="D32" s="555">
        <v>2029.08</v>
      </c>
      <c r="E32" s="555">
        <v>1987.7860000000001</v>
      </c>
      <c r="F32" s="555">
        <v>1998.672</v>
      </c>
      <c r="G32" s="555">
        <v>1936.4449999999999</v>
      </c>
      <c r="H32" s="555">
        <v>1675.9639999999999</v>
      </c>
      <c r="I32" s="555">
        <v>1371.6010000000001</v>
      </c>
      <c r="J32" s="555">
        <v>1427.2829999999999</v>
      </c>
      <c r="K32" s="555">
        <v>1450.2090000000001</v>
      </c>
      <c r="L32" s="555">
        <v>2048.2750000000001</v>
      </c>
      <c r="M32" s="555">
        <v>2138.0149999999999</v>
      </c>
      <c r="N32" s="555">
        <v>2069.8670000000002</v>
      </c>
      <c r="O32" s="555">
        <v>2006.2729999999999</v>
      </c>
      <c r="P32" s="555">
        <v>1835.076</v>
      </c>
      <c r="Q32" s="555">
        <v>1932.3979999999999</v>
      </c>
      <c r="R32" s="555">
        <v>1879.6690000000001</v>
      </c>
      <c r="S32" s="555">
        <v>2008.7950000000001</v>
      </c>
      <c r="T32" s="555">
        <v>1576.0650000000001</v>
      </c>
      <c r="U32" s="555">
        <v>1245.223</v>
      </c>
      <c r="V32" s="555">
        <v>1295.047</v>
      </c>
      <c r="W32" s="555">
        <v>1461.0319999999999</v>
      </c>
      <c r="X32" s="555">
        <v>1845.058</v>
      </c>
      <c r="Y32" s="555">
        <v>2042.422</v>
      </c>
      <c r="Z32" s="555">
        <v>1928.62</v>
      </c>
      <c r="AA32" s="555">
        <v>2028.2539999999999</v>
      </c>
      <c r="AB32" s="555">
        <v>1820.3989999999999</v>
      </c>
      <c r="AC32" s="555">
        <v>2060.3809999999999</v>
      </c>
      <c r="AD32" s="555">
        <v>2143.3710000000001</v>
      </c>
      <c r="AE32" s="555">
        <v>2187.2379999999998</v>
      </c>
      <c r="AF32" s="555">
        <v>1935.492</v>
      </c>
      <c r="AG32" s="555">
        <v>1401.1690000000001</v>
      </c>
      <c r="AH32" s="555">
        <v>1271.183</v>
      </c>
      <c r="AI32" s="555">
        <v>1456.145</v>
      </c>
      <c r="AJ32" s="555">
        <v>1756.672</v>
      </c>
      <c r="AK32" s="555">
        <v>1200.7260000000001</v>
      </c>
      <c r="AL32" s="555">
        <v>1889.327</v>
      </c>
      <c r="AM32" s="555">
        <v>1800</v>
      </c>
      <c r="AN32" s="555">
        <v>1781.193</v>
      </c>
      <c r="AO32" s="555">
        <v>2018.2719999999999</v>
      </c>
      <c r="AP32" s="555">
        <v>1821.982</v>
      </c>
      <c r="AQ32" s="555">
        <v>1783.6220000000001</v>
      </c>
      <c r="AR32" s="555">
        <v>1539.394</v>
      </c>
      <c r="AS32" s="555">
        <v>1409.3030000000001</v>
      </c>
      <c r="AT32" s="555">
        <v>1569.548</v>
      </c>
      <c r="AU32" s="555">
        <v>1691.3889999999999</v>
      </c>
      <c r="AV32" s="555">
        <v>1518.0650000000001</v>
      </c>
      <c r="AW32" s="555">
        <v>1800.153</v>
      </c>
      <c r="AX32" s="555">
        <v>1875.635</v>
      </c>
      <c r="AY32" s="555">
        <v>1926.3219999999999</v>
      </c>
      <c r="AZ32" s="555">
        <v>1784.3720000000001</v>
      </c>
      <c r="BA32" s="555">
        <v>1888.075</v>
      </c>
      <c r="BB32" s="555">
        <v>1766.223</v>
      </c>
      <c r="BC32" s="555">
        <v>1736.5920000000001</v>
      </c>
      <c r="BD32" s="555">
        <v>1642.018</v>
      </c>
      <c r="BE32" s="555">
        <v>1466.633</v>
      </c>
      <c r="BF32" s="555">
        <v>1246.2619999999999</v>
      </c>
      <c r="BG32" s="555">
        <v>1170.819</v>
      </c>
      <c r="BH32" s="555">
        <v>1354.4349999999999</v>
      </c>
      <c r="BI32" s="555">
        <v>1473.6559999999999</v>
      </c>
      <c r="BJ32" s="555">
        <v>1489.152</v>
      </c>
      <c r="BK32" s="555">
        <v>1470.2739999999999</v>
      </c>
      <c r="BL32" s="555">
        <v>1371.971</v>
      </c>
      <c r="BM32" s="555">
        <v>1336.873</v>
      </c>
      <c r="BN32" s="555">
        <v>1507.7470000000001</v>
      </c>
      <c r="BO32" s="555">
        <v>1410.35</v>
      </c>
      <c r="BP32" s="555">
        <v>1546.2570000000001</v>
      </c>
      <c r="BQ32" s="555">
        <v>1210.019</v>
      </c>
      <c r="BR32" s="555">
        <v>1178.817</v>
      </c>
      <c r="BS32" s="555">
        <v>1192.3989999999999</v>
      </c>
      <c r="BT32" s="555">
        <v>1499.7470000000001</v>
      </c>
      <c r="BU32" s="555">
        <v>1589.6559999999999</v>
      </c>
      <c r="BV32" s="555">
        <v>1383.047</v>
      </c>
      <c r="BW32" s="555">
        <v>1369.7270000000001</v>
      </c>
      <c r="BX32" s="555">
        <v>1493.2750000000001</v>
      </c>
      <c r="BY32" s="555">
        <v>1464.625</v>
      </c>
      <c r="BZ32" s="555">
        <v>1440.7819999999999</v>
      </c>
      <c r="CA32" s="555">
        <v>1511.337</v>
      </c>
      <c r="CB32" s="555">
        <v>1635.662</v>
      </c>
      <c r="CC32" s="555">
        <v>1447.5419999999999</v>
      </c>
      <c r="CD32" s="555">
        <v>1110.9480000000001</v>
      </c>
      <c r="CE32" s="555">
        <v>1209.855</v>
      </c>
      <c r="CF32" s="555">
        <v>1432.9960000000001</v>
      </c>
      <c r="CG32" s="555">
        <v>1584.3810000000001</v>
      </c>
      <c r="CH32" s="555">
        <v>1577.104</v>
      </c>
      <c r="CI32" s="555">
        <v>1426.98</v>
      </c>
      <c r="CJ32" s="555">
        <v>1395.117</v>
      </c>
      <c r="CK32" s="555">
        <v>1451.2080000000001</v>
      </c>
      <c r="CL32" s="555">
        <v>1599.8</v>
      </c>
      <c r="CM32" s="555">
        <v>1521.0139999999999</v>
      </c>
      <c r="CN32" s="555">
        <v>1445.2750000000001</v>
      </c>
      <c r="CO32" s="555">
        <v>1381.3340000000001</v>
      </c>
      <c r="CP32" s="555">
        <f>[3]Dataset!CN54/1000</f>
        <v>1167.6510000000001</v>
      </c>
      <c r="CQ32" s="555">
        <f>[3]Dataset!CO54/1000</f>
        <v>1153.8430000000001</v>
      </c>
      <c r="CR32" s="555">
        <f>[3]Dataset!CP54/1000</f>
        <v>1467.806</v>
      </c>
      <c r="CS32" s="555">
        <v>1592.8779999999999</v>
      </c>
      <c r="CT32" s="555">
        <v>1620.6110000000001</v>
      </c>
      <c r="CU32" s="555">
        <v>1118</v>
      </c>
      <c r="CV32" s="555">
        <f>'[1]01 25'!$I27</f>
        <v>1538.4349999999999</v>
      </c>
      <c r="CW32" s="555">
        <f>'[1]02 25'!$I27</f>
        <v>1352.2149999999999</v>
      </c>
      <c r="CX32" s="555">
        <f>'[1]03 25'!$I27</f>
        <v>1320.424</v>
      </c>
    </row>
    <row r="33" spans="1:102" ht="16.5" customHeight="1">
      <c r="A33" s="1096"/>
      <c r="B33" s="551"/>
      <c r="C33" s="560" t="s">
        <v>353</v>
      </c>
      <c r="D33" s="554">
        <v>376.59300000000002</v>
      </c>
      <c r="E33" s="554">
        <v>360.91500000000002</v>
      </c>
      <c r="F33" s="554">
        <v>468.39800000000002</v>
      </c>
      <c r="G33" s="554">
        <v>432.11099999999999</v>
      </c>
      <c r="H33" s="554">
        <v>425.38799999999998</v>
      </c>
      <c r="I33" s="554">
        <v>328.303</v>
      </c>
      <c r="J33" s="554">
        <v>254.423</v>
      </c>
      <c r="K33" s="554">
        <v>265.58100000000002</v>
      </c>
      <c r="L33" s="554">
        <v>365.36700000000002</v>
      </c>
      <c r="M33" s="554">
        <v>386.23099999999999</v>
      </c>
      <c r="N33" s="554">
        <v>409.863</v>
      </c>
      <c r="O33" s="554">
        <v>357.447</v>
      </c>
      <c r="P33" s="554">
        <v>366.12200000000001</v>
      </c>
      <c r="Q33" s="554">
        <v>386.75799999999998</v>
      </c>
      <c r="R33" s="554">
        <v>407.42200000000003</v>
      </c>
      <c r="S33" s="554">
        <v>389.74799999999999</v>
      </c>
      <c r="T33" s="554">
        <v>322.67700000000002</v>
      </c>
      <c r="U33" s="554">
        <v>266.14600000000002</v>
      </c>
      <c r="V33" s="554">
        <v>260.25299999999999</v>
      </c>
      <c r="W33" s="554">
        <v>273.74099999999999</v>
      </c>
      <c r="X33" s="554">
        <v>298.38299999999998</v>
      </c>
      <c r="Y33" s="554">
        <v>372.536</v>
      </c>
      <c r="Z33" s="554">
        <v>395.95299999999997</v>
      </c>
      <c r="AA33" s="554">
        <v>334.52499999999998</v>
      </c>
      <c r="AB33" s="554">
        <v>361.14400000000001</v>
      </c>
      <c r="AC33" s="554">
        <v>372.48700000000002</v>
      </c>
      <c r="AD33" s="554">
        <v>423.99700000000001</v>
      </c>
      <c r="AE33" s="554">
        <v>414.51400000000001</v>
      </c>
      <c r="AF33" s="554">
        <v>429.04300000000001</v>
      </c>
      <c r="AG33" s="554">
        <v>294.89100000000002</v>
      </c>
      <c r="AH33" s="554">
        <v>274.95400000000001</v>
      </c>
      <c r="AI33" s="554">
        <v>294.59500000000003</v>
      </c>
      <c r="AJ33" s="554">
        <v>376.63600000000002</v>
      </c>
      <c r="AK33" s="554">
        <v>435.68</v>
      </c>
      <c r="AL33" s="554">
        <v>521.89400000000001</v>
      </c>
      <c r="AM33" s="554">
        <v>418.50099999999998</v>
      </c>
      <c r="AN33" s="554">
        <v>389.06400000000002</v>
      </c>
      <c r="AO33" s="554">
        <v>336.05799999999999</v>
      </c>
      <c r="AP33" s="554">
        <v>427.601</v>
      </c>
      <c r="AQ33" s="554">
        <v>411.86900000000003</v>
      </c>
      <c r="AR33" s="554">
        <v>430.61599999999999</v>
      </c>
      <c r="AS33" s="554">
        <v>405.916</v>
      </c>
      <c r="AT33" s="554">
        <v>305.27300000000002</v>
      </c>
      <c r="AU33" s="554">
        <v>290.65100000000001</v>
      </c>
      <c r="AV33" s="554">
        <v>455.04199999999997</v>
      </c>
      <c r="AW33" s="554">
        <v>537.61099999999999</v>
      </c>
      <c r="AX33" s="554">
        <v>611.03599999999994</v>
      </c>
      <c r="AY33" s="554">
        <v>496.399</v>
      </c>
      <c r="AZ33" s="554">
        <v>427.31200000000001</v>
      </c>
      <c r="BA33" s="554">
        <v>495.755</v>
      </c>
      <c r="BB33" s="554">
        <v>487.31700000000001</v>
      </c>
      <c r="BC33" s="554">
        <v>519.42399999999998</v>
      </c>
      <c r="BD33" s="554">
        <v>466.96</v>
      </c>
      <c r="BE33" s="554">
        <v>346.5</v>
      </c>
      <c r="BF33" s="554">
        <v>273.28100000000001</v>
      </c>
      <c r="BG33" s="554">
        <v>300.69099999999997</v>
      </c>
      <c r="BH33" s="554">
        <v>392.44600000000003</v>
      </c>
      <c r="BI33" s="554">
        <v>430.72899999999998</v>
      </c>
      <c r="BJ33" s="554">
        <v>449.20800000000003</v>
      </c>
      <c r="BK33" s="554">
        <v>407.53899999999999</v>
      </c>
      <c r="BL33" s="554">
        <v>357.76100000000002</v>
      </c>
      <c r="BM33" s="554">
        <v>374.80500000000001</v>
      </c>
      <c r="BN33" s="554">
        <v>424.04899999999998</v>
      </c>
      <c r="BO33" s="554">
        <v>384.26299999999998</v>
      </c>
      <c r="BP33" s="554">
        <v>355.71699999999998</v>
      </c>
      <c r="BQ33" s="554">
        <v>279.69799999999998</v>
      </c>
      <c r="BR33" s="554">
        <v>289.649</v>
      </c>
      <c r="BS33" s="554">
        <v>295.87200000000001</v>
      </c>
      <c r="BT33" s="554">
        <v>408.95299999999997</v>
      </c>
      <c r="BU33" s="554">
        <v>519.89099999999996</v>
      </c>
      <c r="BV33" s="554">
        <v>530.14</v>
      </c>
      <c r="BW33" s="554">
        <v>380.38200000000001</v>
      </c>
      <c r="BX33" s="554">
        <v>404.01900000000001</v>
      </c>
      <c r="BY33" s="554">
        <v>370.91399999999999</v>
      </c>
      <c r="BZ33" s="554">
        <v>496.03399999999999</v>
      </c>
      <c r="CA33" s="554">
        <v>460.11399999999998</v>
      </c>
      <c r="CB33" s="554">
        <v>412.88799999999998</v>
      </c>
      <c r="CC33" s="554">
        <v>311.267</v>
      </c>
      <c r="CD33" s="554">
        <v>288.80900000000003</v>
      </c>
      <c r="CE33" s="554">
        <v>332.90600000000001</v>
      </c>
      <c r="CF33" s="554">
        <v>423.904</v>
      </c>
      <c r="CG33" s="554">
        <v>657.54</v>
      </c>
      <c r="CH33" s="554">
        <v>822.50099999999998</v>
      </c>
      <c r="CI33" s="554">
        <v>613.87599999999998</v>
      </c>
      <c r="CJ33" s="554">
        <v>640.51800000000003</v>
      </c>
      <c r="CK33" s="554">
        <v>743.12400000000002</v>
      </c>
      <c r="CL33" s="554">
        <v>786.38900000000001</v>
      </c>
      <c r="CM33" s="554">
        <v>649.26300000000003</v>
      </c>
      <c r="CN33" s="554">
        <v>620.90099999999995</v>
      </c>
      <c r="CO33" s="554">
        <v>369.37400000000002</v>
      </c>
      <c r="CP33" s="554">
        <f>[3]Dataset!CN55/1000</f>
        <v>412.803</v>
      </c>
      <c r="CQ33" s="554">
        <f>[3]Dataset!CO55/1000</f>
        <v>380.17200000000003</v>
      </c>
      <c r="CR33" s="554">
        <f>[3]Dataset!CP55/1000</f>
        <v>566.96299999999997</v>
      </c>
      <c r="CS33" s="554">
        <v>709.18600000000004</v>
      </c>
      <c r="CT33" s="554">
        <v>775.60300000000007</v>
      </c>
      <c r="CU33" s="554">
        <v>722</v>
      </c>
      <c r="CV33" s="554">
        <f>'[1]01 25'!$I28</f>
        <v>586.13400000000001</v>
      </c>
      <c r="CW33" s="554">
        <f>'[1]02 25'!$I28</f>
        <v>691.63800000000003</v>
      </c>
      <c r="CX33" s="554">
        <f>'[1]03 25'!$I28</f>
        <v>722.71199999999999</v>
      </c>
    </row>
    <row r="34" spans="1:102" ht="16.5" customHeight="1">
      <c r="A34" s="1096"/>
      <c r="B34" s="551"/>
      <c r="C34" s="561" t="s">
        <v>462</v>
      </c>
      <c r="D34" s="555">
        <v>1500.3979999999999</v>
      </c>
      <c r="E34" s="555">
        <v>1408.182</v>
      </c>
      <c r="F34" s="555">
        <v>1439.337</v>
      </c>
      <c r="G34" s="555">
        <v>1361.7539999999999</v>
      </c>
      <c r="H34" s="555">
        <v>1351.307</v>
      </c>
      <c r="I34" s="555">
        <v>1250.779</v>
      </c>
      <c r="J34" s="555">
        <v>1149.877</v>
      </c>
      <c r="K34" s="555">
        <v>1181.924</v>
      </c>
      <c r="L34" s="555">
        <v>1448.3710000000001</v>
      </c>
      <c r="M34" s="555">
        <v>1417.1389999999999</v>
      </c>
      <c r="N34" s="555">
        <v>1423.6310000000001</v>
      </c>
      <c r="O34" s="555">
        <v>1323.885</v>
      </c>
      <c r="P34" s="555">
        <v>1361.817</v>
      </c>
      <c r="Q34" s="555">
        <v>1414.0730000000001</v>
      </c>
      <c r="R34" s="555">
        <v>1372.1020000000001</v>
      </c>
      <c r="S34" s="555">
        <v>1251.3489999999999</v>
      </c>
      <c r="T34" s="555">
        <v>1149.066</v>
      </c>
      <c r="U34" s="555">
        <v>1091.5450000000001</v>
      </c>
      <c r="V34" s="555">
        <v>1164.8399999999999</v>
      </c>
      <c r="W34" s="555">
        <v>1135.771</v>
      </c>
      <c r="X34" s="555">
        <v>1298.8779999999999</v>
      </c>
      <c r="Y34" s="555">
        <v>1377.6890000000001</v>
      </c>
      <c r="Z34" s="555">
        <v>1480.211</v>
      </c>
      <c r="AA34" s="555">
        <v>1398.4829999999999</v>
      </c>
      <c r="AB34" s="555">
        <v>1410.35</v>
      </c>
      <c r="AC34" s="555">
        <v>1344.4290000000001</v>
      </c>
      <c r="AD34" s="555">
        <v>1412.7159999999999</v>
      </c>
      <c r="AE34" s="555">
        <v>1471.8869999999999</v>
      </c>
      <c r="AF34" s="555">
        <v>1525.0550000000001</v>
      </c>
      <c r="AG34" s="555">
        <v>1298.193</v>
      </c>
      <c r="AH34" s="555">
        <v>1187.6990000000001</v>
      </c>
      <c r="AI34" s="555">
        <v>1215.3579999999999</v>
      </c>
      <c r="AJ34" s="555">
        <v>1582.06</v>
      </c>
      <c r="AK34" s="555">
        <v>1583.2249999999999</v>
      </c>
      <c r="AL34" s="555">
        <v>1747.171</v>
      </c>
      <c r="AM34" s="555">
        <v>1522.0360000000001</v>
      </c>
      <c r="AN34" s="555">
        <v>1516.394</v>
      </c>
      <c r="AO34" s="555">
        <v>1458.0609999999999</v>
      </c>
      <c r="AP34" s="555">
        <v>1668.277</v>
      </c>
      <c r="AQ34" s="555">
        <v>1652.298</v>
      </c>
      <c r="AR34" s="555">
        <v>1658.17</v>
      </c>
      <c r="AS34" s="555">
        <v>1590.7170000000001</v>
      </c>
      <c r="AT34" s="555">
        <v>1338.856</v>
      </c>
      <c r="AU34" s="555">
        <v>1211.5650000000001</v>
      </c>
      <c r="AV34" s="555">
        <v>1683.354</v>
      </c>
      <c r="AW34" s="555">
        <v>1739.155</v>
      </c>
      <c r="AX34" s="555">
        <v>1839.9880000000001</v>
      </c>
      <c r="AY34" s="555">
        <v>1570.213</v>
      </c>
      <c r="AZ34" s="555">
        <v>1492.5730000000001</v>
      </c>
      <c r="BA34" s="555">
        <v>1573.394</v>
      </c>
      <c r="BB34" s="555">
        <v>1589.4939999999999</v>
      </c>
      <c r="BC34" s="555">
        <v>1749.8710000000001</v>
      </c>
      <c r="BD34" s="555">
        <v>1538.95</v>
      </c>
      <c r="BE34" s="555">
        <v>1327.838</v>
      </c>
      <c r="BF34" s="555">
        <v>1121.2719999999999</v>
      </c>
      <c r="BG34" s="555">
        <v>1091.1679999999999</v>
      </c>
      <c r="BH34" s="555">
        <v>1388.547</v>
      </c>
      <c r="BI34" s="555">
        <v>1536.319</v>
      </c>
      <c r="BJ34" s="555">
        <v>1510.86</v>
      </c>
      <c r="BK34" s="555">
        <v>1387.299</v>
      </c>
      <c r="BL34" s="555">
        <v>1403.002</v>
      </c>
      <c r="BM34" s="555">
        <v>1367.0809999999999</v>
      </c>
      <c r="BN34" s="555">
        <v>1413.5709999999999</v>
      </c>
      <c r="BO34" s="555">
        <v>1354.5820000000001</v>
      </c>
      <c r="BP34" s="555">
        <v>1277.624</v>
      </c>
      <c r="BQ34" s="555">
        <v>1140.0350000000001</v>
      </c>
      <c r="BR34" s="555">
        <v>1068.67</v>
      </c>
      <c r="BS34" s="555">
        <v>1153.221</v>
      </c>
      <c r="BT34" s="555">
        <v>1417.6949999999999</v>
      </c>
      <c r="BU34" s="555">
        <v>1483.799</v>
      </c>
      <c r="BV34" s="555">
        <v>1549.2840000000001</v>
      </c>
      <c r="BW34" s="555">
        <v>1299.097</v>
      </c>
      <c r="BX34" s="555">
        <v>1398.73</v>
      </c>
      <c r="BY34" s="555">
        <v>1284.0989999999999</v>
      </c>
      <c r="BZ34" s="555">
        <v>1494.3219999999999</v>
      </c>
      <c r="CA34" s="556">
        <v>1434.9839999999999</v>
      </c>
      <c r="CB34" s="556">
        <v>1415.1579999999999</v>
      </c>
      <c r="CC34" s="555">
        <v>1356.318</v>
      </c>
      <c r="CD34" s="555">
        <v>1164.578</v>
      </c>
      <c r="CE34" s="555">
        <v>1248.7</v>
      </c>
      <c r="CF34" s="555">
        <v>1457.873</v>
      </c>
      <c r="CG34" s="555">
        <v>1638.6210000000001</v>
      </c>
      <c r="CH34" s="555">
        <v>1917.297</v>
      </c>
      <c r="CI34" s="555">
        <v>1712.069</v>
      </c>
      <c r="CJ34" s="555">
        <v>1779.335</v>
      </c>
      <c r="CK34" s="555">
        <v>1771.961</v>
      </c>
      <c r="CL34" s="555">
        <v>1889.9949999999999</v>
      </c>
      <c r="CM34" s="555">
        <v>1766.8789999999999</v>
      </c>
      <c r="CN34" s="555">
        <v>1740.768</v>
      </c>
      <c r="CO34" s="555">
        <v>1517.201</v>
      </c>
      <c r="CP34" s="555">
        <f>[3]Dataset!CN56/1000</f>
        <v>1457.202</v>
      </c>
      <c r="CQ34" s="555">
        <f>[3]Dataset!CO56/1000</f>
        <v>1452.366</v>
      </c>
      <c r="CR34" s="555">
        <f>[3]Dataset!CP56/1000</f>
        <v>1759.509</v>
      </c>
      <c r="CS34" s="555">
        <v>1983.644</v>
      </c>
      <c r="CT34" s="555">
        <v>1929.16</v>
      </c>
      <c r="CU34" s="555">
        <v>1768</v>
      </c>
      <c r="CV34" s="555">
        <f>'[1]01 25'!$I29</f>
        <v>1417.585</v>
      </c>
      <c r="CW34" s="555">
        <f>'[1]02 25'!$I29</f>
        <v>1510.002</v>
      </c>
      <c r="CX34" s="555">
        <f>'[1]03 25'!$I29</f>
        <v>1667.403</v>
      </c>
    </row>
    <row r="35" spans="1:102" ht="16.5" customHeight="1">
      <c r="A35" s="1097"/>
      <c r="B35" s="557"/>
      <c r="C35" s="558" t="s">
        <v>463</v>
      </c>
      <c r="D35" s="565"/>
      <c r="E35" s="566"/>
      <c r="F35" s="566"/>
      <c r="G35" s="567"/>
      <c r="H35" s="567" t="s">
        <v>471</v>
      </c>
      <c r="I35" s="567"/>
      <c r="J35" s="567"/>
      <c r="K35" s="567"/>
      <c r="L35" s="567"/>
      <c r="M35" s="567"/>
      <c r="N35" s="567"/>
      <c r="O35" s="567"/>
      <c r="P35" s="567"/>
      <c r="Q35" s="567"/>
      <c r="R35" s="567"/>
      <c r="S35" s="567"/>
      <c r="T35" s="567"/>
      <c r="U35" s="559">
        <v>20518.494316932338</v>
      </c>
      <c r="V35" s="559">
        <v>18085.168536646437</v>
      </c>
      <c r="W35" s="559">
        <v>16144.079834852635</v>
      </c>
      <c r="X35" s="559">
        <v>20792.868556439171</v>
      </c>
      <c r="Y35" s="559">
        <v>22846.342941481198</v>
      </c>
      <c r="Z35" s="559">
        <v>23381.091006143517</v>
      </c>
      <c r="AA35" s="559">
        <v>22137.29647557707</v>
      </c>
      <c r="AB35" s="559">
        <v>23422.942870131839</v>
      </c>
      <c r="AC35" s="559">
        <v>24304.204198285206</v>
      </c>
      <c r="AD35" s="559">
        <v>23506.618909868328</v>
      </c>
      <c r="AE35" s="559">
        <v>22671.569486079763</v>
      </c>
      <c r="AF35" s="559">
        <v>22421.294277579706</v>
      </c>
      <c r="AG35" s="559">
        <v>18898.313494681835</v>
      </c>
      <c r="AH35" s="559">
        <v>16515.140492319435</v>
      </c>
      <c r="AI35" s="559">
        <v>15902.76548952198</v>
      </c>
      <c r="AJ35" s="559">
        <v>20858.747925267056</v>
      </c>
      <c r="AK35" s="559">
        <v>22929.618972709806</v>
      </c>
      <c r="AL35" s="559">
        <v>23703.672291164479</v>
      </c>
      <c r="AM35" s="559">
        <v>22312.151616499443</v>
      </c>
      <c r="AN35" s="559">
        <v>23326.4846980976</v>
      </c>
      <c r="AO35" s="559">
        <v>24721.871410014792</v>
      </c>
      <c r="AP35" s="559">
        <v>27807.369566061927</v>
      </c>
      <c r="AQ35" s="559">
        <v>27787.589034076351</v>
      </c>
      <c r="AR35" s="559">
        <v>24691.593357971997</v>
      </c>
      <c r="AS35" s="559">
        <v>21486.671262509808</v>
      </c>
      <c r="AT35" s="559">
        <v>17637.78922372753</v>
      </c>
      <c r="AU35" s="559">
        <v>16547.403069846037</v>
      </c>
      <c r="AV35" s="559">
        <v>20594.709232133508</v>
      </c>
      <c r="AW35" s="559">
        <v>24026.56571033426</v>
      </c>
      <c r="AX35" s="559">
        <v>25600.002978643126</v>
      </c>
      <c r="AY35" s="559">
        <v>24278.851000360028</v>
      </c>
      <c r="AZ35" s="559">
        <v>24868.023394546792</v>
      </c>
      <c r="BA35" s="559">
        <v>24671.845355113564</v>
      </c>
      <c r="BB35" s="559">
        <v>25056.290849004901</v>
      </c>
      <c r="BC35" s="559">
        <v>24143.637226970561</v>
      </c>
      <c r="BD35" s="559">
        <v>22569.120214364015</v>
      </c>
      <c r="BE35" s="559">
        <v>19493.40191024384</v>
      </c>
      <c r="BF35" s="559">
        <v>17162.128582927937</v>
      </c>
      <c r="BG35" s="559">
        <v>14844.012144383223</v>
      </c>
      <c r="BH35" s="559">
        <v>19216.700332841472</v>
      </c>
      <c r="BI35" s="559">
        <v>21341.648422227117</v>
      </c>
      <c r="BJ35" s="559">
        <v>21726.450667161189</v>
      </c>
      <c r="BK35" s="559">
        <v>20770.355172527907</v>
      </c>
      <c r="BL35" s="559">
        <v>22146.748702315617</v>
      </c>
      <c r="BM35" s="559">
        <v>22788.980779759677</v>
      </c>
      <c r="BN35" s="559">
        <v>21760.361732599522</v>
      </c>
      <c r="BO35" s="559">
        <v>20455.5461757624</v>
      </c>
      <c r="BP35" s="559">
        <v>20119.159</v>
      </c>
      <c r="BQ35" s="559">
        <v>16755.024000000001</v>
      </c>
      <c r="BR35" s="559">
        <v>14942.197</v>
      </c>
      <c r="BS35" s="559">
        <v>14447.429</v>
      </c>
      <c r="BT35" s="559">
        <v>18638.026999999998</v>
      </c>
      <c r="BU35" s="559">
        <v>20389.503000000001</v>
      </c>
      <c r="BV35" s="559">
        <v>20663.766</v>
      </c>
      <c r="BW35" s="559">
        <v>19876.830999999998</v>
      </c>
      <c r="BX35" s="559">
        <v>20820.808000000001</v>
      </c>
      <c r="BY35" s="559">
        <v>21688.977999999999</v>
      </c>
      <c r="BZ35" s="559">
        <v>20542.948</v>
      </c>
      <c r="CA35" s="559">
        <v>19937.393</v>
      </c>
      <c r="CB35" s="559">
        <v>19741.022000000001</v>
      </c>
      <c r="CC35" s="559">
        <v>17341.241999999998</v>
      </c>
      <c r="CD35" s="559">
        <v>14828.308000000001</v>
      </c>
      <c r="CE35" s="559">
        <v>14571.682000000001</v>
      </c>
      <c r="CF35" s="559">
        <v>18270.816999999999</v>
      </c>
      <c r="CG35" s="559">
        <v>20001.923999999999</v>
      </c>
      <c r="CH35" s="559">
        <v>20618.287</v>
      </c>
      <c r="CI35" s="559">
        <v>19654.365000000002</v>
      </c>
      <c r="CJ35" s="807">
        <v>20716.652999999998</v>
      </c>
      <c r="CK35" s="807">
        <v>21532.794000000002</v>
      </c>
      <c r="CL35" s="807">
        <v>20624.080999999998</v>
      </c>
      <c r="CM35" s="807">
        <v>20208.123</v>
      </c>
      <c r="CN35" s="807">
        <v>19611.565999999999</v>
      </c>
      <c r="CO35" s="807">
        <v>18029.786</v>
      </c>
      <c r="CP35" s="555">
        <f>[3]Dataset!CN57/1000</f>
        <v>15637.184999999999</v>
      </c>
      <c r="CQ35" s="559">
        <f>[3]Dataset!CO57/1000</f>
        <v>14307.326999999999</v>
      </c>
      <c r="CR35" s="559">
        <f>[3]Dataset!CP57/1000</f>
        <v>18320.838</v>
      </c>
      <c r="CS35" s="559">
        <v>19952.448</v>
      </c>
      <c r="CT35" s="559">
        <v>20478.584999999999</v>
      </c>
      <c r="CU35" s="559">
        <v>19639</v>
      </c>
      <c r="CV35" s="559">
        <f>'[1]01 25'!$I30</f>
        <v>20566.761999999999</v>
      </c>
      <c r="CW35" s="559">
        <f>'[1]02 25'!$I30</f>
        <v>21261.764999999999</v>
      </c>
      <c r="CX35" s="559">
        <f>'[1]03 25'!$I30</f>
        <v>20177.791000000001</v>
      </c>
    </row>
    <row r="36" spans="1:102" ht="16.5" customHeight="1"/>
    <row r="37" spans="1:102" ht="16.5" customHeight="1">
      <c r="A37" s="1095" t="s">
        <v>950</v>
      </c>
      <c r="B37" s="1100" t="s">
        <v>951</v>
      </c>
      <c r="C37" s="552" t="s">
        <v>230</v>
      </c>
      <c r="D37" s="564">
        <v>4146.4709999999995</v>
      </c>
      <c r="E37" s="564">
        <v>3785.7020000000002</v>
      </c>
      <c r="F37" s="564">
        <v>3448.232</v>
      </c>
      <c r="G37" s="564">
        <v>3447.002</v>
      </c>
      <c r="H37" s="564">
        <v>3340.9690000000001</v>
      </c>
      <c r="I37" s="564">
        <v>3109.768</v>
      </c>
      <c r="J37" s="564">
        <v>3020.1979999999999</v>
      </c>
      <c r="K37" s="564">
        <v>3194.587</v>
      </c>
      <c r="L37" s="564">
        <v>3470.0210000000002</v>
      </c>
      <c r="M37" s="564">
        <v>3376.5410000000002</v>
      </c>
      <c r="N37" s="564">
        <v>3589.3290000000002</v>
      </c>
      <c r="O37" s="564">
        <v>3686.489</v>
      </c>
      <c r="P37" s="564">
        <v>3837.6210000000001</v>
      </c>
      <c r="Q37" s="564">
        <v>4007.9090000000001</v>
      </c>
      <c r="R37" s="564">
        <v>4032.1210000000001</v>
      </c>
      <c r="S37" s="564">
        <v>3669.607</v>
      </c>
      <c r="T37" s="564">
        <v>3609.922</v>
      </c>
      <c r="U37" s="564">
        <v>3258.7869999999998</v>
      </c>
      <c r="V37" s="564">
        <v>3118.46</v>
      </c>
      <c r="W37" s="564">
        <v>3256.308</v>
      </c>
      <c r="X37" s="564">
        <v>3326.7310000000002</v>
      </c>
      <c r="Y37" s="564">
        <v>3294.7339999999999</v>
      </c>
      <c r="Z37" s="564">
        <v>3449.6010000000001</v>
      </c>
      <c r="AA37" s="564">
        <v>3495.527</v>
      </c>
      <c r="AB37" s="564">
        <v>3725.5039999999999</v>
      </c>
      <c r="AC37" s="564">
        <v>3673.1019999999999</v>
      </c>
      <c r="AD37" s="564">
        <v>3429.63</v>
      </c>
      <c r="AE37" s="564">
        <v>3221.364</v>
      </c>
      <c r="AF37" s="564">
        <v>3279.0259999999998</v>
      </c>
      <c r="AG37" s="564">
        <v>3081.3270000000002</v>
      </c>
      <c r="AH37" s="564">
        <v>2940.1680000000001</v>
      </c>
      <c r="AI37" s="564">
        <v>2993.7649999999999</v>
      </c>
      <c r="AJ37" s="564">
        <v>3133.471</v>
      </c>
      <c r="AK37" s="564">
        <v>3105.0790000000002</v>
      </c>
      <c r="AL37" s="564">
        <v>3478.6909999999998</v>
      </c>
      <c r="AM37" s="564">
        <v>3361.444</v>
      </c>
      <c r="AN37" s="564">
        <v>3531.3560000000002</v>
      </c>
      <c r="AO37" s="564">
        <v>3890.7139999999999</v>
      </c>
      <c r="AP37" s="564">
        <v>5395.4870000000001</v>
      </c>
      <c r="AQ37" s="564">
        <v>5327.38</v>
      </c>
      <c r="AR37" s="564">
        <v>4551.0079999999998</v>
      </c>
      <c r="AS37" s="564">
        <v>3580.2730000000001</v>
      </c>
      <c r="AT37" s="564">
        <v>3143.6669999999999</v>
      </c>
      <c r="AU37" s="564">
        <v>3304.9409999999998</v>
      </c>
      <c r="AV37" s="564">
        <v>3310.1469999999999</v>
      </c>
      <c r="AW37" s="564">
        <v>3828.8229999999999</v>
      </c>
      <c r="AX37" s="564">
        <v>4373.9409999999998</v>
      </c>
      <c r="AY37" s="564">
        <v>4274.5619999999999</v>
      </c>
      <c r="AZ37" s="564">
        <v>4480.1989999999996</v>
      </c>
      <c r="BA37" s="564">
        <v>4129.723</v>
      </c>
      <c r="BB37" s="564">
        <v>4317.4960000000001</v>
      </c>
      <c r="BC37" s="564">
        <v>4043.1309999999999</v>
      </c>
      <c r="BD37" s="564">
        <v>3708.0740000000001</v>
      </c>
      <c r="BE37" s="564">
        <v>3485.6480000000001</v>
      </c>
      <c r="BF37" s="564">
        <v>3206.587</v>
      </c>
      <c r="BG37" s="564">
        <v>2912.3110000000001</v>
      </c>
      <c r="BH37" s="564">
        <v>3240.1480000000001</v>
      </c>
      <c r="BI37" s="564">
        <v>3502.8240000000001</v>
      </c>
      <c r="BJ37" s="564">
        <v>3543.1030000000001</v>
      </c>
      <c r="BK37" s="564">
        <v>3580.1970000000001</v>
      </c>
      <c r="BL37" s="564">
        <v>3960.8519999999999</v>
      </c>
      <c r="BM37" s="564">
        <v>3944.9070000000002</v>
      </c>
      <c r="BN37" s="564">
        <v>3755.3539999999998</v>
      </c>
      <c r="BO37" s="564">
        <v>3525.529</v>
      </c>
      <c r="BP37" s="564">
        <v>3321.5859999999998</v>
      </c>
      <c r="BQ37" s="564">
        <v>2977.1260000000002</v>
      </c>
      <c r="BR37" s="564">
        <v>2970.0369999999998</v>
      </c>
      <c r="BS37" s="564">
        <v>2849.123</v>
      </c>
      <c r="BT37" s="564">
        <v>3273.326</v>
      </c>
      <c r="BU37" s="564">
        <v>3290.4769999999999</v>
      </c>
      <c r="BV37" s="564">
        <v>3434.3939999999998</v>
      </c>
      <c r="BW37" s="564">
        <v>3462.25</v>
      </c>
      <c r="BX37" s="564">
        <v>3731.4920000000002</v>
      </c>
      <c r="BY37" s="564">
        <v>3728.5549999999998</v>
      </c>
      <c r="BZ37" s="564">
        <v>3296.8760000000002</v>
      </c>
      <c r="CA37" s="564">
        <v>3258.422</v>
      </c>
      <c r="CB37" s="564">
        <v>3250.614</v>
      </c>
      <c r="CC37" s="553">
        <v>3038.2179999999998</v>
      </c>
      <c r="CD37" s="553">
        <v>2902.453</v>
      </c>
      <c r="CE37" s="553">
        <v>2859.0729999999999</v>
      </c>
      <c r="CF37" s="553">
        <v>3021.21</v>
      </c>
      <c r="CG37" s="553">
        <v>3170.2429999999999</v>
      </c>
      <c r="CH37" s="553">
        <v>3299.82</v>
      </c>
      <c r="CI37" s="564">
        <v>3262.2020000000002</v>
      </c>
      <c r="CJ37" s="564">
        <v>3335.2190000000001</v>
      </c>
      <c r="CK37" s="564">
        <v>3373.3629999999998</v>
      </c>
      <c r="CL37" s="564">
        <v>3295.56</v>
      </c>
      <c r="CM37" s="564">
        <v>3182.5520000000001</v>
      </c>
      <c r="CN37" s="564">
        <v>3028.9389999999999</v>
      </c>
      <c r="CO37" s="564">
        <v>2937.0940000000001</v>
      </c>
      <c r="CP37" s="564">
        <v>2750.1289999999999</v>
      </c>
      <c r="CQ37" s="564">
        <v>2603.029</v>
      </c>
      <c r="CR37" s="564">
        <v>3083.6590000000001</v>
      </c>
      <c r="CS37" s="553">
        <v>3135.8519999999999</v>
      </c>
      <c r="CT37" s="553">
        <v>3090.654</v>
      </c>
      <c r="CU37" s="553">
        <v>3255.2330000000002</v>
      </c>
      <c r="CV37" s="553">
        <v>3386.2829999999999</v>
      </c>
      <c r="CW37" s="553">
        <v>3456.6460000000002</v>
      </c>
      <c r="CX37" s="553">
        <v>3374.7849999999999</v>
      </c>
    </row>
    <row r="38" spans="1:102" ht="16.5" customHeight="1">
      <c r="A38" s="1098"/>
      <c r="B38" s="1101"/>
      <c r="C38" s="560" t="s">
        <v>231</v>
      </c>
      <c r="D38" s="554">
        <v>2678.08</v>
      </c>
      <c r="E38" s="554">
        <v>2355.1179999999999</v>
      </c>
      <c r="F38" s="554">
        <v>2211.4340000000002</v>
      </c>
      <c r="G38" s="554">
        <v>2185.0520000000001</v>
      </c>
      <c r="H38" s="554">
        <v>2129.9769999999999</v>
      </c>
      <c r="I38" s="554">
        <v>2110.0569999999998</v>
      </c>
      <c r="J38" s="554">
        <v>1972.8989999999999</v>
      </c>
      <c r="K38" s="554">
        <v>1873.6389999999999</v>
      </c>
      <c r="L38" s="554">
        <v>2133.4389999999999</v>
      </c>
      <c r="M38" s="554">
        <v>1998.049</v>
      </c>
      <c r="N38" s="554">
        <v>2192.915</v>
      </c>
      <c r="O38" s="554">
        <v>2112.837</v>
      </c>
      <c r="P38" s="554">
        <v>2288.0360000000001</v>
      </c>
      <c r="Q38" s="554">
        <v>2364.2339999999999</v>
      </c>
      <c r="R38" s="554">
        <v>2362.777</v>
      </c>
      <c r="S38" s="554">
        <v>2231.587</v>
      </c>
      <c r="T38" s="554">
        <v>2237.9670000000001</v>
      </c>
      <c r="U38" s="554">
        <v>2010.789</v>
      </c>
      <c r="V38" s="554">
        <v>1874.874</v>
      </c>
      <c r="W38" s="554">
        <v>1861.607</v>
      </c>
      <c r="X38" s="554">
        <v>2022.6569999999999</v>
      </c>
      <c r="Y38" s="554">
        <v>2149.9110000000001</v>
      </c>
      <c r="Z38" s="554">
        <v>2283.788</v>
      </c>
      <c r="AA38" s="554">
        <v>2202.2179999999998</v>
      </c>
      <c r="AB38" s="554">
        <v>2340.5100000000002</v>
      </c>
      <c r="AC38" s="554">
        <v>2191.991</v>
      </c>
      <c r="AD38" s="554">
        <v>2148.85</v>
      </c>
      <c r="AE38" s="554">
        <v>2080.8130000000001</v>
      </c>
      <c r="AF38" s="554">
        <v>2113.9389999999999</v>
      </c>
      <c r="AG38" s="554">
        <v>1774.03</v>
      </c>
      <c r="AH38" s="554">
        <v>1726.8820000000001</v>
      </c>
      <c r="AI38" s="554">
        <v>1804.8989999999999</v>
      </c>
      <c r="AJ38" s="554">
        <v>1871.3420000000001</v>
      </c>
      <c r="AK38" s="554">
        <v>1844.61</v>
      </c>
      <c r="AL38" s="554">
        <v>1998.354</v>
      </c>
      <c r="AM38" s="554">
        <v>1908.8810000000001</v>
      </c>
      <c r="AN38" s="554">
        <v>2074.7170000000001</v>
      </c>
      <c r="AO38" s="554">
        <v>2264.7080000000001</v>
      </c>
      <c r="AP38" s="554">
        <v>3242.623</v>
      </c>
      <c r="AQ38" s="554">
        <v>3041.5720000000001</v>
      </c>
      <c r="AR38" s="554">
        <v>2535.335</v>
      </c>
      <c r="AS38" s="554">
        <v>2107.877</v>
      </c>
      <c r="AT38" s="554">
        <v>1860.0309999999999</v>
      </c>
      <c r="AU38" s="554">
        <v>1823.511</v>
      </c>
      <c r="AV38" s="554">
        <v>1992.8309999999999</v>
      </c>
      <c r="AW38" s="554">
        <v>2140.4659999999999</v>
      </c>
      <c r="AX38" s="554">
        <v>2376.7240000000002</v>
      </c>
      <c r="AY38" s="554">
        <v>2327.5030000000002</v>
      </c>
      <c r="AZ38" s="554">
        <v>2372.7199999999998</v>
      </c>
      <c r="BA38" s="554">
        <v>2124.7350000000001</v>
      </c>
      <c r="BB38" s="554">
        <v>2183.5590000000002</v>
      </c>
      <c r="BC38" s="554">
        <v>1978.2239999999999</v>
      </c>
      <c r="BD38" s="554">
        <v>1793.5060000000001</v>
      </c>
      <c r="BE38" s="554">
        <v>1631.03</v>
      </c>
      <c r="BF38" s="554">
        <v>2126.66</v>
      </c>
      <c r="BG38" s="554">
        <v>2137.11</v>
      </c>
      <c r="BH38" s="554">
        <v>1698.098</v>
      </c>
      <c r="BI38" s="554">
        <v>1725.403</v>
      </c>
      <c r="BJ38" s="554">
        <v>1835.758</v>
      </c>
      <c r="BK38" s="554">
        <v>1713.527</v>
      </c>
      <c r="BL38" s="554">
        <v>1926.473</v>
      </c>
      <c r="BM38" s="554">
        <v>1920.4349999999999</v>
      </c>
      <c r="BN38" s="554">
        <v>1939.8579999999999</v>
      </c>
      <c r="BO38" s="554">
        <v>1715.85</v>
      </c>
      <c r="BP38" s="554">
        <v>1671.4939999999999</v>
      </c>
      <c r="BQ38" s="554">
        <v>1612.5450000000001</v>
      </c>
      <c r="BR38" s="554">
        <v>1599.414</v>
      </c>
      <c r="BS38" s="554">
        <v>1593.0820000000001</v>
      </c>
      <c r="BT38" s="554">
        <v>1659.9090000000001</v>
      </c>
      <c r="BU38" s="554">
        <v>1671.7270000000001</v>
      </c>
      <c r="BV38" s="554">
        <v>1819.8</v>
      </c>
      <c r="BW38" s="554">
        <v>1726.683</v>
      </c>
      <c r="BX38" s="554">
        <v>1798.9929999999999</v>
      </c>
      <c r="BY38" s="554">
        <v>1817.3589999999999</v>
      </c>
      <c r="BZ38" s="554">
        <v>1636.663</v>
      </c>
      <c r="CA38" s="554">
        <v>1513.662</v>
      </c>
      <c r="CB38" s="554">
        <v>1586.6120000000001</v>
      </c>
      <c r="CC38" s="554">
        <v>1549.75</v>
      </c>
      <c r="CD38" s="554">
        <v>1342.5830000000001</v>
      </c>
      <c r="CE38" s="554">
        <v>1382.8679999999999</v>
      </c>
      <c r="CF38" s="554">
        <v>1417.962</v>
      </c>
      <c r="CG38" s="554">
        <v>1549.5</v>
      </c>
      <c r="CH38" s="554">
        <v>1640.001</v>
      </c>
      <c r="CI38" s="554">
        <v>1509.4269999999999</v>
      </c>
      <c r="CJ38" s="554">
        <v>1600.931</v>
      </c>
      <c r="CK38" s="554">
        <v>1635.4580000000001</v>
      </c>
      <c r="CL38" s="554">
        <v>1526.7239999999999</v>
      </c>
      <c r="CM38" s="554">
        <v>1551.09</v>
      </c>
      <c r="CN38" s="554">
        <v>1506.87</v>
      </c>
      <c r="CO38" s="554">
        <v>1394.222</v>
      </c>
      <c r="CP38" s="554">
        <v>1414.4590000000001</v>
      </c>
      <c r="CQ38" s="554">
        <v>1666.509</v>
      </c>
      <c r="CR38" s="554">
        <v>1446.9780000000001</v>
      </c>
      <c r="CS38" s="554">
        <v>1501.1030000000001</v>
      </c>
      <c r="CT38" s="554">
        <v>1504.6610000000001</v>
      </c>
      <c r="CU38" s="554">
        <v>1458.385</v>
      </c>
      <c r="CV38" s="554">
        <v>1567.6310000000001</v>
      </c>
      <c r="CW38" s="554">
        <v>1562.4760000000001</v>
      </c>
      <c r="CX38" s="554">
        <v>1499.7449999999999</v>
      </c>
    </row>
    <row r="39" spans="1:102" ht="16.5" customHeight="1">
      <c r="A39" s="1098"/>
      <c r="B39" s="1101"/>
      <c r="C39" s="560" t="s">
        <v>232</v>
      </c>
      <c r="D39" s="554">
        <v>1505.146</v>
      </c>
      <c r="E39" s="554">
        <v>1346.2840000000001</v>
      </c>
      <c r="F39" s="554">
        <v>1208.8320000000001</v>
      </c>
      <c r="G39" s="554">
        <v>1202.0899999999999</v>
      </c>
      <c r="H39" s="554">
        <v>1194.0719999999999</v>
      </c>
      <c r="I39" s="554">
        <v>1131.4829999999999</v>
      </c>
      <c r="J39" s="554">
        <v>1029.405</v>
      </c>
      <c r="K39" s="554">
        <v>1088.604</v>
      </c>
      <c r="L39" s="554">
        <v>1168.3879999999999</v>
      </c>
      <c r="M39" s="554">
        <v>1129.472</v>
      </c>
      <c r="N39" s="554">
        <v>1226.0440000000001</v>
      </c>
      <c r="O39" s="554">
        <v>1273.5360000000001</v>
      </c>
      <c r="P39" s="554">
        <v>868.3</v>
      </c>
      <c r="Q39" s="554">
        <v>974.87099999999998</v>
      </c>
      <c r="R39" s="554">
        <v>1018.61</v>
      </c>
      <c r="S39" s="554">
        <v>849.26</v>
      </c>
      <c r="T39" s="554">
        <v>885.89099999999996</v>
      </c>
      <c r="U39" s="554">
        <v>975.48900000000003</v>
      </c>
      <c r="V39" s="554">
        <v>752.48599999999999</v>
      </c>
      <c r="W39" s="554">
        <v>724.43200000000002</v>
      </c>
      <c r="X39" s="554">
        <v>780.03099999999995</v>
      </c>
      <c r="Y39" s="554">
        <v>898.27300000000002</v>
      </c>
      <c r="Z39" s="554">
        <v>934.73699999999997</v>
      </c>
      <c r="AA39" s="554">
        <v>937.15800000000002</v>
      </c>
      <c r="AB39" s="554">
        <v>998.69100000000003</v>
      </c>
      <c r="AC39" s="554">
        <v>944.12</v>
      </c>
      <c r="AD39" s="554">
        <v>913.42700000000002</v>
      </c>
      <c r="AE39" s="554">
        <v>896.26700000000005</v>
      </c>
      <c r="AF39" s="554">
        <v>914.72299999999996</v>
      </c>
      <c r="AG39" s="554">
        <v>930.19200000000001</v>
      </c>
      <c r="AH39" s="554">
        <v>844.75099999999998</v>
      </c>
      <c r="AI39" s="554">
        <v>812.93799999999999</v>
      </c>
      <c r="AJ39" s="554">
        <v>886.92499999999995</v>
      </c>
      <c r="AK39" s="554">
        <v>932.46900000000005</v>
      </c>
      <c r="AL39" s="554">
        <v>1029.4480000000001</v>
      </c>
      <c r="AM39" s="554">
        <v>940.04300000000001</v>
      </c>
      <c r="AN39" s="554">
        <v>977.06299999999999</v>
      </c>
      <c r="AO39" s="554">
        <v>1052.2660000000001</v>
      </c>
      <c r="AP39" s="554">
        <v>1689.49</v>
      </c>
      <c r="AQ39" s="554">
        <v>1443.1849999999999</v>
      </c>
      <c r="AR39" s="554">
        <v>1189.9079999999999</v>
      </c>
      <c r="AS39" s="554">
        <v>1005.3049999999999</v>
      </c>
      <c r="AT39" s="554">
        <v>823.37300000000005</v>
      </c>
      <c r="AU39" s="554">
        <v>828.75699999999995</v>
      </c>
      <c r="AV39" s="554">
        <v>937.45299999999997</v>
      </c>
      <c r="AW39" s="554">
        <v>1057.164</v>
      </c>
      <c r="AX39" s="554">
        <v>1200.395</v>
      </c>
      <c r="AY39" s="554">
        <v>1225.556</v>
      </c>
      <c r="AZ39" s="554">
        <v>1233.731</v>
      </c>
      <c r="BA39" s="554">
        <v>1077.194</v>
      </c>
      <c r="BB39" s="554">
        <v>1099.114</v>
      </c>
      <c r="BC39" s="554">
        <v>1087.252</v>
      </c>
      <c r="BD39" s="554">
        <v>949.23400000000004</v>
      </c>
      <c r="BE39" s="554">
        <v>892.57500000000005</v>
      </c>
      <c r="BF39" s="554">
        <v>747.976</v>
      </c>
      <c r="BG39" s="554">
        <v>707.09100000000001</v>
      </c>
      <c r="BH39" s="554">
        <v>811.85599999999999</v>
      </c>
      <c r="BI39" s="554">
        <v>841.19799999999998</v>
      </c>
      <c r="BJ39" s="554">
        <v>934.21500000000003</v>
      </c>
      <c r="BK39" s="554">
        <v>870.70500000000004</v>
      </c>
      <c r="BL39" s="554">
        <v>987.88699999999994</v>
      </c>
      <c r="BM39" s="554">
        <v>890.51400000000001</v>
      </c>
      <c r="BN39" s="554">
        <v>846.29700000000003</v>
      </c>
      <c r="BO39" s="554">
        <v>772.52599999999995</v>
      </c>
      <c r="BP39" s="554">
        <v>752.39300000000003</v>
      </c>
      <c r="BQ39" s="554">
        <v>744.80499999999995</v>
      </c>
      <c r="BR39" s="554">
        <v>660.85500000000002</v>
      </c>
      <c r="BS39" s="554">
        <v>630.61300000000006</v>
      </c>
      <c r="BT39" s="554">
        <v>727.702</v>
      </c>
      <c r="BU39" s="554">
        <v>717.798</v>
      </c>
      <c r="BV39" s="554">
        <v>795.17499999999995</v>
      </c>
      <c r="BW39" s="554">
        <v>782.48</v>
      </c>
      <c r="BX39" s="554">
        <v>843.16499999999996</v>
      </c>
      <c r="BY39" s="554">
        <v>794.61599999999999</v>
      </c>
      <c r="BZ39" s="554">
        <v>744.98800000000006</v>
      </c>
      <c r="CA39" s="554">
        <v>696.577</v>
      </c>
      <c r="CB39" s="554">
        <v>715.91200000000003</v>
      </c>
      <c r="CC39" s="554">
        <v>636.14800000000002</v>
      </c>
      <c r="CD39" s="554">
        <v>562.72199999999998</v>
      </c>
      <c r="CE39" s="554">
        <v>580.33699999999999</v>
      </c>
      <c r="CF39" s="554">
        <v>664.62199999999996</v>
      </c>
      <c r="CG39" s="554">
        <v>722.19500000000005</v>
      </c>
      <c r="CH39" s="554">
        <v>754.66200000000003</v>
      </c>
      <c r="CI39" s="554">
        <v>690.048</v>
      </c>
      <c r="CJ39" s="554">
        <v>761.14099999999996</v>
      </c>
      <c r="CK39" s="554">
        <v>771.875</v>
      </c>
      <c r="CL39" s="554">
        <v>742.59400000000005</v>
      </c>
      <c r="CM39" s="554">
        <v>702.72299999999996</v>
      </c>
      <c r="CN39" s="554">
        <v>699.35699999999997</v>
      </c>
      <c r="CO39" s="554">
        <v>660.87800000000004</v>
      </c>
      <c r="CP39" s="554">
        <v>543.03099999999995</v>
      </c>
      <c r="CQ39" s="554">
        <v>513.96199999999999</v>
      </c>
      <c r="CR39" s="554">
        <v>635.39400000000001</v>
      </c>
      <c r="CS39" s="554">
        <v>668.95699999999999</v>
      </c>
      <c r="CT39" s="554">
        <v>656.63900000000001</v>
      </c>
      <c r="CU39" s="554">
        <v>664.85699999999997</v>
      </c>
      <c r="CV39" s="554">
        <v>701.779</v>
      </c>
      <c r="CW39" s="554">
        <v>692.43100000000004</v>
      </c>
      <c r="CX39" s="554">
        <v>635.84199999999998</v>
      </c>
    </row>
    <row r="40" spans="1:102" ht="16.5" customHeight="1">
      <c r="A40" s="1098"/>
      <c r="B40" s="1101"/>
      <c r="C40" s="560" t="s">
        <v>233</v>
      </c>
      <c r="D40" s="554">
        <v>2880.9920000000002</v>
      </c>
      <c r="E40" s="554">
        <v>2643.2440000000001</v>
      </c>
      <c r="F40" s="554">
        <v>2425.7649999999999</v>
      </c>
      <c r="G40" s="554">
        <v>2393.3380000000002</v>
      </c>
      <c r="H40" s="554">
        <v>2374.2930000000001</v>
      </c>
      <c r="I40" s="554">
        <v>2177.2660000000001</v>
      </c>
      <c r="J40" s="554">
        <v>1988.519</v>
      </c>
      <c r="K40" s="554">
        <v>2223.9940000000001</v>
      </c>
      <c r="L40" s="554">
        <v>2377.9920000000002</v>
      </c>
      <c r="M40" s="554">
        <v>2338.105</v>
      </c>
      <c r="N40" s="554">
        <v>2426.7139999999999</v>
      </c>
      <c r="O40" s="554">
        <v>2506.2539999999999</v>
      </c>
      <c r="P40" s="554">
        <v>2623.413</v>
      </c>
      <c r="Q40" s="554">
        <v>2724.0920000000001</v>
      </c>
      <c r="R40" s="554">
        <v>2661.56</v>
      </c>
      <c r="S40" s="554">
        <v>2391.0459999999998</v>
      </c>
      <c r="T40" s="554">
        <v>2384.2190000000001</v>
      </c>
      <c r="U40" s="554">
        <v>2225.605</v>
      </c>
      <c r="V40" s="554">
        <v>2179.2489999999998</v>
      </c>
      <c r="W40" s="554">
        <v>2245.498</v>
      </c>
      <c r="X40" s="554">
        <v>2288.3969999999999</v>
      </c>
      <c r="Y40" s="554">
        <v>2429.4580000000001</v>
      </c>
      <c r="Z40" s="554">
        <v>2546.4189999999999</v>
      </c>
      <c r="AA40" s="554">
        <v>2494.9989999999998</v>
      </c>
      <c r="AB40" s="554">
        <v>2727.2440000000001</v>
      </c>
      <c r="AC40" s="554">
        <v>2492.587</v>
      </c>
      <c r="AD40" s="554">
        <v>2349.8719999999998</v>
      </c>
      <c r="AE40" s="554">
        <v>2341.1709999999998</v>
      </c>
      <c r="AF40" s="554">
        <v>2346.2370000000001</v>
      </c>
      <c r="AG40" s="554">
        <v>2198.1460000000002</v>
      </c>
      <c r="AH40" s="554">
        <v>2094.8270000000002</v>
      </c>
      <c r="AI40" s="554">
        <v>2197.85</v>
      </c>
      <c r="AJ40" s="554">
        <v>2282.857</v>
      </c>
      <c r="AK40" s="554">
        <v>2283.4949999999999</v>
      </c>
      <c r="AL40" s="554">
        <v>2537.9810000000002</v>
      </c>
      <c r="AM40" s="554">
        <v>2475.0349999999999</v>
      </c>
      <c r="AN40" s="554">
        <v>2517.96</v>
      </c>
      <c r="AO40" s="554">
        <v>2601.9050000000002</v>
      </c>
      <c r="AP40" s="554">
        <v>4108.1350000000002</v>
      </c>
      <c r="AQ40" s="554">
        <v>4311.8500000000004</v>
      </c>
      <c r="AR40" s="554">
        <v>3541.5889999999999</v>
      </c>
      <c r="AS40" s="554">
        <v>2762.6950000000002</v>
      </c>
      <c r="AT40" s="554">
        <v>2384.3710000000001</v>
      </c>
      <c r="AU40" s="554">
        <v>2470.2159999999999</v>
      </c>
      <c r="AV40" s="554">
        <v>2598.549</v>
      </c>
      <c r="AW40" s="554">
        <v>2967.4520000000002</v>
      </c>
      <c r="AX40" s="554">
        <v>3319.4969999999998</v>
      </c>
      <c r="AY40" s="554">
        <v>3364.6469999999999</v>
      </c>
      <c r="AZ40" s="554">
        <v>3336.9140000000002</v>
      </c>
      <c r="BA40" s="554">
        <v>3024.4050000000002</v>
      </c>
      <c r="BB40" s="554">
        <v>3137.6489999999999</v>
      </c>
      <c r="BC40" s="554">
        <v>3093.1509999999998</v>
      </c>
      <c r="BD40" s="554">
        <v>2798.2</v>
      </c>
      <c r="BE40" s="554">
        <v>2500.96</v>
      </c>
      <c r="BF40" s="554">
        <v>2275.5039999999999</v>
      </c>
      <c r="BG40" s="554">
        <v>2251.1109999999999</v>
      </c>
      <c r="BH40" s="554">
        <v>2418.357</v>
      </c>
      <c r="BI40" s="554">
        <v>2526.3429999999998</v>
      </c>
      <c r="BJ40" s="554">
        <v>2642.634</v>
      </c>
      <c r="BK40" s="554">
        <v>2639.915</v>
      </c>
      <c r="BL40" s="554">
        <v>2725.7249999999999</v>
      </c>
      <c r="BM40" s="554">
        <v>2477.0120000000002</v>
      </c>
      <c r="BN40" s="554">
        <v>2304.19</v>
      </c>
      <c r="BO40" s="554">
        <v>2228.011</v>
      </c>
      <c r="BP40" s="554">
        <v>2062.69</v>
      </c>
      <c r="BQ40" s="554">
        <v>2048.7289999999998</v>
      </c>
      <c r="BR40" s="554">
        <v>2092.4189999999999</v>
      </c>
      <c r="BS40" s="554">
        <v>2110.0439999999999</v>
      </c>
      <c r="BT40" s="554">
        <v>2112.3580000000002</v>
      </c>
      <c r="BU40" s="554">
        <v>2148.0790000000002</v>
      </c>
      <c r="BV40" s="554">
        <v>2193.8209999999999</v>
      </c>
      <c r="BW40" s="554">
        <v>2278.3820000000001</v>
      </c>
      <c r="BX40" s="554">
        <v>2373.1840000000002</v>
      </c>
      <c r="BY40" s="554">
        <v>2067.1120000000001</v>
      </c>
      <c r="BZ40" s="554">
        <v>2135.0070000000001</v>
      </c>
      <c r="CA40" s="554">
        <v>2093.6529999999998</v>
      </c>
      <c r="CB40" s="554">
        <v>2041.1859999999999</v>
      </c>
      <c r="CC40" s="554">
        <v>1962.5650000000001</v>
      </c>
      <c r="CD40" s="554">
        <v>1906.9690000000001</v>
      </c>
      <c r="CE40" s="554">
        <v>2012.693</v>
      </c>
      <c r="CF40" s="554">
        <v>2035.96</v>
      </c>
      <c r="CG40" s="554">
        <v>2029.92</v>
      </c>
      <c r="CH40" s="554">
        <v>2107.9960000000001</v>
      </c>
      <c r="CI40" s="554">
        <v>2096.4250000000002</v>
      </c>
      <c r="CJ40" s="554">
        <v>2178.8020000000001</v>
      </c>
      <c r="CK40" s="554">
        <v>2182.9319999999998</v>
      </c>
      <c r="CL40" s="554">
        <v>2140.9780000000001</v>
      </c>
      <c r="CM40" s="554">
        <v>2158.3319999999999</v>
      </c>
      <c r="CN40" s="554">
        <v>2089.038</v>
      </c>
      <c r="CO40" s="554">
        <v>2021.633</v>
      </c>
      <c r="CP40" s="554">
        <v>1985.615</v>
      </c>
      <c r="CQ40" s="554">
        <v>1921.66</v>
      </c>
      <c r="CR40" s="554">
        <v>2153.5659999999998</v>
      </c>
      <c r="CS40" s="554">
        <v>2229.6799999999998</v>
      </c>
      <c r="CT40" s="554">
        <v>2141.9940000000001</v>
      </c>
      <c r="CU40" s="554">
        <v>2198.9989999999998</v>
      </c>
      <c r="CV40" s="554">
        <v>2317.9180000000001</v>
      </c>
      <c r="CW40" s="554">
        <v>2169.4789999999998</v>
      </c>
      <c r="CX40" s="554">
        <v>2153.8220000000001</v>
      </c>
    </row>
    <row r="41" spans="1:102" ht="16.5" customHeight="1">
      <c r="A41" s="1098"/>
      <c r="B41" s="1101"/>
      <c r="C41" s="560" t="s">
        <v>234</v>
      </c>
      <c r="D41" s="554">
        <v>422.05399999999997</v>
      </c>
      <c r="E41" s="554">
        <v>360.755</v>
      </c>
      <c r="F41" s="554">
        <v>324.685</v>
      </c>
      <c r="G41" s="554">
        <v>300.20999999999998</v>
      </c>
      <c r="H41" s="554">
        <v>318.58800000000002</v>
      </c>
      <c r="I41" s="554">
        <v>352.23700000000002</v>
      </c>
      <c r="J41" s="554">
        <v>368.22800000000001</v>
      </c>
      <c r="K41" s="554">
        <v>371.93700000000001</v>
      </c>
      <c r="L41" s="554">
        <v>349.23099999999999</v>
      </c>
      <c r="M41" s="554">
        <v>275.49299999999999</v>
      </c>
      <c r="N41" s="554">
        <v>314.81799999999998</v>
      </c>
      <c r="O41" s="554">
        <v>341.24299999999999</v>
      </c>
      <c r="P41" s="554">
        <v>373.78699999999998</v>
      </c>
      <c r="Q41" s="554">
        <v>372.78</v>
      </c>
      <c r="R41" s="554">
        <v>328.59500000000003</v>
      </c>
      <c r="S41" s="554">
        <v>293.399</v>
      </c>
      <c r="T41" s="554">
        <v>305.50799999999998</v>
      </c>
      <c r="U41" s="554">
        <v>326.87</v>
      </c>
      <c r="V41" s="554">
        <v>364.20499999999998</v>
      </c>
      <c r="W41" s="554">
        <v>373.41899999999998</v>
      </c>
      <c r="X41" s="554">
        <v>329.53800000000001</v>
      </c>
      <c r="Y41" s="554">
        <v>330.39600000000002</v>
      </c>
      <c r="Z41" s="554">
        <v>377.62599999999998</v>
      </c>
      <c r="AA41" s="554">
        <v>375.47399999999999</v>
      </c>
      <c r="AB41" s="554">
        <v>394.17899999999997</v>
      </c>
      <c r="AC41" s="554">
        <v>378.97399999999999</v>
      </c>
      <c r="AD41" s="554">
        <v>364.46800000000002</v>
      </c>
      <c r="AE41" s="554">
        <v>340.83100000000002</v>
      </c>
      <c r="AF41" s="554">
        <v>353.94</v>
      </c>
      <c r="AG41" s="554">
        <v>399.22699999999998</v>
      </c>
      <c r="AH41" s="554">
        <v>388.06799999999998</v>
      </c>
      <c r="AI41" s="554">
        <v>430.012</v>
      </c>
      <c r="AJ41" s="554">
        <v>371.04500000000002</v>
      </c>
      <c r="AK41" s="554">
        <v>340.221</v>
      </c>
      <c r="AL41" s="554">
        <v>394.55</v>
      </c>
      <c r="AM41" s="554">
        <v>363.09100000000001</v>
      </c>
      <c r="AN41" s="554">
        <v>391.33699999999999</v>
      </c>
      <c r="AO41" s="554">
        <v>384.62</v>
      </c>
      <c r="AP41" s="554">
        <v>556.43600000000004</v>
      </c>
      <c r="AQ41" s="554">
        <v>532.97199999999998</v>
      </c>
      <c r="AR41" s="554">
        <v>421.54700000000003</v>
      </c>
      <c r="AS41" s="554">
        <v>349.815</v>
      </c>
      <c r="AT41" s="554">
        <v>359.95400000000001</v>
      </c>
      <c r="AU41" s="554">
        <v>382.73500000000001</v>
      </c>
      <c r="AV41" s="554">
        <v>326.49299999999999</v>
      </c>
      <c r="AW41" s="554">
        <v>327.47500000000002</v>
      </c>
      <c r="AX41" s="554">
        <v>354.78300000000002</v>
      </c>
      <c r="AY41" s="554">
        <v>387.85300000000001</v>
      </c>
      <c r="AZ41" s="554">
        <v>384.20800000000003</v>
      </c>
      <c r="BA41" s="554">
        <v>323.80599999999998</v>
      </c>
      <c r="BB41" s="554">
        <v>343.49700000000001</v>
      </c>
      <c r="BC41" s="554">
        <v>353.29899999999998</v>
      </c>
      <c r="BD41" s="554">
        <v>292.416</v>
      </c>
      <c r="BE41" s="554">
        <v>319.50200000000001</v>
      </c>
      <c r="BF41" s="554">
        <v>352.512</v>
      </c>
      <c r="BG41" s="554">
        <v>324.358</v>
      </c>
      <c r="BH41" s="554">
        <v>311.125</v>
      </c>
      <c r="BI41" s="554">
        <v>288.18799999999999</v>
      </c>
      <c r="BJ41" s="554">
        <v>308.06599999999997</v>
      </c>
      <c r="BK41" s="554">
        <v>273.32799999999997</v>
      </c>
      <c r="BL41" s="554">
        <v>308.98399999999998</v>
      </c>
      <c r="BM41" s="554">
        <v>305.48500000000001</v>
      </c>
      <c r="BN41" s="554">
        <v>328.53300000000002</v>
      </c>
      <c r="BO41" s="554">
        <v>276.95400000000001</v>
      </c>
      <c r="BP41" s="554">
        <v>253.18199999999999</v>
      </c>
      <c r="BQ41" s="554">
        <v>272.09800000000001</v>
      </c>
      <c r="BR41" s="554">
        <v>281.899</v>
      </c>
      <c r="BS41" s="554">
        <v>280.60899999999998</v>
      </c>
      <c r="BT41" s="554">
        <v>266.411</v>
      </c>
      <c r="BU41" s="554">
        <v>275.18700000000001</v>
      </c>
      <c r="BV41" s="554">
        <v>308.61099999999999</v>
      </c>
      <c r="BW41" s="554">
        <v>321.04000000000002</v>
      </c>
      <c r="BX41" s="554">
        <v>318.92899999999997</v>
      </c>
      <c r="BY41" s="554">
        <v>288.346</v>
      </c>
      <c r="BZ41" s="554">
        <v>260.084</v>
      </c>
      <c r="CA41" s="554">
        <v>270.39</v>
      </c>
      <c r="CB41" s="554">
        <v>277.33600000000001</v>
      </c>
      <c r="CC41" s="554">
        <v>316.10000000000002</v>
      </c>
      <c r="CD41" s="554">
        <v>300.66899999999998</v>
      </c>
      <c r="CE41" s="554">
        <v>313.25599999999997</v>
      </c>
      <c r="CF41" s="554">
        <v>304.077</v>
      </c>
      <c r="CG41" s="554">
        <v>270.77600000000001</v>
      </c>
      <c r="CH41" s="554">
        <v>289.00900000000001</v>
      </c>
      <c r="CI41" s="554">
        <v>268.58499999999998</v>
      </c>
      <c r="CJ41" s="554">
        <v>293.00900000000001</v>
      </c>
      <c r="CK41" s="554">
        <v>274.70400000000001</v>
      </c>
      <c r="CL41" s="554">
        <v>307.08100000000002</v>
      </c>
      <c r="CM41" s="554">
        <v>323.05200000000002</v>
      </c>
      <c r="CN41" s="554">
        <v>342.23500000000001</v>
      </c>
      <c r="CO41" s="554">
        <v>364.44099999999997</v>
      </c>
      <c r="CP41" s="554">
        <v>324.73200000000003</v>
      </c>
      <c r="CQ41" s="554">
        <v>294.31900000000002</v>
      </c>
      <c r="CR41" s="554">
        <v>335.82299999999998</v>
      </c>
      <c r="CS41" s="554">
        <v>351.25099999999998</v>
      </c>
      <c r="CT41" s="554">
        <v>358.71600000000001</v>
      </c>
      <c r="CU41" s="554">
        <v>356.13499999999999</v>
      </c>
      <c r="CV41" s="554">
        <v>398.35700000000003</v>
      </c>
      <c r="CW41" s="554">
        <v>411.42500000000001</v>
      </c>
      <c r="CX41" s="554">
        <v>398.858</v>
      </c>
    </row>
    <row r="42" spans="1:102" ht="16.5" customHeight="1">
      <c r="A42" s="1098"/>
      <c r="B42" s="1101"/>
      <c r="C42" s="560" t="s">
        <v>235</v>
      </c>
      <c r="D42" s="554">
        <v>3279.06</v>
      </c>
      <c r="E42" s="554">
        <v>3172.7159999999999</v>
      </c>
      <c r="F42" s="554">
        <v>3031.9940000000001</v>
      </c>
      <c r="G42" s="554">
        <v>2857.8789999999999</v>
      </c>
      <c r="H42" s="554">
        <v>2887.5630000000001</v>
      </c>
      <c r="I42" s="554">
        <v>2837.8270000000002</v>
      </c>
      <c r="J42" s="554">
        <v>2534.0079999999998</v>
      </c>
      <c r="K42" s="554">
        <v>2345.7069999999999</v>
      </c>
      <c r="L42" s="554">
        <v>2747.9290000000001</v>
      </c>
      <c r="M42" s="554">
        <v>2787.1550000000002</v>
      </c>
      <c r="N42" s="554">
        <v>2881.143</v>
      </c>
      <c r="O42" s="554">
        <v>2829.5239999999999</v>
      </c>
      <c r="P42" s="554">
        <v>3022.096</v>
      </c>
      <c r="Q42" s="554">
        <v>3164.4879999999998</v>
      </c>
      <c r="R42" s="554">
        <v>3165.279</v>
      </c>
      <c r="S42" s="554">
        <v>2862.165</v>
      </c>
      <c r="T42" s="554">
        <v>2861.1480000000001</v>
      </c>
      <c r="U42" s="554">
        <v>2626.9450000000002</v>
      </c>
      <c r="V42" s="554">
        <v>2397.2950000000001</v>
      </c>
      <c r="W42" s="554">
        <v>2247.915</v>
      </c>
      <c r="X42" s="554">
        <v>2496.4189999999999</v>
      </c>
      <c r="Y42" s="554">
        <v>2753.9459999999999</v>
      </c>
      <c r="Z42" s="554">
        <v>2939.4490000000001</v>
      </c>
      <c r="AA42" s="554">
        <v>2759.4180000000001</v>
      </c>
      <c r="AB42" s="554">
        <v>2999.5349999999999</v>
      </c>
      <c r="AC42" s="554">
        <v>2970.4319999999998</v>
      </c>
      <c r="AD42" s="554">
        <v>2974.7089999999998</v>
      </c>
      <c r="AE42" s="554">
        <v>2879.2370000000001</v>
      </c>
      <c r="AF42" s="554">
        <v>2971.5149999999999</v>
      </c>
      <c r="AG42" s="554">
        <v>2589.915</v>
      </c>
      <c r="AH42" s="554">
        <v>2405.0450000000001</v>
      </c>
      <c r="AI42" s="554">
        <v>2390.402</v>
      </c>
      <c r="AJ42" s="554">
        <v>2653.0189999999998</v>
      </c>
      <c r="AK42" s="554">
        <v>2803.7809999999999</v>
      </c>
      <c r="AL42" s="554">
        <v>3053.2150000000001</v>
      </c>
      <c r="AM42" s="554">
        <v>2837.011</v>
      </c>
      <c r="AN42" s="554">
        <v>2973.5479999999998</v>
      </c>
      <c r="AO42" s="554">
        <v>3152.3539999999998</v>
      </c>
      <c r="AP42" s="554">
        <v>4444.2520000000004</v>
      </c>
      <c r="AQ42" s="554">
        <v>4532.4350000000004</v>
      </c>
      <c r="AR42" s="554">
        <v>3733.297</v>
      </c>
      <c r="AS42" s="554">
        <v>3074.79</v>
      </c>
      <c r="AT42" s="554">
        <v>2721.627</v>
      </c>
      <c r="AU42" s="554">
        <v>2598.8009999999999</v>
      </c>
      <c r="AV42" s="554">
        <v>2848.2579999999998</v>
      </c>
      <c r="AW42" s="554">
        <v>3162.5830000000001</v>
      </c>
      <c r="AX42" s="554">
        <v>3513.4110000000001</v>
      </c>
      <c r="AY42" s="554">
        <v>3396.3989999999999</v>
      </c>
      <c r="AZ42" s="554">
        <v>3459.357</v>
      </c>
      <c r="BA42" s="554">
        <v>3225.692</v>
      </c>
      <c r="BB42" s="554">
        <v>3297.652</v>
      </c>
      <c r="BC42" s="554">
        <v>3212.4859999999999</v>
      </c>
      <c r="BD42" s="554">
        <v>2918.2150000000001</v>
      </c>
      <c r="BE42" s="554">
        <v>2661.5729999999999</v>
      </c>
      <c r="BF42" s="554">
        <v>2597.605</v>
      </c>
      <c r="BG42" s="554">
        <v>2490.7579999999998</v>
      </c>
      <c r="BH42" s="554">
        <v>2628.0929999999998</v>
      </c>
      <c r="BI42" s="554">
        <v>2803.587</v>
      </c>
      <c r="BJ42" s="554">
        <v>2869.3910000000001</v>
      </c>
      <c r="BK42" s="554">
        <v>2862.0859999999998</v>
      </c>
      <c r="BL42" s="554">
        <v>3087.0070000000001</v>
      </c>
      <c r="BM42" s="554">
        <v>3011.2890000000002</v>
      </c>
      <c r="BN42" s="554">
        <v>3051.1849999999999</v>
      </c>
      <c r="BO42" s="554">
        <v>2842.1260000000002</v>
      </c>
      <c r="BP42" s="554">
        <v>2634.5250000000001</v>
      </c>
      <c r="BQ42" s="554">
        <v>2622.6689999999999</v>
      </c>
      <c r="BR42" s="554">
        <v>2497.3870000000002</v>
      </c>
      <c r="BS42" s="554">
        <v>2420.393</v>
      </c>
      <c r="BT42" s="554">
        <v>2771.547</v>
      </c>
      <c r="BU42" s="554">
        <v>2723.5949999999998</v>
      </c>
      <c r="BV42" s="554">
        <v>2936.239</v>
      </c>
      <c r="BW42" s="554">
        <v>2858.7060000000001</v>
      </c>
      <c r="BX42" s="554">
        <v>2988.8029999999999</v>
      </c>
      <c r="BY42" s="554">
        <v>3005.48</v>
      </c>
      <c r="BZ42" s="554">
        <v>2924.1489999999999</v>
      </c>
      <c r="CA42" s="554">
        <v>2867.8</v>
      </c>
      <c r="CB42" s="554">
        <v>2930.2</v>
      </c>
      <c r="CC42" s="554">
        <v>2748.694</v>
      </c>
      <c r="CD42" s="554">
        <v>2744.6750000000002</v>
      </c>
      <c r="CE42" s="554">
        <v>2626.6860000000001</v>
      </c>
      <c r="CF42" s="554">
        <v>2748.4290000000001</v>
      </c>
      <c r="CG42" s="554">
        <v>2811.049</v>
      </c>
      <c r="CH42" s="554">
        <v>2898.114</v>
      </c>
      <c r="CI42" s="554">
        <v>2779.44</v>
      </c>
      <c r="CJ42" s="554">
        <v>2930.9810000000002</v>
      </c>
      <c r="CK42" s="554">
        <v>2807.0309999999999</v>
      </c>
      <c r="CL42" s="554">
        <v>2779.058</v>
      </c>
      <c r="CM42" s="554">
        <v>2687.0569999999998</v>
      </c>
      <c r="CN42" s="554">
        <v>2669.7089999999998</v>
      </c>
      <c r="CO42" s="554">
        <v>2565.59</v>
      </c>
      <c r="CP42" s="554">
        <v>2462.4609999999998</v>
      </c>
      <c r="CQ42" s="554">
        <v>2353.1909999999998</v>
      </c>
      <c r="CR42" s="554">
        <v>2562.4639999999999</v>
      </c>
      <c r="CS42" s="554">
        <v>2600.0160000000001</v>
      </c>
      <c r="CT42" s="554">
        <v>2660.54</v>
      </c>
      <c r="CU42" s="554">
        <v>2687.2359999999999</v>
      </c>
      <c r="CV42" s="554">
        <v>2807.93</v>
      </c>
      <c r="CW42" s="554">
        <v>2717.915</v>
      </c>
      <c r="CX42" s="554">
        <v>2688.0349999999999</v>
      </c>
    </row>
    <row r="43" spans="1:102" ht="16.5" customHeight="1">
      <c r="A43" s="1098"/>
      <c r="B43" s="1101"/>
      <c r="C43" s="560" t="s">
        <v>236</v>
      </c>
      <c r="D43" s="554">
        <v>1764.6690000000001</v>
      </c>
      <c r="E43" s="554">
        <v>1453.732</v>
      </c>
      <c r="F43" s="554">
        <v>1470.2149999999999</v>
      </c>
      <c r="G43" s="554">
        <v>1396.7950000000001</v>
      </c>
      <c r="H43" s="554">
        <v>1337.662</v>
      </c>
      <c r="I43" s="554">
        <v>1500.3679999999999</v>
      </c>
      <c r="J43" s="554">
        <v>1404.9110000000001</v>
      </c>
      <c r="K43" s="554">
        <v>1509.5170000000001</v>
      </c>
      <c r="L43" s="554">
        <v>1558.163</v>
      </c>
      <c r="M43" s="554">
        <v>1349.633</v>
      </c>
      <c r="N43" s="554">
        <v>1391.68</v>
      </c>
      <c r="O43" s="554">
        <v>1382.049</v>
      </c>
      <c r="P43" s="554">
        <v>1498.165</v>
      </c>
      <c r="Q43" s="554">
        <v>1486.0730000000001</v>
      </c>
      <c r="R43" s="554">
        <v>1498.0820000000001</v>
      </c>
      <c r="S43" s="554">
        <v>1331.9870000000001</v>
      </c>
      <c r="T43" s="554">
        <v>1301.306</v>
      </c>
      <c r="U43" s="554">
        <v>1489.8119999999999</v>
      </c>
      <c r="V43" s="554">
        <v>1435.7439999999999</v>
      </c>
      <c r="W43" s="554">
        <v>1330.835</v>
      </c>
      <c r="X43" s="554">
        <v>1266.9169999999999</v>
      </c>
      <c r="Y43" s="554">
        <v>1293.0409999999999</v>
      </c>
      <c r="Z43" s="554">
        <v>1321.258</v>
      </c>
      <c r="AA43" s="554">
        <v>1268.8900000000001</v>
      </c>
      <c r="AB43" s="554">
        <v>1465.92</v>
      </c>
      <c r="AC43" s="554">
        <v>1382.3489999999999</v>
      </c>
      <c r="AD43" s="554">
        <v>1318.2940000000001</v>
      </c>
      <c r="AE43" s="554">
        <v>1328.2460000000001</v>
      </c>
      <c r="AF43" s="554">
        <v>1287.2729999999999</v>
      </c>
      <c r="AG43" s="554">
        <v>1301.2550000000001</v>
      </c>
      <c r="AH43" s="554">
        <v>1348.5050000000001</v>
      </c>
      <c r="AI43" s="554">
        <v>1408.1089999999999</v>
      </c>
      <c r="AJ43" s="554">
        <v>1438.057</v>
      </c>
      <c r="AK43" s="554">
        <v>1401.26</v>
      </c>
      <c r="AL43" s="554">
        <v>1565.277</v>
      </c>
      <c r="AM43" s="554">
        <v>1455.4690000000001</v>
      </c>
      <c r="AN43" s="554">
        <v>1524.335</v>
      </c>
      <c r="AO43" s="554">
        <v>1587.585</v>
      </c>
      <c r="AP43" s="554">
        <v>2325.0630000000001</v>
      </c>
      <c r="AQ43" s="554">
        <v>2293.442</v>
      </c>
      <c r="AR43" s="554">
        <v>1822.402</v>
      </c>
      <c r="AS43" s="554">
        <v>1589.9549999999999</v>
      </c>
      <c r="AT43" s="554">
        <v>1533.4459999999999</v>
      </c>
      <c r="AU43" s="554">
        <v>1577.0050000000001</v>
      </c>
      <c r="AV43" s="554">
        <v>1604.0709999999999</v>
      </c>
      <c r="AW43" s="554">
        <v>1619.7190000000001</v>
      </c>
      <c r="AX43" s="554">
        <v>1705.925</v>
      </c>
      <c r="AY43" s="554">
        <v>1733.816</v>
      </c>
      <c r="AZ43" s="554">
        <v>1729.443</v>
      </c>
      <c r="BA43" s="554">
        <v>1516.8140000000001</v>
      </c>
      <c r="BB43" s="554">
        <v>1609.127</v>
      </c>
      <c r="BC43" s="554">
        <v>1508.2470000000001</v>
      </c>
      <c r="BD43" s="554">
        <v>1349.97</v>
      </c>
      <c r="BE43" s="554">
        <v>1345.5740000000001</v>
      </c>
      <c r="BF43" s="554">
        <v>1371.318</v>
      </c>
      <c r="BG43" s="554">
        <v>1315.327</v>
      </c>
      <c r="BH43" s="554">
        <v>1316.7629999999999</v>
      </c>
      <c r="BI43" s="554">
        <v>1241.5730000000001</v>
      </c>
      <c r="BJ43" s="554">
        <v>1228.711</v>
      </c>
      <c r="BK43" s="554">
        <v>1179.9559999999999</v>
      </c>
      <c r="BL43" s="554">
        <v>1285.6849999999999</v>
      </c>
      <c r="BM43" s="554">
        <v>1218.93</v>
      </c>
      <c r="BN43" s="554">
        <v>1217.932</v>
      </c>
      <c r="BO43" s="554">
        <v>1152.6220000000001</v>
      </c>
      <c r="BP43" s="554">
        <v>1051.2159999999999</v>
      </c>
      <c r="BQ43" s="554">
        <v>1188.107</v>
      </c>
      <c r="BR43" s="554">
        <v>1171.7639999999999</v>
      </c>
      <c r="BS43" s="554">
        <v>1113.3620000000001</v>
      </c>
      <c r="BT43" s="554">
        <v>1140.5940000000001</v>
      </c>
      <c r="BU43" s="554">
        <v>1103.2429999999999</v>
      </c>
      <c r="BV43" s="554">
        <v>1103.713</v>
      </c>
      <c r="BW43" s="554">
        <v>1118.4449999999999</v>
      </c>
      <c r="BX43" s="554">
        <v>1185.376</v>
      </c>
      <c r="BY43" s="554">
        <v>1146.2360000000001</v>
      </c>
      <c r="BZ43" s="554">
        <v>1063.104</v>
      </c>
      <c r="CA43" s="554">
        <v>1078.7460000000001</v>
      </c>
      <c r="CB43" s="554">
        <v>1029.414</v>
      </c>
      <c r="CC43" s="554">
        <v>1054.3889999999999</v>
      </c>
      <c r="CD43" s="554">
        <v>1115.4970000000001</v>
      </c>
      <c r="CE43" s="554">
        <v>1093.7159999999999</v>
      </c>
      <c r="CF43" s="554">
        <v>1117.9580000000001</v>
      </c>
      <c r="CG43" s="554">
        <v>1032.078</v>
      </c>
      <c r="CH43" s="554">
        <v>1079.6890000000001</v>
      </c>
      <c r="CI43" s="554">
        <v>1022.448</v>
      </c>
      <c r="CJ43" s="554">
        <v>1099.7070000000001</v>
      </c>
      <c r="CK43" s="554">
        <v>1054.67</v>
      </c>
      <c r="CL43" s="554">
        <v>1057.3140000000001</v>
      </c>
      <c r="CM43" s="554">
        <v>1075.7180000000001</v>
      </c>
      <c r="CN43" s="554">
        <v>1023.098</v>
      </c>
      <c r="CO43" s="554">
        <v>1042.098</v>
      </c>
      <c r="CP43" s="554">
        <v>1082.7829999999999</v>
      </c>
      <c r="CQ43" s="554">
        <v>1068.26</v>
      </c>
      <c r="CR43" s="554">
        <v>1076.2439999999999</v>
      </c>
      <c r="CS43" s="554">
        <v>1030.7439999999999</v>
      </c>
      <c r="CT43" s="554">
        <v>1020.5119999999999</v>
      </c>
      <c r="CU43" s="554">
        <v>1013.188</v>
      </c>
      <c r="CV43" s="554">
        <v>1146.511</v>
      </c>
      <c r="CW43" s="554">
        <v>1117.9349999999999</v>
      </c>
      <c r="CX43" s="554">
        <v>1080.713</v>
      </c>
    </row>
    <row r="44" spans="1:102" ht="16.5" customHeight="1">
      <c r="A44" s="1098"/>
      <c r="B44" s="1101"/>
      <c r="C44" s="560" t="s">
        <v>237</v>
      </c>
      <c r="D44" s="554">
        <v>627.02099999999996</v>
      </c>
      <c r="E44" s="554">
        <v>590.76599999999996</v>
      </c>
      <c r="F44" s="554">
        <v>563.62</v>
      </c>
      <c r="G44" s="554">
        <v>517.67600000000004</v>
      </c>
      <c r="H44" s="554">
        <v>535.34100000000001</v>
      </c>
      <c r="I44" s="554">
        <v>540.18499999999995</v>
      </c>
      <c r="J44" s="554">
        <v>484.28300000000002</v>
      </c>
      <c r="K44" s="554">
        <v>470.60899999999998</v>
      </c>
      <c r="L44" s="554">
        <v>557.75099999999998</v>
      </c>
      <c r="M44" s="554">
        <v>557.65899999999999</v>
      </c>
      <c r="N44" s="554">
        <v>634.17200000000003</v>
      </c>
      <c r="O44" s="554">
        <v>599.59400000000005</v>
      </c>
      <c r="P44" s="554">
        <v>658.22</v>
      </c>
      <c r="Q44" s="554">
        <v>687.63099999999997</v>
      </c>
      <c r="R44" s="554">
        <v>756.24300000000005</v>
      </c>
      <c r="S44" s="554">
        <v>680.25900000000001</v>
      </c>
      <c r="T44" s="554">
        <v>758.40599999999995</v>
      </c>
      <c r="U44" s="554">
        <v>654.59699999999998</v>
      </c>
      <c r="V44" s="554">
        <v>529.21400000000006</v>
      </c>
      <c r="W44" s="554">
        <v>516.83900000000006</v>
      </c>
      <c r="X44" s="554">
        <v>602.32799999999997</v>
      </c>
      <c r="Y44" s="554">
        <v>629.79600000000005</v>
      </c>
      <c r="Z44" s="554">
        <v>636.28700000000003</v>
      </c>
      <c r="AA44" s="554">
        <v>616.64300000000003</v>
      </c>
      <c r="AB44" s="554">
        <v>660.69100000000003</v>
      </c>
      <c r="AC44" s="554">
        <v>670.29300000000001</v>
      </c>
      <c r="AD44" s="554">
        <v>616.78</v>
      </c>
      <c r="AE44" s="554">
        <v>591.53399999999999</v>
      </c>
      <c r="AF44" s="554">
        <v>651.29899999999998</v>
      </c>
      <c r="AG44" s="554">
        <v>592.78499999999997</v>
      </c>
      <c r="AH44" s="554">
        <v>566.06500000000005</v>
      </c>
      <c r="AI44" s="554">
        <v>605.37900000000002</v>
      </c>
      <c r="AJ44" s="554">
        <v>645.07899999999995</v>
      </c>
      <c r="AK44" s="554">
        <v>611.45699999999999</v>
      </c>
      <c r="AL44" s="554">
        <v>633.04499999999996</v>
      </c>
      <c r="AM44" s="554">
        <v>594.49699999999996</v>
      </c>
      <c r="AN44" s="554">
        <v>628.53399999999999</v>
      </c>
      <c r="AO44" s="554">
        <v>668.79300000000001</v>
      </c>
      <c r="AP44" s="554">
        <v>1011.712</v>
      </c>
      <c r="AQ44" s="554">
        <v>964.89700000000005</v>
      </c>
      <c r="AR44" s="554">
        <v>781.74400000000003</v>
      </c>
      <c r="AS44" s="554">
        <v>618.072</v>
      </c>
      <c r="AT44" s="554">
        <v>475.04700000000003</v>
      </c>
      <c r="AU44" s="554">
        <v>470.27100000000002</v>
      </c>
      <c r="AV44" s="554">
        <v>540.05799999999999</v>
      </c>
      <c r="AW44" s="554">
        <v>613.15200000000004</v>
      </c>
      <c r="AX44" s="554">
        <v>709.66899999999998</v>
      </c>
      <c r="AY44" s="554">
        <v>684.52200000000005</v>
      </c>
      <c r="AZ44" s="554">
        <v>734.38699999999994</v>
      </c>
      <c r="BA44" s="554">
        <v>741.06399999999996</v>
      </c>
      <c r="BB44" s="554">
        <v>690.17399999999998</v>
      </c>
      <c r="BC44" s="554">
        <v>670.99199999999996</v>
      </c>
      <c r="BD44" s="554">
        <v>553.69600000000003</v>
      </c>
      <c r="BE44" s="554">
        <v>505.83699999999999</v>
      </c>
      <c r="BF44" s="554">
        <v>438.05399999999997</v>
      </c>
      <c r="BG44" s="554">
        <v>382.92200000000003</v>
      </c>
      <c r="BH44" s="554">
        <v>463.17</v>
      </c>
      <c r="BI44" s="554">
        <v>503.55399999999997</v>
      </c>
      <c r="BJ44" s="554">
        <v>534.86</v>
      </c>
      <c r="BK44" s="554">
        <v>504.00200000000001</v>
      </c>
      <c r="BL44" s="554">
        <v>590.96500000000003</v>
      </c>
      <c r="BM44" s="554">
        <v>537.24900000000002</v>
      </c>
      <c r="BN44" s="554">
        <v>698.01599999999996</v>
      </c>
      <c r="BO44" s="554">
        <v>587.46500000000003</v>
      </c>
      <c r="BP44" s="554">
        <v>536.90800000000002</v>
      </c>
      <c r="BQ44" s="554">
        <v>487.358</v>
      </c>
      <c r="BR44" s="554">
        <v>505.90100000000001</v>
      </c>
      <c r="BS44" s="554">
        <v>438.851</v>
      </c>
      <c r="BT44" s="554">
        <v>511.464</v>
      </c>
      <c r="BU44" s="554">
        <v>546.56299999999999</v>
      </c>
      <c r="BV44" s="554">
        <v>526.56200000000001</v>
      </c>
      <c r="BW44" s="554">
        <v>504.17099999999999</v>
      </c>
      <c r="BX44" s="554">
        <v>503.46600000000001</v>
      </c>
      <c r="BY44" s="554">
        <v>502.59100000000001</v>
      </c>
      <c r="BZ44" s="554">
        <v>493.39600000000002</v>
      </c>
      <c r="CA44" s="554">
        <v>472.50900000000001</v>
      </c>
      <c r="CB44" s="554">
        <v>501.88099999999997</v>
      </c>
      <c r="CC44" s="554">
        <v>500.858</v>
      </c>
      <c r="CD44" s="554">
        <v>480.214</v>
      </c>
      <c r="CE44" s="554">
        <v>462.065</v>
      </c>
      <c r="CF44" s="554">
        <v>506.21800000000002</v>
      </c>
      <c r="CG44" s="554">
        <v>579.29600000000005</v>
      </c>
      <c r="CH44" s="554">
        <v>588.03700000000003</v>
      </c>
      <c r="CI44" s="554">
        <v>565.41300000000001</v>
      </c>
      <c r="CJ44" s="554">
        <v>596.75</v>
      </c>
      <c r="CK44" s="554">
        <v>611.02200000000005</v>
      </c>
      <c r="CL44" s="554">
        <v>598.46900000000005</v>
      </c>
      <c r="CM44" s="554">
        <v>576.48900000000003</v>
      </c>
      <c r="CN44" s="554">
        <v>581.31299999999999</v>
      </c>
      <c r="CO44" s="554">
        <v>636.75199999999995</v>
      </c>
      <c r="CP44" s="554">
        <v>601.44100000000003</v>
      </c>
      <c r="CQ44" s="554">
        <v>522.07000000000005</v>
      </c>
      <c r="CR44" s="554">
        <v>665.36099999999999</v>
      </c>
      <c r="CS44" s="554">
        <v>685.05</v>
      </c>
      <c r="CT44" s="554">
        <v>706.62400000000002</v>
      </c>
      <c r="CU44" s="554">
        <v>691.92100000000005</v>
      </c>
      <c r="CV44" s="554">
        <v>730.11900000000003</v>
      </c>
      <c r="CW44" s="554">
        <v>733.44100000000003</v>
      </c>
      <c r="CX44" s="554">
        <v>737.053</v>
      </c>
    </row>
    <row r="45" spans="1:102" ht="16.5" customHeight="1">
      <c r="A45" s="1098"/>
      <c r="B45" s="1102"/>
      <c r="C45" s="561" t="s">
        <v>465</v>
      </c>
      <c r="D45" s="556">
        <f>SUM(D37:D44)</f>
        <v>17303.493000000002</v>
      </c>
      <c r="E45" s="556">
        <f>SUM(E37:E44)</f>
        <v>15708.316999999999</v>
      </c>
      <c r="F45" s="556">
        <f t="shared" ref="F45:BQ45" si="0">SUM(F37:F44)</f>
        <v>14684.777000000002</v>
      </c>
      <c r="G45" s="556">
        <f t="shared" si="0"/>
        <v>14300.041999999999</v>
      </c>
      <c r="H45" s="556">
        <f t="shared" si="0"/>
        <v>14118.465</v>
      </c>
      <c r="I45" s="556">
        <f t="shared" si="0"/>
        <v>13759.190999999999</v>
      </c>
      <c r="J45" s="556">
        <f t="shared" si="0"/>
        <v>12802.450999999999</v>
      </c>
      <c r="K45" s="556">
        <f t="shared" si="0"/>
        <v>13078.594000000001</v>
      </c>
      <c r="L45" s="556">
        <f t="shared" si="0"/>
        <v>14362.914000000001</v>
      </c>
      <c r="M45" s="556">
        <f t="shared" si="0"/>
        <v>13812.107</v>
      </c>
      <c r="N45" s="556">
        <f t="shared" si="0"/>
        <v>14656.815000000001</v>
      </c>
      <c r="O45" s="556">
        <f t="shared" si="0"/>
        <v>14731.526000000002</v>
      </c>
      <c r="P45" s="556">
        <f t="shared" si="0"/>
        <v>15169.638000000001</v>
      </c>
      <c r="Q45" s="556">
        <f t="shared" si="0"/>
        <v>15782.078</v>
      </c>
      <c r="R45" s="556">
        <f t="shared" si="0"/>
        <v>15823.267</v>
      </c>
      <c r="S45" s="556">
        <f t="shared" si="0"/>
        <v>14309.31</v>
      </c>
      <c r="T45" s="556">
        <f t="shared" si="0"/>
        <v>14344.366999999998</v>
      </c>
      <c r="U45" s="556">
        <f t="shared" si="0"/>
        <v>13568.894</v>
      </c>
      <c r="V45" s="556">
        <f t="shared" si="0"/>
        <v>12651.527</v>
      </c>
      <c r="W45" s="556">
        <f t="shared" si="0"/>
        <v>12556.852999999999</v>
      </c>
      <c r="X45" s="556">
        <f t="shared" si="0"/>
        <v>13113.017999999998</v>
      </c>
      <c r="Y45" s="556">
        <f t="shared" si="0"/>
        <v>13779.555</v>
      </c>
      <c r="Z45" s="556">
        <f t="shared" si="0"/>
        <v>14489.165000000001</v>
      </c>
      <c r="AA45" s="556">
        <f t="shared" si="0"/>
        <v>14150.326999999999</v>
      </c>
      <c r="AB45" s="556">
        <f t="shared" si="0"/>
        <v>15312.274000000001</v>
      </c>
      <c r="AC45" s="556">
        <f t="shared" si="0"/>
        <v>14703.847999999998</v>
      </c>
      <c r="AD45" s="556">
        <f t="shared" si="0"/>
        <v>14116.029999999999</v>
      </c>
      <c r="AE45" s="556">
        <f t="shared" si="0"/>
        <v>13679.463</v>
      </c>
      <c r="AF45" s="556">
        <f t="shared" si="0"/>
        <v>13917.951999999997</v>
      </c>
      <c r="AG45" s="556">
        <f t="shared" si="0"/>
        <v>12866.877</v>
      </c>
      <c r="AH45" s="556">
        <f t="shared" si="0"/>
        <v>12314.311000000003</v>
      </c>
      <c r="AI45" s="556">
        <f t="shared" si="0"/>
        <v>12643.354000000001</v>
      </c>
      <c r="AJ45" s="556">
        <f t="shared" si="0"/>
        <v>13281.795</v>
      </c>
      <c r="AK45" s="556">
        <f t="shared" si="0"/>
        <v>13322.371999999999</v>
      </c>
      <c r="AL45" s="556">
        <f t="shared" si="0"/>
        <v>14690.561</v>
      </c>
      <c r="AM45" s="556">
        <f t="shared" si="0"/>
        <v>13935.470999999998</v>
      </c>
      <c r="AN45" s="556">
        <f t="shared" si="0"/>
        <v>14618.849999999999</v>
      </c>
      <c r="AO45" s="556">
        <f t="shared" si="0"/>
        <v>15602.945000000002</v>
      </c>
      <c r="AP45" s="556">
        <f t="shared" si="0"/>
        <v>22773.198000000004</v>
      </c>
      <c r="AQ45" s="556">
        <f t="shared" si="0"/>
        <v>22447.733</v>
      </c>
      <c r="AR45" s="556">
        <f t="shared" si="0"/>
        <v>18576.830000000002</v>
      </c>
      <c r="AS45" s="556">
        <f t="shared" si="0"/>
        <v>15088.782000000001</v>
      </c>
      <c r="AT45" s="556">
        <f t="shared" si="0"/>
        <v>13301.516</v>
      </c>
      <c r="AU45" s="556">
        <f t="shared" si="0"/>
        <v>13456.237000000001</v>
      </c>
      <c r="AV45" s="556">
        <f t="shared" si="0"/>
        <v>14157.86</v>
      </c>
      <c r="AW45" s="556">
        <f t="shared" si="0"/>
        <v>15716.834000000001</v>
      </c>
      <c r="AX45" s="556">
        <f t="shared" si="0"/>
        <v>17554.345000000001</v>
      </c>
      <c r="AY45" s="556">
        <f t="shared" si="0"/>
        <v>17394.858</v>
      </c>
      <c r="AZ45" s="556">
        <f t="shared" si="0"/>
        <v>17730.958999999999</v>
      </c>
      <c r="BA45" s="556">
        <f t="shared" si="0"/>
        <v>16163.433000000001</v>
      </c>
      <c r="BB45" s="556">
        <f t="shared" si="0"/>
        <v>16678.268</v>
      </c>
      <c r="BC45" s="556">
        <f t="shared" si="0"/>
        <v>15946.782000000001</v>
      </c>
      <c r="BD45" s="556">
        <f t="shared" si="0"/>
        <v>14363.310999999998</v>
      </c>
      <c r="BE45" s="556">
        <f t="shared" si="0"/>
        <v>13342.699000000001</v>
      </c>
      <c r="BF45" s="556">
        <f t="shared" si="0"/>
        <v>13116.215999999999</v>
      </c>
      <c r="BG45" s="556">
        <f t="shared" si="0"/>
        <v>12520.987999999999</v>
      </c>
      <c r="BH45" s="556">
        <f t="shared" si="0"/>
        <v>12887.609999999999</v>
      </c>
      <c r="BI45" s="556">
        <f t="shared" si="0"/>
        <v>13432.67</v>
      </c>
      <c r="BJ45" s="556">
        <f t="shared" si="0"/>
        <v>13896.737999999999</v>
      </c>
      <c r="BK45" s="556">
        <f t="shared" si="0"/>
        <v>13623.716</v>
      </c>
      <c r="BL45" s="556">
        <f t="shared" si="0"/>
        <v>14873.578</v>
      </c>
      <c r="BM45" s="556">
        <f t="shared" si="0"/>
        <v>14305.821000000002</v>
      </c>
      <c r="BN45" s="556">
        <f t="shared" si="0"/>
        <v>14141.365</v>
      </c>
      <c r="BO45" s="556">
        <f t="shared" si="0"/>
        <v>13101.082999999999</v>
      </c>
      <c r="BP45" s="556">
        <f t="shared" si="0"/>
        <v>12283.994000000001</v>
      </c>
      <c r="BQ45" s="556">
        <f t="shared" si="0"/>
        <v>11953.437</v>
      </c>
      <c r="BR45" s="556">
        <f t="shared" ref="BR45:BY45" si="1">SUM(BR37:BR44)</f>
        <v>11779.675999999999</v>
      </c>
      <c r="BS45" s="556">
        <f t="shared" si="1"/>
        <v>11436.077000000003</v>
      </c>
      <c r="BT45" s="556">
        <f t="shared" si="1"/>
        <v>12463.311000000002</v>
      </c>
      <c r="BU45" s="556">
        <f t="shared" si="1"/>
        <v>12476.669</v>
      </c>
      <c r="BV45" s="556">
        <f t="shared" si="1"/>
        <v>13118.314999999999</v>
      </c>
      <c r="BW45" s="556">
        <f t="shared" si="1"/>
        <v>13052.157000000001</v>
      </c>
      <c r="BX45" s="556">
        <f t="shared" si="1"/>
        <v>13743.408000000001</v>
      </c>
      <c r="BY45" s="556">
        <f t="shared" si="1"/>
        <v>13350.295</v>
      </c>
      <c r="BZ45" s="556">
        <v>12554.267000000002</v>
      </c>
      <c r="CA45" s="556">
        <v>12251.759</v>
      </c>
      <c r="CB45" s="556">
        <v>12333.155000000001</v>
      </c>
      <c r="CC45" s="559">
        <v>11806.722</v>
      </c>
      <c r="CD45" s="559">
        <v>11355.781999999999</v>
      </c>
      <c r="CE45" s="559">
        <v>11330.694000000001</v>
      </c>
      <c r="CF45" s="559">
        <v>11816.436000000003</v>
      </c>
      <c r="CG45" s="555">
        <v>12165.057000000001</v>
      </c>
      <c r="CH45" s="555">
        <v>12657.328000000001</v>
      </c>
      <c r="CI45" s="630">
        <v>12193.988000000001</v>
      </c>
      <c r="CJ45" s="630">
        <v>12796.539999999999</v>
      </c>
      <c r="CK45" s="630">
        <v>12711.055000000002</v>
      </c>
      <c r="CL45" s="630">
        <v>12447.777999999998</v>
      </c>
      <c r="CM45" s="630">
        <v>12257.013000000001</v>
      </c>
      <c r="CN45" s="630">
        <v>11940.558999999999</v>
      </c>
      <c r="CO45" s="630">
        <v>11622.708000000001</v>
      </c>
      <c r="CP45" s="630">
        <v>11164.651</v>
      </c>
      <c r="CQ45" s="630">
        <v>10943</v>
      </c>
      <c r="CR45" s="630">
        <v>11959.489000000003</v>
      </c>
      <c r="CS45" s="630">
        <v>12202.653</v>
      </c>
      <c r="CT45" s="630">
        <v>12140.340000000002</v>
      </c>
      <c r="CU45" s="630">
        <v>12325.954000000002</v>
      </c>
      <c r="CV45" s="807">
        <v>13056.528</v>
      </c>
      <c r="CW45" s="807">
        <v>12861.748</v>
      </c>
      <c r="CX45" s="807">
        <v>12568.852999999999</v>
      </c>
    </row>
    <row r="46" spans="1:102" ht="16.5" customHeight="1">
      <c r="A46" s="1098"/>
      <c r="B46" s="1100" t="s">
        <v>952</v>
      </c>
      <c r="C46" s="552" t="s">
        <v>230</v>
      </c>
      <c r="D46" s="564">
        <v>6146.3379999999997</v>
      </c>
      <c r="E46" s="564">
        <v>5901.0420000000004</v>
      </c>
      <c r="F46" s="564">
        <v>5510.38</v>
      </c>
      <c r="G46" s="564">
        <v>5135.616</v>
      </c>
      <c r="H46" s="564">
        <v>4900.9309999999996</v>
      </c>
      <c r="I46" s="564">
        <v>4289.6940000000004</v>
      </c>
      <c r="J46" s="564">
        <v>3957.1460000000002</v>
      </c>
      <c r="K46" s="564">
        <v>3859.4749999999999</v>
      </c>
      <c r="L46" s="564">
        <v>5045.2950000000001</v>
      </c>
      <c r="M46" s="564">
        <v>5012.4160000000002</v>
      </c>
      <c r="N46" s="564">
        <v>5416.5879999999997</v>
      </c>
      <c r="O46" s="564">
        <v>5160.7790000000005</v>
      </c>
      <c r="P46" s="564">
        <v>5588.9520000000002</v>
      </c>
      <c r="Q46" s="564">
        <v>5801.9520000000002</v>
      </c>
      <c r="R46" s="564">
        <v>5663.4260000000004</v>
      </c>
      <c r="S46" s="564">
        <v>5121.085</v>
      </c>
      <c r="T46" s="564">
        <v>4924.3599999999997</v>
      </c>
      <c r="U46" s="564">
        <v>3952.8180000000002</v>
      </c>
      <c r="V46" s="564">
        <v>3833.75</v>
      </c>
      <c r="W46" s="564">
        <v>4099.8990000000003</v>
      </c>
      <c r="X46" s="564">
        <v>4853.8649999999998</v>
      </c>
      <c r="Y46" s="564">
        <v>5108.9979999999996</v>
      </c>
      <c r="Z46" s="564">
        <v>5226.2629999999999</v>
      </c>
      <c r="AA46" s="564">
        <v>4947.5550000000003</v>
      </c>
      <c r="AB46" s="564">
        <v>5615.5280000000002</v>
      </c>
      <c r="AC46" s="564">
        <v>5743.2550000000001</v>
      </c>
      <c r="AD46" s="564">
        <v>5313.2030000000004</v>
      </c>
      <c r="AE46" s="564">
        <v>4917.8850000000002</v>
      </c>
      <c r="AF46" s="564">
        <v>4614.2</v>
      </c>
      <c r="AG46" s="564">
        <v>3738.3220000000001</v>
      </c>
      <c r="AH46" s="564">
        <v>3539.1419999999998</v>
      </c>
      <c r="AI46" s="564">
        <v>3456.2860000000001</v>
      </c>
      <c r="AJ46" s="564">
        <v>4456.1170000000002</v>
      </c>
      <c r="AK46" s="564">
        <v>4778.7569999999996</v>
      </c>
      <c r="AL46" s="564">
        <v>5185.9369999999999</v>
      </c>
      <c r="AM46" s="564">
        <v>5001.8950000000004</v>
      </c>
      <c r="AN46" s="564">
        <v>5573.9639999999999</v>
      </c>
      <c r="AO46" s="564">
        <v>6068.3249999999998</v>
      </c>
      <c r="AP46" s="564">
        <v>7367.6040000000003</v>
      </c>
      <c r="AQ46" s="564">
        <v>7083.3850000000002</v>
      </c>
      <c r="AR46" s="564">
        <v>5762.808</v>
      </c>
      <c r="AS46" s="564">
        <v>4651.8779999999997</v>
      </c>
      <c r="AT46" s="564">
        <v>3817.0990000000002</v>
      </c>
      <c r="AU46" s="564">
        <v>4015.5039999999999</v>
      </c>
      <c r="AV46" s="564">
        <v>4918.0069999999996</v>
      </c>
      <c r="AW46" s="564">
        <v>5699.32</v>
      </c>
      <c r="AX46" s="564">
        <v>6473.0479999999998</v>
      </c>
      <c r="AY46" s="564">
        <v>6232.2669999999998</v>
      </c>
      <c r="AZ46" s="564">
        <v>6352.3879999999999</v>
      </c>
      <c r="BA46" s="564">
        <v>6012.3469999999998</v>
      </c>
      <c r="BB46" s="564">
        <v>6316.3419999999996</v>
      </c>
      <c r="BC46" s="564">
        <v>5517.6469999999999</v>
      </c>
      <c r="BD46" s="564">
        <v>5077.2790000000005</v>
      </c>
      <c r="BE46" s="564">
        <v>4412.2309999999998</v>
      </c>
      <c r="BF46" s="564">
        <v>4123.7719999999999</v>
      </c>
      <c r="BG46" s="564">
        <v>3857.6089999999999</v>
      </c>
      <c r="BH46" s="564">
        <v>4632.72</v>
      </c>
      <c r="BI46" s="564">
        <v>4985.68</v>
      </c>
      <c r="BJ46" s="564">
        <v>5256.9350000000004</v>
      </c>
      <c r="BK46" s="564">
        <v>5000.857</v>
      </c>
      <c r="BL46" s="564">
        <v>5651.4390000000003</v>
      </c>
      <c r="BM46" s="564">
        <v>5800.8</v>
      </c>
      <c r="BN46" s="564">
        <v>5485.0990000000002</v>
      </c>
      <c r="BO46" s="564">
        <v>4862.4960000000001</v>
      </c>
      <c r="BP46" s="564">
        <v>4385.8670000000002</v>
      </c>
      <c r="BQ46" s="564">
        <v>3747.6439999999998</v>
      </c>
      <c r="BR46" s="564">
        <v>3465.6109999999999</v>
      </c>
      <c r="BS46" s="564">
        <v>3524.819</v>
      </c>
      <c r="BT46" s="564">
        <v>4592.875</v>
      </c>
      <c r="BU46" s="564">
        <v>4826.1909999999998</v>
      </c>
      <c r="BV46" s="564">
        <v>4566.5420000000004</v>
      </c>
      <c r="BW46" s="564">
        <v>4402.9650000000001</v>
      </c>
      <c r="BX46" s="564">
        <v>5004.2209999999995</v>
      </c>
      <c r="BY46" s="564">
        <v>5371.8779999999997</v>
      </c>
      <c r="BZ46" s="564">
        <v>4706.491</v>
      </c>
      <c r="CA46" s="564">
        <v>4266.0259999999998</v>
      </c>
      <c r="CB46" s="564">
        <v>4272.2030000000004</v>
      </c>
      <c r="CC46" s="553">
        <v>3739.433</v>
      </c>
      <c r="CD46" s="553">
        <v>3341.82</v>
      </c>
      <c r="CE46" s="553">
        <v>3403.8009999999999</v>
      </c>
      <c r="CF46" s="553">
        <v>4074.4459999999999</v>
      </c>
      <c r="CG46" s="553">
        <v>4581.7449999999999</v>
      </c>
      <c r="CH46" s="553">
        <v>4665.4570000000003</v>
      </c>
      <c r="CI46" s="564">
        <v>4446.848</v>
      </c>
      <c r="CJ46" s="564">
        <v>4763.4229999999998</v>
      </c>
      <c r="CK46" s="564">
        <v>5006.076</v>
      </c>
      <c r="CL46" s="564">
        <v>4652.7960000000003</v>
      </c>
      <c r="CM46" s="564">
        <v>4454.7749999999996</v>
      </c>
      <c r="CN46" s="564">
        <v>4147.0690000000004</v>
      </c>
      <c r="CO46" s="564">
        <v>3701.6590000000001</v>
      </c>
      <c r="CP46" s="564">
        <v>3173.5219999999999</v>
      </c>
      <c r="CQ46" s="564">
        <v>2896.951</v>
      </c>
      <c r="CR46" s="564">
        <v>3955.5659999999998</v>
      </c>
      <c r="CS46" s="553">
        <v>4288.3950000000004</v>
      </c>
      <c r="CT46" s="553">
        <v>4418.0540000000001</v>
      </c>
      <c r="CU46" s="553">
        <v>4475.3710000000001</v>
      </c>
      <c r="CV46" s="553">
        <v>4887.1670000000004</v>
      </c>
      <c r="CW46" s="553">
        <v>5194.0889999999999</v>
      </c>
      <c r="CX46" s="553">
        <v>4801.1360000000004</v>
      </c>
    </row>
    <row r="47" spans="1:102" ht="16.5" customHeight="1">
      <c r="A47" s="1098"/>
      <c r="B47" s="1101"/>
      <c r="C47" s="560" t="s">
        <v>231</v>
      </c>
      <c r="D47" s="554">
        <v>1809.2729999999999</v>
      </c>
      <c r="E47" s="554">
        <v>1475.61</v>
      </c>
      <c r="F47" s="554">
        <v>1445.855</v>
      </c>
      <c r="G47" s="554">
        <v>1511.962</v>
      </c>
      <c r="H47" s="554">
        <v>1348.5940000000001</v>
      </c>
      <c r="I47" s="554">
        <v>1298.0309999999999</v>
      </c>
      <c r="J47" s="554">
        <v>1279.7180000000001</v>
      </c>
      <c r="K47" s="554">
        <v>1299.8489999999999</v>
      </c>
      <c r="L47" s="554">
        <v>1503.144</v>
      </c>
      <c r="M47" s="554">
        <v>1420.75</v>
      </c>
      <c r="N47" s="554">
        <v>1420.779</v>
      </c>
      <c r="O47" s="554">
        <v>1467.8330000000001</v>
      </c>
      <c r="P47" s="554">
        <v>1838.789</v>
      </c>
      <c r="Q47" s="554">
        <v>1686.105</v>
      </c>
      <c r="R47" s="554">
        <v>1959.943</v>
      </c>
      <c r="S47" s="554">
        <v>1764.327</v>
      </c>
      <c r="T47" s="554">
        <v>1891.895</v>
      </c>
      <c r="U47" s="554">
        <v>1694.9369999999999</v>
      </c>
      <c r="V47" s="554">
        <v>1575.9190000000001</v>
      </c>
      <c r="W47" s="554">
        <v>1710.394</v>
      </c>
      <c r="X47" s="554">
        <v>1711.7180000000001</v>
      </c>
      <c r="Y47" s="554">
        <v>1716.576</v>
      </c>
      <c r="Z47" s="554">
        <v>1729.2439999999999</v>
      </c>
      <c r="AA47" s="554">
        <v>1676.0219999999999</v>
      </c>
      <c r="AB47" s="554">
        <v>1832.9359999999999</v>
      </c>
      <c r="AC47" s="554">
        <v>1637.4949999999999</v>
      </c>
      <c r="AD47" s="554">
        <v>1633.105</v>
      </c>
      <c r="AE47" s="554">
        <v>1648.5170000000001</v>
      </c>
      <c r="AF47" s="554">
        <v>1669.425</v>
      </c>
      <c r="AG47" s="554">
        <v>1434.3610000000001</v>
      </c>
      <c r="AH47" s="554">
        <v>1397.0889999999999</v>
      </c>
      <c r="AI47" s="554">
        <v>1484.46</v>
      </c>
      <c r="AJ47" s="554">
        <v>1611.6959999999999</v>
      </c>
      <c r="AK47" s="554">
        <v>1535.0909999999999</v>
      </c>
      <c r="AL47" s="554">
        <v>1600.008</v>
      </c>
      <c r="AM47" s="554">
        <v>1454.962</v>
      </c>
      <c r="AN47" s="554">
        <v>1624.8720000000001</v>
      </c>
      <c r="AO47" s="554">
        <v>1707.7940000000001</v>
      </c>
      <c r="AP47" s="554">
        <v>2501.962</v>
      </c>
      <c r="AQ47" s="554">
        <v>2396.6260000000002</v>
      </c>
      <c r="AR47" s="554">
        <v>2043.528</v>
      </c>
      <c r="AS47" s="554">
        <v>1598.5350000000001</v>
      </c>
      <c r="AT47" s="554">
        <v>1434.9739999999999</v>
      </c>
      <c r="AU47" s="554">
        <v>1497.2829999999999</v>
      </c>
      <c r="AV47" s="554">
        <v>1657.3209999999999</v>
      </c>
      <c r="AW47" s="554">
        <v>1936.4179999999999</v>
      </c>
      <c r="AX47" s="554">
        <v>1935.893</v>
      </c>
      <c r="AY47" s="554">
        <v>1840.66</v>
      </c>
      <c r="AZ47" s="554">
        <v>1917.1969999999999</v>
      </c>
      <c r="BA47" s="554">
        <v>1743.758</v>
      </c>
      <c r="BB47" s="554">
        <v>1714.5719999999999</v>
      </c>
      <c r="BC47" s="554">
        <v>1727.412</v>
      </c>
      <c r="BD47" s="554">
        <v>1606.5650000000001</v>
      </c>
      <c r="BE47" s="554">
        <v>1502.8510000000001</v>
      </c>
      <c r="BF47" s="554">
        <v>1530.202</v>
      </c>
      <c r="BG47" s="554">
        <v>1517.9680000000001</v>
      </c>
      <c r="BH47" s="554">
        <v>1429.585</v>
      </c>
      <c r="BI47" s="554">
        <v>1361.828</v>
      </c>
      <c r="BJ47" s="554">
        <v>1328.87</v>
      </c>
      <c r="BK47" s="554">
        <v>1373.403</v>
      </c>
      <c r="BL47" s="554">
        <v>1385.296</v>
      </c>
      <c r="BM47" s="554">
        <v>1350.096</v>
      </c>
      <c r="BN47" s="554">
        <v>1491.4659999999999</v>
      </c>
      <c r="BO47" s="554">
        <v>1244.6030000000001</v>
      </c>
      <c r="BP47" s="554">
        <v>1140.74</v>
      </c>
      <c r="BQ47" s="554">
        <v>1056.9780000000001</v>
      </c>
      <c r="BR47" s="554">
        <v>1127.222</v>
      </c>
      <c r="BS47" s="554">
        <v>1111.7439999999999</v>
      </c>
      <c r="BT47" s="554">
        <v>1352.4870000000001</v>
      </c>
      <c r="BU47" s="554">
        <v>1223.4369999999999</v>
      </c>
      <c r="BV47" s="554">
        <v>1236.604</v>
      </c>
      <c r="BW47" s="554">
        <v>1209.5709999999999</v>
      </c>
      <c r="BX47" s="554">
        <v>1185.2570000000001</v>
      </c>
      <c r="BY47" s="554">
        <v>1073.117</v>
      </c>
      <c r="BZ47" s="554">
        <v>1115.271</v>
      </c>
      <c r="CA47" s="554">
        <v>1088.4960000000001</v>
      </c>
      <c r="CB47" s="554">
        <v>1156.3219999999999</v>
      </c>
      <c r="CC47" s="554">
        <v>1139.6379999999999</v>
      </c>
      <c r="CD47" s="554">
        <v>1027.5150000000001</v>
      </c>
      <c r="CE47" s="554">
        <v>1081.5429999999999</v>
      </c>
      <c r="CF47" s="554">
        <v>1111.894</v>
      </c>
      <c r="CG47" s="554">
        <v>1034.79</v>
      </c>
      <c r="CH47" s="554">
        <v>1054.261</v>
      </c>
      <c r="CI47" s="554">
        <v>953.899</v>
      </c>
      <c r="CJ47" s="554">
        <v>1031.7950000000001</v>
      </c>
      <c r="CK47" s="554">
        <v>918.91899999999998</v>
      </c>
      <c r="CL47" s="554">
        <v>909.27599999999995</v>
      </c>
      <c r="CM47" s="554">
        <v>1016.41</v>
      </c>
      <c r="CN47" s="554">
        <v>992.38</v>
      </c>
      <c r="CO47" s="554">
        <v>1037.518</v>
      </c>
      <c r="CP47" s="554">
        <v>1137.175</v>
      </c>
      <c r="CQ47" s="554">
        <v>1258.239</v>
      </c>
      <c r="CR47" s="554">
        <v>936.45799999999997</v>
      </c>
      <c r="CS47" s="554">
        <v>926.24699999999996</v>
      </c>
      <c r="CT47" s="554">
        <v>914.84900000000005</v>
      </c>
      <c r="CU47" s="554">
        <v>898.24199999999996</v>
      </c>
      <c r="CV47" s="554">
        <v>829.39300000000003</v>
      </c>
      <c r="CW47" s="554">
        <v>827.92899999999997</v>
      </c>
      <c r="CX47" s="554">
        <v>875.14599999999996</v>
      </c>
    </row>
    <row r="48" spans="1:102" ht="16.5" customHeight="1">
      <c r="A48" s="1098"/>
      <c r="B48" s="1101"/>
      <c r="C48" s="560" t="s">
        <v>232</v>
      </c>
      <c r="D48" s="554">
        <v>2166.7080000000001</v>
      </c>
      <c r="E48" s="554">
        <v>1814.1969999999999</v>
      </c>
      <c r="F48" s="554">
        <v>1657.7080000000001</v>
      </c>
      <c r="G48" s="554">
        <v>1460.9269999999999</v>
      </c>
      <c r="H48" s="554">
        <v>1364.788</v>
      </c>
      <c r="I48" s="554">
        <v>1240.9880000000001</v>
      </c>
      <c r="J48" s="554">
        <v>1107.951</v>
      </c>
      <c r="K48" s="554">
        <v>1156.4380000000001</v>
      </c>
      <c r="L48" s="554">
        <v>1526.924</v>
      </c>
      <c r="M48" s="554">
        <v>1869.9559999999999</v>
      </c>
      <c r="N48" s="554">
        <v>2065.027</v>
      </c>
      <c r="O48" s="554">
        <v>2047.838</v>
      </c>
      <c r="P48" s="554">
        <v>2058.8690000000001</v>
      </c>
      <c r="Q48" s="554">
        <v>2102.2350000000001</v>
      </c>
      <c r="R48" s="554">
        <v>2033.596</v>
      </c>
      <c r="S48" s="554">
        <v>1654.011</v>
      </c>
      <c r="T48" s="554">
        <v>1622.4459999999999</v>
      </c>
      <c r="U48" s="554">
        <v>1462.337</v>
      </c>
      <c r="V48" s="554">
        <v>1324.7329999999999</v>
      </c>
      <c r="W48" s="554">
        <v>1352.0830000000001</v>
      </c>
      <c r="X48" s="554">
        <v>1536.5820000000001</v>
      </c>
      <c r="Y48" s="554">
        <v>1936.3130000000001</v>
      </c>
      <c r="Z48" s="554">
        <v>2143.7959999999998</v>
      </c>
      <c r="AA48" s="554">
        <v>2145.6489999999999</v>
      </c>
      <c r="AB48" s="554">
        <v>2282.5259999999998</v>
      </c>
      <c r="AC48" s="554">
        <v>2104.36</v>
      </c>
      <c r="AD48" s="554">
        <v>1962.867</v>
      </c>
      <c r="AE48" s="554">
        <v>1653.7429999999999</v>
      </c>
      <c r="AF48" s="554">
        <v>1668.9169999999999</v>
      </c>
      <c r="AG48" s="554">
        <v>1305.271</v>
      </c>
      <c r="AH48" s="554">
        <v>1283.037</v>
      </c>
      <c r="AI48" s="554">
        <v>1286.672</v>
      </c>
      <c r="AJ48" s="554">
        <v>1605.752</v>
      </c>
      <c r="AK48" s="554">
        <v>1830.752</v>
      </c>
      <c r="AL48" s="554">
        <v>2075.7959999999998</v>
      </c>
      <c r="AM48" s="554">
        <v>2051.8290000000002</v>
      </c>
      <c r="AN48" s="554">
        <v>2138.4380000000001</v>
      </c>
      <c r="AO48" s="554">
        <v>2218.4949999999999</v>
      </c>
      <c r="AP48" s="554">
        <v>3276.3150000000001</v>
      </c>
      <c r="AQ48" s="554">
        <v>2994.1370000000002</v>
      </c>
      <c r="AR48" s="554">
        <v>2309.4349999999999</v>
      </c>
      <c r="AS48" s="554">
        <v>1787.548</v>
      </c>
      <c r="AT48" s="554">
        <v>1420.1780000000001</v>
      </c>
      <c r="AU48" s="554">
        <v>1463.73</v>
      </c>
      <c r="AV48" s="554">
        <v>1823.7670000000001</v>
      </c>
      <c r="AW48" s="554">
        <v>2520.7310000000002</v>
      </c>
      <c r="AX48" s="554">
        <v>3024.8679999999999</v>
      </c>
      <c r="AY48" s="554">
        <v>2704.1840000000002</v>
      </c>
      <c r="AZ48" s="554">
        <v>2695.8809999999999</v>
      </c>
      <c r="BA48" s="554">
        <v>2621.1260000000002</v>
      </c>
      <c r="BB48" s="554">
        <v>2661.93</v>
      </c>
      <c r="BC48" s="554">
        <v>2292.3029999999999</v>
      </c>
      <c r="BD48" s="554">
        <v>1960.145</v>
      </c>
      <c r="BE48" s="554">
        <v>1550.078</v>
      </c>
      <c r="BF48" s="554">
        <v>1495.675</v>
      </c>
      <c r="BG48" s="554">
        <v>1485.3610000000001</v>
      </c>
      <c r="BH48" s="554">
        <v>1687.894</v>
      </c>
      <c r="BI48" s="554">
        <v>2095.5990000000002</v>
      </c>
      <c r="BJ48" s="554">
        <v>2295.8119999999999</v>
      </c>
      <c r="BK48" s="554">
        <v>2307.1149999999998</v>
      </c>
      <c r="BL48" s="554">
        <v>2444.2669999999998</v>
      </c>
      <c r="BM48" s="554">
        <v>2172.3440000000001</v>
      </c>
      <c r="BN48" s="554">
        <v>2061.0920000000001</v>
      </c>
      <c r="BO48" s="554">
        <v>1638.93</v>
      </c>
      <c r="BP48" s="554">
        <v>1397.8340000000001</v>
      </c>
      <c r="BQ48" s="554">
        <v>1330.2439999999999</v>
      </c>
      <c r="BR48" s="554">
        <v>1313.796</v>
      </c>
      <c r="BS48" s="554">
        <v>1309.1959999999999</v>
      </c>
      <c r="BT48" s="554">
        <v>1604.8109999999999</v>
      </c>
      <c r="BU48" s="554">
        <v>1886.4649999999999</v>
      </c>
      <c r="BV48" s="554">
        <v>2260.1010000000001</v>
      </c>
      <c r="BW48" s="554">
        <v>2147.6570000000002</v>
      </c>
      <c r="BX48" s="554">
        <v>2133.547</v>
      </c>
      <c r="BY48" s="554">
        <v>2094.4839999999999</v>
      </c>
      <c r="BZ48" s="554">
        <v>1891.7850000000001</v>
      </c>
      <c r="CA48" s="554">
        <v>1635.52</v>
      </c>
      <c r="CB48" s="554">
        <v>1638.1320000000001</v>
      </c>
      <c r="CC48" s="554">
        <v>1411.694</v>
      </c>
      <c r="CD48" s="554">
        <v>1203.472</v>
      </c>
      <c r="CE48" s="554">
        <v>1246.259</v>
      </c>
      <c r="CF48" s="554">
        <v>1480.1030000000001</v>
      </c>
      <c r="CG48" s="554">
        <v>1878.73</v>
      </c>
      <c r="CH48" s="554">
        <v>2098.1039999999998</v>
      </c>
      <c r="CI48" s="554">
        <v>2036.0809999999999</v>
      </c>
      <c r="CJ48" s="554">
        <v>2085.9209999999998</v>
      </c>
      <c r="CK48" s="554">
        <v>1988.17</v>
      </c>
      <c r="CL48" s="554">
        <v>1811.087</v>
      </c>
      <c r="CM48" s="554">
        <v>1551.4179999999999</v>
      </c>
      <c r="CN48" s="554">
        <v>1534.6379999999999</v>
      </c>
      <c r="CO48" s="554">
        <v>1445.2660000000001</v>
      </c>
      <c r="CP48" s="554">
        <v>1295.81</v>
      </c>
      <c r="CQ48" s="554">
        <v>1299.4480000000001</v>
      </c>
      <c r="CR48" s="554">
        <v>1645.645</v>
      </c>
      <c r="CS48" s="554">
        <v>2002.8320000000001</v>
      </c>
      <c r="CT48" s="554">
        <v>2006.6949999999999</v>
      </c>
      <c r="CU48" s="554">
        <v>1903.7650000000001</v>
      </c>
      <c r="CV48" s="554">
        <v>2018.2249999999999</v>
      </c>
      <c r="CW48" s="554">
        <v>1927.596</v>
      </c>
      <c r="CX48" s="554">
        <v>1836.133</v>
      </c>
    </row>
    <row r="49" spans="1:102" ht="16.5" customHeight="1">
      <c r="A49" s="1098"/>
      <c r="B49" s="1101"/>
      <c r="C49" s="560" t="s">
        <v>233</v>
      </c>
      <c r="D49" s="554">
        <v>2732.5030000000002</v>
      </c>
      <c r="E49" s="554">
        <v>2436.7370000000001</v>
      </c>
      <c r="F49" s="554">
        <v>2288.1350000000002</v>
      </c>
      <c r="G49" s="554">
        <v>2031.316</v>
      </c>
      <c r="H49" s="554">
        <v>1883.913</v>
      </c>
      <c r="I49" s="554">
        <v>1717.6189999999999</v>
      </c>
      <c r="J49" s="554">
        <v>1617.9880000000001</v>
      </c>
      <c r="K49" s="554">
        <v>1644.098</v>
      </c>
      <c r="L49" s="554">
        <v>2128.154</v>
      </c>
      <c r="M49" s="554">
        <v>2359.9789999999998</v>
      </c>
      <c r="N49" s="554">
        <v>2476.8270000000002</v>
      </c>
      <c r="O49" s="554">
        <v>2522.3209999999999</v>
      </c>
      <c r="P49" s="554">
        <v>2545.8319999999999</v>
      </c>
      <c r="Q49" s="554">
        <v>2668.413</v>
      </c>
      <c r="R49" s="554">
        <v>2585.8440000000001</v>
      </c>
      <c r="S49" s="554">
        <v>2137.0140000000001</v>
      </c>
      <c r="T49" s="554">
        <v>2049.277</v>
      </c>
      <c r="U49" s="554">
        <v>1891.433</v>
      </c>
      <c r="V49" s="554">
        <v>1787.6590000000001</v>
      </c>
      <c r="W49" s="554">
        <v>1927.183</v>
      </c>
      <c r="X49" s="554">
        <v>2173.607</v>
      </c>
      <c r="Y49" s="554">
        <v>2544.3159999999998</v>
      </c>
      <c r="Z49" s="554">
        <v>2649.7</v>
      </c>
      <c r="AA49" s="554">
        <v>2640.451</v>
      </c>
      <c r="AB49" s="554">
        <v>2861.4879999999998</v>
      </c>
      <c r="AC49" s="554">
        <v>2606.2730000000001</v>
      </c>
      <c r="AD49" s="554">
        <v>2495.2640000000001</v>
      </c>
      <c r="AE49" s="554">
        <v>2188.9560000000001</v>
      </c>
      <c r="AF49" s="554">
        <v>2213.547</v>
      </c>
      <c r="AG49" s="554">
        <v>1775.0150000000001</v>
      </c>
      <c r="AH49" s="554">
        <v>1764.1310000000001</v>
      </c>
      <c r="AI49" s="554">
        <v>1734.3330000000001</v>
      </c>
      <c r="AJ49" s="554">
        <v>2225.7379999999998</v>
      </c>
      <c r="AK49" s="554">
        <v>2435.4250000000002</v>
      </c>
      <c r="AL49" s="554">
        <v>2624.5790000000002</v>
      </c>
      <c r="AM49" s="554">
        <v>2583.1019999999999</v>
      </c>
      <c r="AN49" s="554">
        <v>2621.3919999999998</v>
      </c>
      <c r="AO49" s="554">
        <v>2762.32</v>
      </c>
      <c r="AP49" s="554">
        <v>4480.7370000000001</v>
      </c>
      <c r="AQ49" s="554">
        <v>4328.6750000000002</v>
      </c>
      <c r="AR49" s="554">
        <v>3358.6439999999998</v>
      </c>
      <c r="AS49" s="554">
        <v>2602.2089999999998</v>
      </c>
      <c r="AT49" s="554">
        <v>2023.9459999999999</v>
      </c>
      <c r="AU49" s="554">
        <v>2153.6469999999999</v>
      </c>
      <c r="AV49" s="554">
        <v>2560.348</v>
      </c>
      <c r="AW49" s="554">
        <v>3319.3719999999998</v>
      </c>
      <c r="AX49" s="554">
        <v>3865.8760000000002</v>
      </c>
      <c r="AY49" s="554">
        <v>3424.5680000000002</v>
      </c>
      <c r="AZ49" s="554">
        <v>3424.7089999999998</v>
      </c>
      <c r="BA49" s="554">
        <v>3403.8220000000001</v>
      </c>
      <c r="BB49" s="554">
        <v>3506.0160000000001</v>
      </c>
      <c r="BC49" s="554">
        <v>3085.5929999999998</v>
      </c>
      <c r="BD49" s="554">
        <v>2685.1149999999998</v>
      </c>
      <c r="BE49" s="554">
        <v>2154.39</v>
      </c>
      <c r="BF49" s="554">
        <v>2042.9390000000001</v>
      </c>
      <c r="BG49" s="554">
        <v>2058.3440000000001</v>
      </c>
      <c r="BH49" s="554">
        <v>2395.1320000000001</v>
      </c>
      <c r="BI49" s="554">
        <v>2763.578</v>
      </c>
      <c r="BJ49" s="554">
        <v>2942.5230000000001</v>
      </c>
      <c r="BK49" s="554">
        <v>2950.1289999999999</v>
      </c>
      <c r="BL49" s="554">
        <v>3055.5479999999998</v>
      </c>
      <c r="BM49" s="554">
        <v>2808.0030000000002</v>
      </c>
      <c r="BN49" s="554">
        <v>2476.9549999999999</v>
      </c>
      <c r="BO49" s="554">
        <v>2161.4160000000002</v>
      </c>
      <c r="BP49" s="554">
        <v>1894.5409999999999</v>
      </c>
      <c r="BQ49" s="554">
        <v>1767.126</v>
      </c>
      <c r="BR49" s="554">
        <v>1700.15</v>
      </c>
      <c r="BS49" s="554">
        <v>1771.7249999999999</v>
      </c>
      <c r="BT49" s="554">
        <v>2105.1860000000001</v>
      </c>
      <c r="BU49" s="554">
        <v>2371.3809999999999</v>
      </c>
      <c r="BV49" s="554">
        <v>2739.8870000000002</v>
      </c>
      <c r="BW49" s="554">
        <v>2678.645</v>
      </c>
      <c r="BX49" s="554">
        <v>2616.4969999999998</v>
      </c>
      <c r="BY49" s="554">
        <v>2602.5720000000001</v>
      </c>
      <c r="BZ49" s="554">
        <v>2429.2669999999998</v>
      </c>
      <c r="CA49" s="554">
        <v>2166.0419999999999</v>
      </c>
      <c r="CB49" s="554">
        <v>2198.1179999999999</v>
      </c>
      <c r="CC49" s="554">
        <v>1884.4359999999999</v>
      </c>
      <c r="CD49" s="554">
        <v>1630.2059999999999</v>
      </c>
      <c r="CE49" s="554">
        <v>1748.0730000000001</v>
      </c>
      <c r="CF49" s="554">
        <v>2068.1590000000001</v>
      </c>
      <c r="CG49" s="554">
        <v>2363.4839999999999</v>
      </c>
      <c r="CH49" s="554">
        <v>2504.4409999999998</v>
      </c>
      <c r="CI49" s="554">
        <v>2491.3409999999999</v>
      </c>
      <c r="CJ49" s="554">
        <v>2589.2550000000001</v>
      </c>
      <c r="CK49" s="554">
        <v>2460.6660000000002</v>
      </c>
      <c r="CL49" s="554">
        <v>2339.7469999999998</v>
      </c>
      <c r="CM49" s="554">
        <v>2134.5279999999998</v>
      </c>
      <c r="CN49" s="554">
        <v>2084.2689999999998</v>
      </c>
      <c r="CO49" s="554">
        <v>1961.88</v>
      </c>
      <c r="CP49" s="554">
        <v>1773.751</v>
      </c>
      <c r="CQ49" s="554">
        <v>1777.1</v>
      </c>
      <c r="CR49" s="554">
        <v>2273.4899999999998</v>
      </c>
      <c r="CS49" s="554">
        <v>2618.3910000000001</v>
      </c>
      <c r="CT49" s="554">
        <v>2468.2289999999998</v>
      </c>
      <c r="CU49" s="554">
        <v>2351.0230000000001</v>
      </c>
      <c r="CV49" s="554">
        <v>2508.3159999999998</v>
      </c>
      <c r="CW49" s="554">
        <v>2409.268</v>
      </c>
      <c r="CX49" s="554">
        <v>2344.203</v>
      </c>
    </row>
    <row r="50" spans="1:102" ht="16.5" customHeight="1">
      <c r="A50" s="1098"/>
      <c r="B50" s="1101"/>
      <c r="C50" s="560" t="s">
        <v>234</v>
      </c>
      <c r="D50" s="554">
        <v>787.71600000000001</v>
      </c>
      <c r="E50" s="554">
        <v>648.56500000000005</v>
      </c>
      <c r="F50" s="554">
        <v>625.33000000000004</v>
      </c>
      <c r="G50" s="554">
        <v>557.23900000000003</v>
      </c>
      <c r="H50" s="554">
        <v>515.38699999999994</v>
      </c>
      <c r="I50" s="554">
        <v>451.33800000000002</v>
      </c>
      <c r="J50" s="554">
        <v>477.68900000000002</v>
      </c>
      <c r="K50" s="554">
        <v>418.67899999999997</v>
      </c>
      <c r="L50" s="554">
        <v>614.80399999999997</v>
      </c>
      <c r="M50" s="554">
        <v>736.38900000000001</v>
      </c>
      <c r="N50" s="554">
        <v>814.04300000000001</v>
      </c>
      <c r="O50" s="554">
        <v>814.90599999999995</v>
      </c>
      <c r="P50" s="554">
        <v>797.95</v>
      </c>
      <c r="Q50" s="554">
        <v>832.59100000000001</v>
      </c>
      <c r="R50" s="554">
        <v>765.26199999999994</v>
      </c>
      <c r="S50" s="554">
        <v>606.66999999999996</v>
      </c>
      <c r="T50" s="554">
        <v>615.399</v>
      </c>
      <c r="U50" s="554">
        <v>561.91399999999999</v>
      </c>
      <c r="V50" s="554">
        <v>510.58600000000001</v>
      </c>
      <c r="W50" s="554">
        <v>468.02100000000002</v>
      </c>
      <c r="X50" s="554">
        <v>512.08399999999995</v>
      </c>
      <c r="Y50" s="554">
        <v>617.39200000000005</v>
      </c>
      <c r="Z50" s="554">
        <v>636.24800000000005</v>
      </c>
      <c r="AA50" s="554">
        <v>634.90499999999997</v>
      </c>
      <c r="AB50" s="554">
        <v>707.61599999999999</v>
      </c>
      <c r="AC50" s="554">
        <v>669.31</v>
      </c>
      <c r="AD50" s="554">
        <v>631.01300000000003</v>
      </c>
      <c r="AE50" s="554">
        <v>561.577</v>
      </c>
      <c r="AF50" s="554">
        <v>597.39099999999996</v>
      </c>
      <c r="AG50" s="554">
        <v>444.923</v>
      </c>
      <c r="AH50" s="554">
        <v>440.322</v>
      </c>
      <c r="AI50" s="554">
        <v>417.99700000000001</v>
      </c>
      <c r="AJ50" s="554">
        <v>502.084</v>
      </c>
      <c r="AK50" s="554">
        <v>620.11199999999997</v>
      </c>
      <c r="AL50" s="554">
        <v>687.39700000000005</v>
      </c>
      <c r="AM50" s="554">
        <v>743.00099999999998</v>
      </c>
      <c r="AN50" s="554">
        <v>720.61800000000005</v>
      </c>
      <c r="AO50" s="554">
        <v>724.07399999999996</v>
      </c>
      <c r="AP50" s="554">
        <v>976.30799999999999</v>
      </c>
      <c r="AQ50" s="554">
        <v>880.125</v>
      </c>
      <c r="AR50" s="554">
        <v>670.245</v>
      </c>
      <c r="AS50" s="554">
        <v>534.93100000000004</v>
      </c>
      <c r="AT50" s="554">
        <v>442.06</v>
      </c>
      <c r="AU50" s="554">
        <v>432.51</v>
      </c>
      <c r="AV50" s="554">
        <v>506.05500000000001</v>
      </c>
      <c r="AW50" s="554">
        <v>672.49</v>
      </c>
      <c r="AX50" s="554">
        <v>795.35900000000004</v>
      </c>
      <c r="AY50" s="554">
        <v>740.59500000000003</v>
      </c>
      <c r="AZ50" s="554">
        <v>743.87400000000002</v>
      </c>
      <c r="BA50" s="554">
        <v>733.36</v>
      </c>
      <c r="BB50" s="554">
        <v>736.63199999999995</v>
      </c>
      <c r="BC50" s="554">
        <v>662.01</v>
      </c>
      <c r="BD50" s="554">
        <v>591.899</v>
      </c>
      <c r="BE50" s="554">
        <v>519.39599999999996</v>
      </c>
      <c r="BF50" s="554">
        <v>501.21699999999998</v>
      </c>
      <c r="BG50" s="554">
        <v>480.98</v>
      </c>
      <c r="BH50" s="554">
        <v>544.23</v>
      </c>
      <c r="BI50" s="554">
        <v>644.4</v>
      </c>
      <c r="BJ50" s="554">
        <v>692.61699999999996</v>
      </c>
      <c r="BK50" s="554">
        <v>697.73800000000006</v>
      </c>
      <c r="BL50" s="554">
        <v>730.84799999999996</v>
      </c>
      <c r="BM50" s="554">
        <v>738.39400000000001</v>
      </c>
      <c r="BN50" s="554">
        <v>790.39599999999996</v>
      </c>
      <c r="BO50" s="554">
        <v>591.57500000000005</v>
      </c>
      <c r="BP50" s="554">
        <v>492.00200000000001</v>
      </c>
      <c r="BQ50" s="554">
        <v>447.53300000000002</v>
      </c>
      <c r="BR50" s="554">
        <v>431.95299999999997</v>
      </c>
      <c r="BS50" s="554">
        <v>456.733</v>
      </c>
      <c r="BT50" s="554">
        <v>600.54600000000005</v>
      </c>
      <c r="BU50" s="554">
        <v>679.26599999999996</v>
      </c>
      <c r="BV50" s="554">
        <v>760.23400000000004</v>
      </c>
      <c r="BW50" s="554">
        <v>709.06</v>
      </c>
      <c r="BX50" s="554">
        <v>689.298</v>
      </c>
      <c r="BY50" s="554">
        <v>674.64300000000003</v>
      </c>
      <c r="BZ50" s="554">
        <v>611.89800000000002</v>
      </c>
      <c r="CA50" s="554">
        <v>511.7</v>
      </c>
      <c r="CB50" s="554">
        <v>552.19399999999996</v>
      </c>
      <c r="CC50" s="554">
        <v>517.90300000000002</v>
      </c>
      <c r="CD50" s="554">
        <v>424.85599999999999</v>
      </c>
      <c r="CE50" s="554">
        <v>427.82</v>
      </c>
      <c r="CF50" s="554">
        <v>485.11399999999998</v>
      </c>
      <c r="CG50" s="554">
        <v>594.29700000000003</v>
      </c>
      <c r="CH50" s="554">
        <v>629.04899999999998</v>
      </c>
      <c r="CI50" s="554">
        <v>577.53</v>
      </c>
      <c r="CJ50" s="554">
        <v>560.97299999999996</v>
      </c>
      <c r="CK50" s="554">
        <v>513.56299999999999</v>
      </c>
      <c r="CL50" s="554">
        <v>536.80499999999995</v>
      </c>
      <c r="CM50" s="554">
        <v>484.935</v>
      </c>
      <c r="CN50" s="554">
        <v>468.88200000000001</v>
      </c>
      <c r="CO50" s="554">
        <v>454.77800000000002</v>
      </c>
      <c r="CP50" s="554">
        <v>435.84500000000003</v>
      </c>
      <c r="CQ50" s="554">
        <v>440.36500000000001</v>
      </c>
      <c r="CR50" s="554">
        <v>552.64800000000002</v>
      </c>
      <c r="CS50" s="554">
        <v>675.24699999999996</v>
      </c>
      <c r="CT50" s="554">
        <v>682.59799999999996</v>
      </c>
      <c r="CU50" s="554">
        <v>629.64400000000001</v>
      </c>
      <c r="CV50" s="554">
        <v>694.02099999999996</v>
      </c>
      <c r="CW50" s="554">
        <v>658.31500000000005</v>
      </c>
      <c r="CX50" s="554">
        <v>649.32399999999996</v>
      </c>
    </row>
    <row r="51" spans="1:102" ht="16.5" customHeight="1">
      <c r="A51" s="1098"/>
      <c r="B51" s="1101"/>
      <c r="C51" s="560" t="s">
        <v>235</v>
      </c>
      <c r="D51" s="554">
        <v>4882.6310000000003</v>
      </c>
      <c r="E51" s="554">
        <v>4579.1620000000003</v>
      </c>
      <c r="F51" s="554">
        <v>4428.1509999999998</v>
      </c>
      <c r="G51" s="554">
        <v>3983.2020000000002</v>
      </c>
      <c r="H51" s="554">
        <v>3630.1689999999999</v>
      </c>
      <c r="I51" s="554">
        <v>3120.2460000000001</v>
      </c>
      <c r="J51" s="554">
        <v>2623.3919999999998</v>
      </c>
      <c r="K51" s="554">
        <v>2497.982</v>
      </c>
      <c r="L51" s="554">
        <v>3585.2620000000002</v>
      </c>
      <c r="M51" s="554">
        <v>4185.558</v>
      </c>
      <c r="N51" s="554">
        <v>4471.51</v>
      </c>
      <c r="O51" s="554">
        <v>4419.6750000000002</v>
      </c>
      <c r="P51" s="554">
        <v>4692.3990000000003</v>
      </c>
      <c r="Q51" s="554">
        <v>4742.58</v>
      </c>
      <c r="R51" s="554">
        <v>4667</v>
      </c>
      <c r="S51" s="554">
        <v>4033.9749999999999</v>
      </c>
      <c r="T51" s="554">
        <v>3845.5250000000001</v>
      </c>
      <c r="U51" s="554">
        <v>2885.0830000000001</v>
      </c>
      <c r="V51" s="554">
        <v>2423.94</v>
      </c>
      <c r="W51" s="554">
        <v>2301.1410000000001</v>
      </c>
      <c r="X51" s="554">
        <v>3246.5349999999999</v>
      </c>
      <c r="Y51" s="554">
        <v>4102.2809999999999</v>
      </c>
      <c r="Z51" s="554">
        <v>4413.4539999999997</v>
      </c>
      <c r="AA51" s="554">
        <v>4226.32</v>
      </c>
      <c r="AB51" s="554">
        <v>4545.3440000000001</v>
      </c>
      <c r="AC51" s="554">
        <v>4419.2870000000003</v>
      </c>
      <c r="AD51" s="554">
        <v>4325.4470000000001</v>
      </c>
      <c r="AE51" s="554">
        <v>3991.672</v>
      </c>
      <c r="AF51" s="554">
        <v>4020.1080000000002</v>
      </c>
      <c r="AG51" s="554">
        <v>3231.7660000000001</v>
      </c>
      <c r="AH51" s="554">
        <v>2994.7739999999999</v>
      </c>
      <c r="AI51" s="554">
        <v>2788.1109999999999</v>
      </c>
      <c r="AJ51" s="554">
        <v>3729.933</v>
      </c>
      <c r="AK51" s="554">
        <v>4290.0990000000002</v>
      </c>
      <c r="AL51" s="554">
        <v>4503.5720000000001</v>
      </c>
      <c r="AM51" s="554">
        <v>4025.5120000000002</v>
      </c>
      <c r="AN51" s="554">
        <v>4515.4440000000004</v>
      </c>
      <c r="AO51" s="554">
        <v>4690.8429999999998</v>
      </c>
      <c r="AP51" s="554">
        <v>6182.4830000000002</v>
      </c>
      <c r="AQ51" s="554">
        <v>5978.5190000000002</v>
      </c>
      <c r="AR51" s="554">
        <v>4780.9369999999999</v>
      </c>
      <c r="AS51" s="554">
        <v>3804.9569999999999</v>
      </c>
      <c r="AT51" s="554">
        <v>3055.3809999999999</v>
      </c>
      <c r="AU51" s="554">
        <v>2974.9140000000002</v>
      </c>
      <c r="AV51" s="554">
        <v>3832.2779999999998</v>
      </c>
      <c r="AW51" s="554">
        <v>4757.5829999999996</v>
      </c>
      <c r="AX51" s="554">
        <v>5321.4</v>
      </c>
      <c r="AY51" s="554">
        <v>4937.1840000000002</v>
      </c>
      <c r="AZ51" s="554">
        <v>5047.915</v>
      </c>
      <c r="BA51" s="554">
        <v>4852.9840000000004</v>
      </c>
      <c r="BB51" s="554">
        <v>5000.924</v>
      </c>
      <c r="BC51" s="554">
        <v>4683.8689999999997</v>
      </c>
      <c r="BD51" s="554">
        <v>4025.9580000000001</v>
      </c>
      <c r="BE51" s="554">
        <v>3159.1469999999999</v>
      </c>
      <c r="BF51" s="554">
        <v>2801.402</v>
      </c>
      <c r="BG51" s="554">
        <v>2638.328</v>
      </c>
      <c r="BH51" s="554">
        <v>3557.5390000000002</v>
      </c>
      <c r="BI51" s="554">
        <v>4160.9520000000002</v>
      </c>
      <c r="BJ51" s="554">
        <v>4299.473</v>
      </c>
      <c r="BK51" s="554">
        <v>4198.4129999999996</v>
      </c>
      <c r="BL51" s="554">
        <v>4477.76</v>
      </c>
      <c r="BM51" s="554">
        <v>4534.91</v>
      </c>
      <c r="BN51" s="554">
        <v>4532.2209999999995</v>
      </c>
      <c r="BO51" s="554">
        <v>3950.181</v>
      </c>
      <c r="BP51" s="554">
        <v>3641.8879999999999</v>
      </c>
      <c r="BQ51" s="554">
        <v>3007.643</v>
      </c>
      <c r="BR51" s="554">
        <v>2515.605</v>
      </c>
      <c r="BS51" s="554">
        <v>2586.1799999999998</v>
      </c>
      <c r="BT51" s="554">
        <v>3488.8339999999998</v>
      </c>
      <c r="BU51" s="554">
        <v>3826.1550000000002</v>
      </c>
      <c r="BV51" s="554">
        <v>4259.7610000000004</v>
      </c>
      <c r="BW51" s="554">
        <v>3949.3629999999998</v>
      </c>
      <c r="BX51" s="554">
        <v>4224.3310000000001</v>
      </c>
      <c r="BY51" s="554">
        <v>4350.7870000000003</v>
      </c>
      <c r="BZ51" s="554">
        <v>4144.1260000000002</v>
      </c>
      <c r="CA51" s="554">
        <v>3825.0520000000001</v>
      </c>
      <c r="CB51" s="554">
        <v>3740.9969999999998</v>
      </c>
      <c r="CC51" s="554">
        <v>3133.7359999999999</v>
      </c>
      <c r="CD51" s="554">
        <v>2601.857</v>
      </c>
      <c r="CE51" s="554">
        <v>2536.377</v>
      </c>
      <c r="CF51" s="554">
        <v>3300.1019999999999</v>
      </c>
      <c r="CG51" s="554">
        <v>3609.3090000000002</v>
      </c>
      <c r="CH51" s="554">
        <v>3804.7359999999999</v>
      </c>
      <c r="CI51" s="554">
        <v>3679.3409999999999</v>
      </c>
      <c r="CJ51" s="554">
        <v>4053.4209999999998</v>
      </c>
      <c r="CK51" s="554">
        <v>4004.7460000000001</v>
      </c>
      <c r="CL51" s="554">
        <v>4000.5569999999998</v>
      </c>
      <c r="CM51" s="554">
        <v>3603.7109999999998</v>
      </c>
      <c r="CN51" s="554">
        <v>3490.277</v>
      </c>
      <c r="CO51" s="554">
        <v>2897.221</v>
      </c>
      <c r="CP51" s="554">
        <v>2537.3939999999998</v>
      </c>
      <c r="CQ51" s="554">
        <v>2467.0349999999999</v>
      </c>
      <c r="CR51" s="554">
        <v>3451.6559999999999</v>
      </c>
      <c r="CS51" s="554">
        <v>3724.8960000000002</v>
      </c>
      <c r="CT51" s="554">
        <v>3854.2060000000001</v>
      </c>
      <c r="CU51" s="554">
        <v>3769.3670000000002</v>
      </c>
      <c r="CV51" s="554">
        <v>3720.5659999999998</v>
      </c>
      <c r="CW51" s="554">
        <v>3739.7730000000001</v>
      </c>
      <c r="CX51" s="554">
        <v>3702.0169999999998</v>
      </c>
    </row>
    <row r="52" spans="1:102" ht="16.5" customHeight="1">
      <c r="A52" s="1098"/>
      <c r="B52" s="1101"/>
      <c r="C52" s="560" t="s">
        <v>236</v>
      </c>
      <c r="D52" s="554">
        <v>989.85199999999998</v>
      </c>
      <c r="E52" s="554">
        <v>771.149</v>
      </c>
      <c r="F52" s="554">
        <v>638.51</v>
      </c>
      <c r="G52" s="554">
        <v>562.41600000000005</v>
      </c>
      <c r="H52" s="554">
        <v>555.05499999999995</v>
      </c>
      <c r="I52" s="554">
        <v>586.56700000000001</v>
      </c>
      <c r="J52" s="554">
        <v>571.69600000000003</v>
      </c>
      <c r="K52" s="554">
        <v>600.71299999999997</v>
      </c>
      <c r="L52" s="554">
        <v>665.21299999999997</v>
      </c>
      <c r="M52" s="554">
        <v>741.55799999999999</v>
      </c>
      <c r="N52" s="554">
        <v>949.06399999999996</v>
      </c>
      <c r="O52" s="554">
        <v>935.59</v>
      </c>
      <c r="P52" s="554">
        <v>895.06600000000003</v>
      </c>
      <c r="Q52" s="554">
        <v>845.94</v>
      </c>
      <c r="R52" s="554">
        <v>802.85400000000004</v>
      </c>
      <c r="S52" s="554">
        <v>629.07899999999995</v>
      </c>
      <c r="T52" s="554">
        <v>614.20399999999995</v>
      </c>
      <c r="U52" s="554">
        <v>798.52700000000004</v>
      </c>
      <c r="V52" s="554">
        <v>632.39300000000003</v>
      </c>
      <c r="W52" s="554">
        <v>606.04999999999995</v>
      </c>
      <c r="X52" s="554">
        <v>582.29700000000003</v>
      </c>
      <c r="Y52" s="554">
        <v>741.59100000000001</v>
      </c>
      <c r="Z52" s="554">
        <v>843.05899999999997</v>
      </c>
      <c r="AA52" s="554">
        <v>876.04700000000003</v>
      </c>
      <c r="AB52" s="554">
        <v>903.23500000000001</v>
      </c>
      <c r="AC52" s="554">
        <v>810.86199999999997</v>
      </c>
      <c r="AD52" s="554">
        <v>762.56299999999999</v>
      </c>
      <c r="AE52" s="554">
        <v>679.66800000000001</v>
      </c>
      <c r="AF52" s="554">
        <v>654.702</v>
      </c>
      <c r="AG52" s="554">
        <v>590.4</v>
      </c>
      <c r="AH52" s="554">
        <v>629.97199999999998</v>
      </c>
      <c r="AI52" s="554">
        <v>643.45500000000004</v>
      </c>
      <c r="AJ52" s="554">
        <v>644.18299999999999</v>
      </c>
      <c r="AK52" s="554">
        <v>784.35500000000002</v>
      </c>
      <c r="AL52" s="554">
        <v>990.40800000000002</v>
      </c>
      <c r="AM52" s="554">
        <v>960.08699999999999</v>
      </c>
      <c r="AN52" s="554">
        <v>891.71500000000003</v>
      </c>
      <c r="AO52" s="554">
        <v>890.49599999999998</v>
      </c>
      <c r="AP52" s="554">
        <v>1380.4649999999999</v>
      </c>
      <c r="AQ52" s="554">
        <v>1163.4059999999999</v>
      </c>
      <c r="AR52" s="554">
        <v>877.255</v>
      </c>
      <c r="AS52" s="554">
        <v>746.85400000000004</v>
      </c>
      <c r="AT52" s="554">
        <v>624.13599999999997</v>
      </c>
      <c r="AU52" s="554">
        <v>692.87400000000002</v>
      </c>
      <c r="AV52" s="554">
        <v>688.85500000000002</v>
      </c>
      <c r="AW52" s="554">
        <v>910.64700000000005</v>
      </c>
      <c r="AX52" s="554">
        <v>1147.46</v>
      </c>
      <c r="AY52" s="554">
        <v>1056.2370000000001</v>
      </c>
      <c r="AZ52" s="554">
        <v>1007.543</v>
      </c>
      <c r="BA52" s="554">
        <v>911.64800000000002</v>
      </c>
      <c r="BB52" s="554">
        <v>918.03</v>
      </c>
      <c r="BC52" s="554">
        <v>753.94299999999998</v>
      </c>
      <c r="BD52" s="554">
        <v>647.62699999999995</v>
      </c>
      <c r="BE52" s="554">
        <v>538.54499999999996</v>
      </c>
      <c r="BF52" s="554">
        <v>549.05700000000002</v>
      </c>
      <c r="BG52" s="554">
        <v>543.31100000000004</v>
      </c>
      <c r="BH52" s="554">
        <v>554.25800000000004</v>
      </c>
      <c r="BI52" s="554">
        <v>620.21299999999997</v>
      </c>
      <c r="BJ52" s="554">
        <v>732.86300000000006</v>
      </c>
      <c r="BK52" s="554">
        <v>753.01900000000001</v>
      </c>
      <c r="BL52" s="554">
        <v>769.92200000000003</v>
      </c>
      <c r="BM52" s="554">
        <v>656.23800000000006</v>
      </c>
      <c r="BN52" s="554">
        <v>653.27499999999998</v>
      </c>
      <c r="BO52" s="554">
        <v>495.33</v>
      </c>
      <c r="BP52" s="554">
        <v>430.77499999999998</v>
      </c>
      <c r="BQ52" s="554">
        <v>439.613</v>
      </c>
      <c r="BR52" s="554">
        <v>449.89299999999997</v>
      </c>
      <c r="BS52" s="554">
        <v>443.87700000000001</v>
      </c>
      <c r="BT52" s="554">
        <v>482.048</v>
      </c>
      <c r="BU52" s="554">
        <v>499.09100000000001</v>
      </c>
      <c r="BV52" s="554">
        <v>619.952</v>
      </c>
      <c r="BW52" s="554">
        <v>652.71100000000001</v>
      </c>
      <c r="BX52" s="554">
        <v>681.96</v>
      </c>
      <c r="BY52" s="554">
        <v>623.23900000000003</v>
      </c>
      <c r="BZ52" s="554">
        <v>507.24400000000003</v>
      </c>
      <c r="CA52" s="554">
        <v>442.34100000000001</v>
      </c>
      <c r="CB52" s="554">
        <v>474.64100000000002</v>
      </c>
      <c r="CC52" s="554">
        <v>461.21600000000001</v>
      </c>
      <c r="CD52" s="554">
        <v>422.73200000000003</v>
      </c>
      <c r="CE52" s="554">
        <v>436.334</v>
      </c>
      <c r="CF52" s="554">
        <v>463.19200000000001</v>
      </c>
      <c r="CG52" s="554">
        <v>503.12700000000001</v>
      </c>
      <c r="CH52" s="554">
        <v>625.40099999999995</v>
      </c>
      <c r="CI52" s="554">
        <v>572.4</v>
      </c>
      <c r="CJ52" s="554">
        <v>596.45699999999999</v>
      </c>
      <c r="CK52" s="554">
        <v>555.89099999999996</v>
      </c>
      <c r="CL52" s="554">
        <v>475.07</v>
      </c>
      <c r="CM52" s="554">
        <v>440.15800000000002</v>
      </c>
      <c r="CN52" s="554">
        <v>427.44799999999998</v>
      </c>
      <c r="CO52" s="554">
        <v>394.04700000000003</v>
      </c>
      <c r="CP52" s="554">
        <v>390.89100000000002</v>
      </c>
      <c r="CQ52" s="554">
        <v>420.99400000000003</v>
      </c>
      <c r="CR52" s="554">
        <v>488.67700000000002</v>
      </c>
      <c r="CS52" s="554">
        <v>557.81200000000001</v>
      </c>
      <c r="CT52" s="554">
        <v>641.10500000000002</v>
      </c>
      <c r="CU52" s="554">
        <v>636.28499999999997</v>
      </c>
      <c r="CV52" s="554">
        <v>655.36500000000001</v>
      </c>
      <c r="CW52" s="554">
        <v>572.49699999999996</v>
      </c>
      <c r="CX52" s="554">
        <v>585.19299999999998</v>
      </c>
    </row>
    <row r="53" spans="1:102" ht="16.5" customHeight="1">
      <c r="A53" s="1098"/>
      <c r="B53" s="1101"/>
      <c r="C53" s="560" t="s">
        <v>237</v>
      </c>
      <c r="D53" s="554">
        <v>1335.3150000000001</v>
      </c>
      <c r="E53" s="554">
        <v>1209.6489999999999</v>
      </c>
      <c r="F53" s="554">
        <v>1159.998</v>
      </c>
      <c r="G53" s="554">
        <v>1079.4380000000001</v>
      </c>
      <c r="H53" s="554">
        <v>1022.619</v>
      </c>
      <c r="I53" s="554">
        <v>921.52</v>
      </c>
      <c r="J53" s="554">
        <v>774.3</v>
      </c>
      <c r="K53" s="554">
        <v>723.79499999999996</v>
      </c>
      <c r="L53" s="554">
        <v>1020.758</v>
      </c>
      <c r="M53" s="554">
        <v>1140.211</v>
      </c>
      <c r="N53" s="554">
        <v>1212.69</v>
      </c>
      <c r="O53" s="554">
        <v>1087.981</v>
      </c>
      <c r="P53" s="554">
        <v>1230.9349999999999</v>
      </c>
      <c r="Q53" s="554">
        <v>1253.432</v>
      </c>
      <c r="R53" s="554">
        <v>1303.0129999999999</v>
      </c>
      <c r="S53" s="554">
        <v>1185.3119999999999</v>
      </c>
      <c r="T53" s="554">
        <v>1335.04</v>
      </c>
      <c r="U53" s="554">
        <v>1029.951</v>
      </c>
      <c r="V53" s="554">
        <v>844.97400000000005</v>
      </c>
      <c r="W53" s="554">
        <v>833.65700000000004</v>
      </c>
      <c r="X53" s="554">
        <v>1138.0260000000001</v>
      </c>
      <c r="Y53" s="554">
        <v>1320.3430000000001</v>
      </c>
      <c r="Z53" s="554">
        <v>1270.732</v>
      </c>
      <c r="AA53" s="554">
        <v>1190.106</v>
      </c>
      <c r="AB53" s="554">
        <v>1318.143</v>
      </c>
      <c r="AC53" s="554">
        <v>1305.4549999999999</v>
      </c>
      <c r="AD53" s="554">
        <v>1288.2280000000001</v>
      </c>
      <c r="AE53" s="554">
        <v>1178.807</v>
      </c>
      <c r="AF53" s="554">
        <v>1234.0830000000001</v>
      </c>
      <c r="AG53" s="554">
        <v>1008.82</v>
      </c>
      <c r="AH53" s="554">
        <v>925.24599999999998</v>
      </c>
      <c r="AI53" s="554">
        <v>1033.5039999999999</v>
      </c>
      <c r="AJ53" s="554">
        <v>1240.692</v>
      </c>
      <c r="AK53" s="554">
        <v>1194.153</v>
      </c>
      <c r="AL53" s="554">
        <v>1186.78</v>
      </c>
      <c r="AM53" s="554">
        <v>1079.3879999999999</v>
      </c>
      <c r="AN53" s="554">
        <v>1194.048</v>
      </c>
      <c r="AO53" s="554">
        <v>1222.2170000000001</v>
      </c>
      <c r="AP53" s="554">
        <v>1725.559</v>
      </c>
      <c r="AQ53" s="554">
        <v>1630.52</v>
      </c>
      <c r="AR53" s="554">
        <v>1329.5889999999999</v>
      </c>
      <c r="AS53" s="554">
        <v>1027.085</v>
      </c>
      <c r="AT53" s="554">
        <v>735.91600000000005</v>
      </c>
      <c r="AU53" s="554">
        <v>699.36</v>
      </c>
      <c r="AV53" s="554">
        <v>1038.117</v>
      </c>
      <c r="AW53" s="554">
        <v>1295.287</v>
      </c>
      <c r="AX53" s="554">
        <v>1457.817</v>
      </c>
      <c r="AY53" s="554">
        <v>1308.771</v>
      </c>
      <c r="AZ53" s="554">
        <v>1437.828</v>
      </c>
      <c r="BA53" s="554">
        <v>1509.0730000000001</v>
      </c>
      <c r="BB53" s="554">
        <v>1381.85</v>
      </c>
      <c r="BC53" s="554">
        <v>1260.1579999999999</v>
      </c>
      <c r="BD53" s="554">
        <v>1104.8610000000001</v>
      </c>
      <c r="BE53" s="554">
        <v>894.81200000000001</v>
      </c>
      <c r="BF53" s="554">
        <v>775.14599999999996</v>
      </c>
      <c r="BG53" s="554">
        <v>655.71699999999998</v>
      </c>
      <c r="BH53" s="554">
        <v>937.59</v>
      </c>
      <c r="BI53" s="554">
        <v>1073.576</v>
      </c>
      <c r="BJ53" s="554">
        <v>1087.58</v>
      </c>
      <c r="BK53" s="554">
        <v>1017.699</v>
      </c>
      <c r="BL53" s="554">
        <v>1195.8620000000001</v>
      </c>
      <c r="BM53" s="554">
        <v>1171.8430000000001</v>
      </c>
      <c r="BN53" s="554">
        <v>1280.2270000000001</v>
      </c>
      <c r="BO53" s="554">
        <v>1131.443</v>
      </c>
      <c r="BP53" s="554">
        <v>987.92600000000004</v>
      </c>
      <c r="BQ53" s="554">
        <v>814.18499999999995</v>
      </c>
      <c r="BR53" s="554">
        <v>801.274</v>
      </c>
      <c r="BS53" s="554">
        <v>680.86300000000006</v>
      </c>
      <c r="BT53" s="554">
        <v>980.31700000000001</v>
      </c>
      <c r="BU53" s="554">
        <v>1143.557</v>
      </c>
      <c r="BV53" s="554">
        <v>1154.9939999999999</v>
      </c>
      <c r="BW53" s="554">
        <v>1018.652</v>
      </c>
      <c r="BX53" s="554">
        <v>1050.2239999999999</v>
      </c>
      <c r="BY53" s="554">
        <v>1035.2729999999999</v>
      </c>
      <c r="BZ53" s="631">
        <v>1087.0619999999999</v>
      </c>
      <c r="CA53" s="631">
        <v>991.29600000000005</v>
      </c>
      <c r="CB53" s="631">
        <v>1006.079</v>
      </c>
      <c r="CC53" s="554">
        <v>931.23599999999999</v>
      </c>
      <c r="CD53" s="554">
        <v>759.94500000000005</v>
      </c>
      <c r="CE53" s="554">
        <v>744.42200000000003</v>
      </c>
      <c r="CF53" s="554">
        <v>1022.576</v>
      </c>
      <c r="CG53" s="554">
        <v>1270.126</v>
      </c>
      <c r="CH53" s="554">
        <v>1264.67</v>
      </c>
      <c r="CI53" s="554">
        <v>1205.1869999999999</v>
      </c>
      <c r="CJ53" s="554">
        <v>1279.075</v>
      </c>
      <c r="CK53" s="554">
        <v>1293.6769999999999</v>
      </c>
      <c r="CL53" s="554">
        <v>1233.9390000000001</v>
      </c>
      <c r="CM53" s="554">
        <v>1256.634</v>
      </c>
      <c r="CN53" s="554">
        <v>1259.7360000000001</v>
      </c>
      <c r="CO53" s="554">
        <v>1172.2180000000001</v>
      </c>
      <c r="CP53" s="554">
        <v>984.43299999999999</v>
      </c>
      <c r="CQ53" s="554">
        <v>768.52</v>
      </c>
      <c r="CR53" s="554">
        <v>1288.5450000000001</v>
      </c>
      <c r="CS53" s="554">
        <v>1399.6130000000001</v>
      </c>
      <c r="CT53" s="554">
        <v>1409.867</v>
      </c>
      <c r="CU53" s="554">
        <v>1324.556</v>
      </c>
      <c r="CV53" s="554">
        <v>1419.4849999999999</v>
      </c>
      <c r="CW53" s="554">
        <v>1461.1980000000001</v>
      </c>
      <c r="CX53" s="554">
        <v>1443.2349999999999</v>
      </c>
    </row>
    <row r="54" spans="1:102" ht="16.5" customHeight="1">
      <c r="A54" s="1099"/>
      <c r="B54" s="1102"/>
      <c r="C54" s="562" t="s">
        <v>465</v>
      </c>
      <c r="D54" s="559">
        <f t="shared" ref="D54:BO54" si="2">SUM(D46:D53)</f>
        <v>20850.335999999999</v>
      </c>
      <c r="E54" s="559">
        <f t="shared" si="2"/>
        <v>18836.111000000004</v>
      </c>
      <c r="F54" s="559">
        <f t="shared" si="2"/>
        <v>17754.066999999999</v>
      </c>
      <c r="G54" s="559">
        <f t="shared" si="2"/>
        <v>16322.115999999998</v>
      </c>
      <c r="H54" s="559">
        <f t="shared" si="2"/>
        <v>15221.456000000002</v>
      </c>
      <c r="I54" s="559">
        <f t="shared" si="2"/>
        <v>13626.003000000001</v>
      </c>
      <c r="J54" s="559">
        <f t="shared" si="2"/>
        <v>12409.88</v>
      </c>
      <c r="K54" s="559">
        <f t="shared" si="2"/>
        <v>12201.028999999999</v>
      </c>
      <c r="L54" s="559">
        <f t="shared" si="2"/>
        <v>16089.554</v>
      </c>
      <c r="M54" s="559">
        <f t="shared" si="2"/>
        <v>17466.816999999999</v>
      </c>
      <c r="N54" s="559">
        <f t="shared" si="2"/>
        <v>18826.527999999998</v>
      </c>
      <c r="O54" s="559">
        <f t="shared" si="2"/>
        <v>18456.922999999999</v>
      </c>
      <c r="P54" s="559">
        <f t="shared" si="2"/>
        <v>19648.792000000001</v>
      </c>
      <c r="Q54" s="559">
        <f t="shared" si="2"/>
        <v>19933.248000000003</v>
      </c>
      <c r="R54" s="559">
        <f t="shared" si="2"/>
        <v>19780.938000000002</v>
      </c>
      <c r="S54" s="559">
        <f t="shared" si="2"/>
        <v>17131.473000000002</v>
      </c>
      <c r="T54" s="559">
        <f t="shared" si="2"/>
        <v>16898.145999999997</v>
      </c>
      <c r="U54" s="559">
        <f t="shared" si="2"/>
        <v>14277.000000000004</v>
      </c>
      <c r="V54" s="559">
        <f t="shared" si="2"/>
        <v>12933.954</v>
      </c>
      <c r="W54" s="559">
        <f t="shared" si="2"/>
        <v>13298.428</v>
      </c>
      <c r="X54" s="559">
        <f t="shared" si="2"/>
        <v>15754.714000000002</v>
      </c>
      <c r="Y54" s="559">
        <f t="shared" si="2"/>
        <v>18087.809999999998</v>
      </c>
      <c r="Z54" s="559">
        <f t="shared" si="2"/>
        <v>18912.496000000003</v>
      </c>
      <c r="AA54" s="559">
        <f t="shared" si="2"/>
        <v>18337.055</v>
      </c>
      <c r="AB54" s="559">
        <f t="shared" si="2"/>
        <v>20066.815999999999</v>
      </c>
      <c r="AC54" s="559">
        <f t="shared" si="2"/>
        <v>19296.297000000006</v>
      </c>
      <c r="AD54" s="559">
        <f t="shared" si="2"/>
        <v>18411.690000000002</v>
      </c>
      <c r="AE54" s="559">
        <f t="shared" si="2"/>
        <v>16820.825000000001</v>
      </c>
      <c r="AF54" s="559">
        <f t="shared" si="2"/>
        <v>16672.373</v>
      </c>
      <c r="AG54" s="559">
        <f t="shared" si="2"/>
        <v>13528.877999999999</v>
      </c>
      <c r="AH54" s="559">
        <f t="shared" si="2"/>
        <v>12973.712999999998</v>
      </c>
      <c r="AI54" s="559">
        <f t="shared" si="2"/>
        <v>12844.817999999999</v>
      </c>
      <c r="AJ54" s="559">
        <f t="shared" si="2"/>
        <v>16016.195</v>
      </c>
      <c r="AK54" s="559">
        <f t="shared" si="2"/>
        <v>17468.743999999999</v>
      </c>
      <c r="AL54" s="559">
        <f t="shared" si="2"/>
        <v>18854.476999999999</v>
      </c>
      <c r="AM54" s="559">
        <f t="shared" si="2"/>
        <v>17899.776000000002</v>
      </c>
      <c r="AN54" s="559">
        <f t="shared" si="2"/>
        <v>19280.491000000002</v>
      </c>
      <c r="AO54" s="559">
        <f t="shared" si="2"/>
        <v>20284.563999999998</v>
      </c>
      <c r="AP54" s="559">
        <f t="shared" si="2"/>
        <v>27891.433000000005</v>
      </c>
      <c r="AQ54" s="559">
        <f t="shared" si="2"/>
        <v>26455.393</v>
      </c>
      <c r="AR54" s="559">
        <f t="shared" si="2"/>
        <v>21132.441000000003</v>
      </c>
      <c r="AS54" s="559">
        <f t="shared" si="2"/>
        <v>16753.996999999999</v>
      </c>
      <c r="AT54" s="559">
        <f t="shared" si="2"/>
        <v>13553.689999999999</v>
      </c>
      <c r="AU54" s="559">
        <f t="shared" si="2"/>
        <v>13929.822000000002</v>
      </c>
      <c r="AV54" s="559">
        <f t="shared" si="2"/>
        <v>17024.748</v>
      </c>
      <c r="AW54" s="559">
        <f t="shared" si="2"/>
        <v>21111.847999999998</v>
      </c>
      <c r="AX54" s="559">
        <f t="shared" si="2"/>
        <v>24021.720999999998</v>
      </c>
      <c r="AY54" s="559">
        <f t="shared" si="2"/>
        <v>22244.466</v>
      </c>
      <c r="AZ54" s="559">
        <f t="shared" si="2"/>
        <v>22627.335000000003</v>
      </c>
      <c r="BA54" s="559">
        <f t="shared" si="2"/>
        <v>21788.118000000002</v>
      </c>
      <c r="BB54" s="559">
        <f t="shared" si="2"/>
        <v>22236.295999999995</v>
      </c>
      <c r="BC54" s="559">
        <f t="shared" si="2"/>
        <v>19982.935000000001</v>
      </c>
      <c r="BD54" s="559">
        <f t="shared" si="2"/>
        <v>17699.449000000001</v>
      </c>
      <c r="BE54" s="559">
        <f t="shared" si="2"/>
        <v>14731.45</v>
      </c>
      <c r="BF54" s="559">
        <f t="shared" si="2"/>
        <v>13819.410000000002</v>
      </c>
      <c r="BG54" s="559">
        <f t="shared" si="2"/>
        <v>13237.617999999999</v>
      </c>
      <c r="BH54" s="559">
        <f t="shared" si="2"/>
        <v>15738.948</v>
      </c>
      <c r="BI54" s="559">
        <f t="shared" si="2"/>
        <v>17705.826000000001</v>
      </c>
      <c r="BJ54" s="559">
        <f t="shared" si="2"/>
        <v>18636.673000000003</v>
      </c>
      <c r="BK54" s="559">
        <f t="shared" si="2"/>
        <v>18298.373</v>
      </c>
      <c r="BL54" s="559">
        <f t="shared" si="2"/>
        <v>19710.941999999999</v>
      </c>
      <c r="BM54" s="559">
        <f t="shared" si="2"/>
        <v>19232.628000000004</v>
      </c>
      <c r="BN54" s="559">
        <f t="shared" si="2"/>
        <v>18770.731</v>
      </c>
      <c r="BO54" s="559">
        <f t="shared" si="2"/>
        <v>16075.974</v>
      </c>
      <c r="BP54" s="559">
        <f t="shared" ref="BP54:BY54" si="3">SUM(BP46:BP53)</f>
        <v>14371.572999999999</v>
      </c>
      <c r="BQ54" s="559">
        <f t="shared" si="3"/>
        <v>12610.965999999999</v>
      </c>
      <c r="BR54" s="559">
        <f t="shared" si="3"/>
        <v>11805.503999999999</v>
      </c>
      <c r="BS54" s="559">
        <f t="shared" si="3"/>
        <v>11885.137000000001</v>
      </c>
      <c r="BT54" s="559">
        <f t="shared" si="3"/>
        <v>15207.104000000003</v>
      </c>
      <c r="BU54" s="559">
        <f t="shared" si="3"/>
        <v>16455.543000000001</v>
      </c>
      <c r="BV54" s="559">
        <f t="shared" si="3"/>
        <v>17598.075000000001</v>
      </c>
      <c r="BW54" s="559">
        <f t="shared" si="3"/>
        <v>16768.623999999996</v>
      </c>
      <c r="BX54" s="559">
        <f t="shared" si="3"/>
        <v>17585.334999999999</v>
      </c>
      <c r="BY54" s="559">
        <f t="shared" si="3"/>
        <v>17825.993000000002</v>
      </c>
      <c r="BZ54" s="559">
        <v>16493.144</v>
      </c>
      <c r="CA54" s="559">
        <v>14926.473</v>
      </c>
      <c r="CB54" s="559">
        <v>15038.686</v>
      </c>
      <c r="CC54" s="559">
        <v>13219.292000000001</v>
      </c>
      <c r="CD54" s="559">
        <v>11412.402999999998</v>
      </c>
      <c r="CE54" s="559">
        <v>11624.629000000001</v>
      </c>
      <c r="CF54" s="559">
        <v>14005.585999999999</v>
      </c>
      <c r="CG54" s="559">
        <v>15835.608</v>
      </c>
      <c r="CH54" s="559">
        <v>16646.118999999999</v>
      </c>
      <c r="CI54" s="559">
        <v>15962.627</v>
      </c>
      <c r="CJ54" s="559">
        <v>16960.32</v>
      </c>
      <c r="CK54" s="559">
        <v>16741.707999999999</v>
      </c>
      <c r="CL54" s="559">
        <v>15959.277</v>
      </c>
      <c r="CM54" s="559">
        <v>14942.568999999998</v>
      </c>
      <c r="CN54" s="559">
        <v>14404.699000000001</v>
      </c>
      <c r="CO54" s="559">
        <v>13064.587</v>
      </c>
      <c r="CP54" s="559">
        <v>11728.821</v>
      </c>
      <c r="CQ54" s="559">
        <v>11328.652000000002</v>
      </c>
      <c r="CR54" s="559">
        <v>14592.684999999999</v>
      </c>
      <c r="CS54" s="559">
        <v>16193.433000000001</v>
      </c>
      <c r="CT54" s="559">
        <v>16395.602999999999</v>
      </c>
      <c r="CU54" s="559">
        <v>15988.253000000002</v>
      </c>
      <c r="CV54" s="807">
        <v>16732.537999999997</v>
      </c>
      <c r="CW54" s="807">
        <v>16790.665000000001</v>
      </c>
      <c r="CX54" s="807">
        <v>16236.387000000001</v>
      </c>
    </row>
    <row r="55" spans="1:102" ht="16.5" customHeight="1"/>
    <row r="56" spans="1:102" s="155" customFormat="1" ht="16.5" customHeight="1">
      <c r="A56" s="1095" t="s">
        <v>953</v>
      </c>
      <c r="B56" s="1100" t="s">
        <v>954</v>
      </c>
      <c r="C56" s="632" t="s">
        <v>246</v>
      </c>
      <c r="D56" s="704">
        <f>[5]Dataset!C112</f>
        <v>77.509034999999997</v>
      </c>
      <c r="E56" s="704">
        <f>[5]Dataset!D112</f>
        <v>72.767111</v>
      </c>
      <c r="F56" s="704">
        <f>[5]Dataset!E112</f>
        <v>78.826217999999997</v>
      </c>
      <c r="G56" s="704">
        <f>[5]Dataset!F112</f>
        <v>73.343537999999995</v>
      </c>
      <c r="H56" s="704">
        <f>[5]Dataset!G112</f>
        <v>75.907711000000006</v>
      </c>
      <c r="I56" s="704">
        <f>[5]Dataset!H112</f>
        <v>75.223889</v>
      </c>
      <c r="J56" s="704">
        <f>[5]Dataset!I112</f>
        <v>79.845299999999995</v>
      </c>
      <c r="K56" s="704">
        <f>[5]Dataset!J112</f>
        <v>78.645206000000002</v>
      </c>
      <c r="L56" s="704">
        <f>[5]Dataset!K112</f>
        <v>73.042456000000001</v>
      </c>
      <c r="M56" s="704">
        <f>[5]Dataset!L112</f>
        <v>73.333118999999996</v>
      </c>
      <c r="N56" s="704">
        <f>[5]Dataset!M112</f>
        <v>70.505075000000005</v>
      </c>
      <c r="O56" s="704">
        <f>[5]Dataset!N112</f>
        <v>68.553172000000004</v>
      </c>
      <c r="P56" s="704">
        <f>[5]Dataset!O112</f>
        <v>70.933702999999994</v>
      </c>
      <c r="Q56" s="704">
        <f>[5]Dataset!P112</f>
        <v>66.083516000000003</v>
      </c>
      <c r="R56" s="704">
        <f>[5]Dataset!Q112</f>
        <v>74.252103000000005</v>
      </c>
      <c r="S56" s="704">
        <f>[5]Dataset!R112</f>
        <v>67.310202000000004</v>
      </c>
      <c r="T56" s="704">
        <f>[5]Dataset!S112</f>
        <v>70.490071</v>
      </c>
      <c r="U56" s="704">
        <f>[5]Dataset!T112</f>
        <v>69.714667000000006</v>
      </c>
      <c r="V56" s="704">
        <f>[5]Dataset!U112</f>
        <v>73.651083</v>
      </c>
      <c r="W56" s="704">
        <f>[5]Dataset!V112</f>
        <v>72.901760999999993</v>
      </c>
      <c r="X56" s="704">
        <f>[5]Dataset!W112</f>
        <v>68.289698999999999</v>
      </c>
      <c r="Y56" s="704">
        <f>[5]Dataset!X112</f>
        <v>68.679597000000001</v>
      </c>
      <c r="Z56" s="704">
        <f>[5]Dataset!Y112</f>
        <v>66.084093999999993</v>
      </c>
      <c r="AA56" s="704">
        <f>[5]Dataset!Z112</f>
        <v>63.860593999999999</v>
      </c>
      <c r="AB56" s="704">
        <f>[5]Dataset!AA112</f>
        <v>65.636831000000001</v>
      </c>
      <c r="AC56" s="704">
        <f>[5]Dataset!AB112</f>
        <v>61.172165</v>
      </c>
      <c r="AD56" s="704">
        <f>[5]Dataset!AC112</f>
        <v>67.081832000000006</v>
      </c>
      <c r="AE56" s="704">
        <f>[5]Dataset!AD112</f>
        <v>61.886526000000003</v>
      </c>
      <c r="AF56" s="704">
        <f>[5]Dataset!AE112</f>
        <v>64.791889999999995</v>
      </c>
      <c r="AG56" s="704">
        <f>[5]Dataset!AF112</f>
        <v>63.412120999999999</v>
      </c>
      <c r="AH56" s="704">
        <f>[5]Dataset!AG112</f>
        <v>66.634129000000001</v>
      </c>
      <c r="AI56" s="704">
        <f>[5]Dataset!AH112</f>
        <v>66.937989999999999</v>
      </c>
      <c r="AJ56" s="704">
        <f>[5]Dataset!AI112</f>
        <v>62.515388999999999</v>
      </c>
      <c r="AK56" s="704">
        <f>[5]Dataset!AJ112</f>
        <v>63.248342000000001</v>
      </c>
      <c r="AL56" s="704">
        <f>[5]Dataset!AK112</f>
        <v>60.851331999999999</v>
      </c>
      <c r="AM56" s="704">
        <f>[5]Dataset!AL112</f>
        <v>59.072167999999998</v>
      </c>
      <c r="AN56" s="704">
        <f>[5]Dataset!AM112</f>
        <v>61.150213999999998</v>
      </c>
      <c r="AO56" s="704">
        <f>[5]Dataset!AN112</f>
        <v>58.455058999999999</v>
      </c>
      <c r="AP56" s="704">
        <f>[5]Dataset!AO112</f>
        <v>56.576571000000001</v>
      </c>
      <c r="AQ56" s="704">
        <f>[5]Dataset!AP112</f>
        <v>52.717916000000002</v>
      </c>
      <c r="AR56" s="704">
        <f>[5]Dataset!AQ112</f>
        <v>54.513128999999999</v>
      </c>
      <c r="AS56" s="704">
        <f>[5]Dataset!AR112</f>
        <v>52.482443000000004</v>
      </c>
      <c r="AT56" s="704">
        <f>[5]Dataset!AS112</f>
        <v>57.085729999999998</v>
      </c>
      <c r="AU56" s="704">
        <f>[5]Dataset!AT112</f>
        <v>57.873655999999997</v>
      </c>
      <c r="AV56" s="704">
        <f>[5]Dataset!AU112</f>
        <v>55.270887999999999</v>
      </c>
      <c r="AW56" s="704">
        <f>[5]Dataset!AV112</f>
        <v>56.446210000000001</v>
      </c>
      <c r="AX56" s="704">
        <f>[5]Dataset!AW112</f>
        <v>53.621229</v>
      </c>
      <c r="AY56" s="704">
        <f>[5]Dataset!AX112</f>
        <v>52.397734</v>
      </c>
      <c r="AZ56" s="704">
        <f>[5]Dataset!AY112</f>
        <v>53.862596000000003</v>
      </c>
      <c r="BA56" s="704">
        <f>[5]Dataset!AZ112</f>
        <v>50.342320000000001</v>
      </c>
      <c r="BB56" s="704">
        <f>[5]Dataset!BA112</f>
        <v>53.630026999999998</v>
      </c>
      <c r="BC56" s="704">
        <f>[5]Dataset!BB112</f>
        <v>50.567596999999999</v>
      </c>
      <c r="BD56" s="704">
        <f>[5]Dataset!BC112</f>
        <v>52.419075999999997</v>
      </c>
      <c r="BE56" s="704">
        <f>[5]Dataset!BD112</f>
        <v>51.862271</v>
      </c>
      <c r="BF56" s="704">
        <f>[5]Dataset!BE112</f>
        <v>55.064582000000001</v>
      </c>
      <c r="BG56" s="704">
        <f>[5]Dataset!BF112</f>
        <v>53.224269</v>
      </c>
      <c r="BH56" s="704">
        <f>[5]Dataset!BG112</f>
        <v>50.693300000000001</v>
      </c>
      <c r="BI56" s="704">
        <f>[5]Dataset!BH112</f>
        <v>51.943122000000002</v>
      </c>
      <c r="BJ56" s="704">
        <f>[5]Dataset!BI112</f>
        <v>49.127201999999997</v>
      </c>
      <c r="BK56" s="704">
        <f>[5]Dataset!BJ112</f>
        <v>47.815243000000002</v>
      </c>
      <c r="BL56" s="704">
        <f>[5]Dataset!BK112</f>
        <v>48.986293000000003</v>
      </c>
      <c r="BM56" s="704">
        <f>[5]Dataset!BL112</f>
        <v>45.794288000000002</v>
      </c>
      <c r="BN56" s="704">
        <f>[5]Dataset!BM112</f>
        <v>49.706139999999998</v>
      </c>
      <c r="BO56" s="704">
        <f>[5]Dataset!BN112</f>
        <v>45.904370999999998</v>
      </c>
      <c r="BP56" s="704">
        <f>[5]Dataset!BO112</f>
        <v>47.295352000000001</v>
      </c>
      <c r="BQ56" s="704">
        <f>[5]Dataset!BP112</f>
        <v>46.221682000000001</v>
      </c>
      <c r="BR56" s="704">
        <f>[5]Dataset!BQ112</f>
        <v>49.157764999999998</v>
      </c>
      <c r="BS56" s="704">
        <f>[5]Dataset!BR112</f>
        <v>47.856468</v>
      </c>
      <c r="BT56" s="704">
        <f>[5]Dataset!BS112</f>
        <v>46.599406000000002</v>
      </c>
      <c r="BU56" s="704">
        <f>[5]Dataset!BT112</f>
        <v>46.684975999999999</v>
      </c>
      <c r="BV56" s="704">
        <f>[5]Dataset!BU112</f>
        <v>44.751924000000002</v>
      </c>
      <c r="BW56" s="704">
        <f>[5]Dataset!BV112</f>
        <v>43.543737</v>
      </c>
      <c r="BX56" s="704">
        <f>[5]Dataset!BW112</f>
        <v>44.147218000000002</v>
      </c>
      <c r="BY56" s="704">
        <f>[5]Dataset!BX112</f>
        <v>41.251963000000003</v>
      </c>
      <c r="BZ56" s="704">
        <v>45.404536999999998</v>
      </c>
      <c r="CA56" s="704">
        <v>42.099915000000003</v>
      </c>
      <c r="CB56" s="704">
        <v>43.775888000000002</v>
      </c>
      <c r="CC56" s="704">
        <v>42.829740999999999</v>
      </c>
      <c r="CD56" s="704">
        <v>44.445824000000002</v>
      </c>
      <c r="CE56" s="704">
        <v>43.559567999999999</v>
      </c>
      <c r="CF56" s="704">
        <v>42.335999999999999</v>
      </c>
      <c r="CG56" s="704">
        <v>42.771222000000002</v>
      </c>
      <c r="CH56" s="704">
        <v>40.979120000000002</v>
      </c>
      <c r="CI56" s="704">
        <v>39.569361999999998</v>
      </c>
      <c r="CJ56" s="704">
        <v>40.190063000000002</v>
      </c>
      <c r="CK56" s="704">
        <v>39.021465999999997</v>
      </c>
      <c r="CL56" s="704">
        <v>41.013981999999999</v>
      </c>
      <c r="CM56" s="704">
        <v>38.033673</v>
      </c>
      <c r="CN56" s="704">
        <v>39.587417000000002</v>
      </c>
      <c r="CO56" s="704">
        <v>39.190050999999997</v>
      </c>
      <c r="CP56" s="704">
        <v>40.271847000000001</v>
      </c>
      <c r="CQ56" s="704">
        <v>39.266303000000001</v>
      </c>
      <c r="CR56" s="704">
        <v>37.776345999999997</v>
      </c>
      <c r="CS56" s="704">
        <v>38.923824000000003</v>
      </c>
      <c r="CT56" s="704">
        <v>37.716307</v>
      </c>
      <c r="CU56" s="704">
        <v>36.564746</v>
      </c>
      <c r="CV56" s="704">
        <v>37.639870999999999</v>
      </c>
      <c r="CW56" s="704">
        <v>35.285094000000001</v>
      </c>
      <c r="CX56" s="704">
        <v>38.356862</v>
      </c>
    </row>
    <row r="57" spans="1:102" ht="16.5" customHeight="1">
      <c r="A57" s="1098"/>
      <c r="B57" s="1103"/>
      <c r="C57" s="699" t="s">
        <v>449</v>
      </c>
      <c r="D57" s="701">
        <f>[5]Dataset!C113</f>
        <v>8.3257200000000005</v>
      </c>
      <c r="E57" s="701">
        <f>[5]Dataset!D113</f>
        <v>7.7948079999999997</v>
      </c>
      <c r="F57" s="701">
        <f>[5]Dataset!E113</f>
        <v>8.7026920000000008</v>
      </c>
      <c r="G57" s="701">
        <f>[5]Dataset!F113</f>
        <v>7.8160509999999999</v>
      </c>
      <c r="H57" s="701">
        <f>[5]Dataset!G113</f>
        <v>8.0369700000000002</v>
      </c>
      <c r="I57" s="701">
        <f>[5]Dataset!H113</f>
        <v>7.47255</v>
      </c>
      <c r="J57" s="701">
        <f>[5]Dataset!I113</f>
        <v>7.908379</v>
      </c>
      <c r="K57" s="701">
        <f>[5]Dataset!J113</f>
        <v>7.7520899999999999</v>
      </c>
      <c r="L57" s="701">
        <f>[5]Dataset!K113</f>
        <v>7.2716099999999999</v>
      </c>
      <c r="M57" s="701">
        <f>[5]Dataset!L113</f>
        <v>7.5832819999999996</v>
      </c>
      <c r="N57" s="701">
        <f>[5]Dataset!M113</f>
        <v>7.3927500000000004</v>
      </c>
      <c r="O57" s="701">
        <f>[5]Dataset!N113</f>
        <v>7.1209210000000001</v>
      </c>
      <c r="P57" s="701">
        <f>[5]Dataset!O113</f>
        <v>7.4641500000000001</v>
      </c>
      <c r="Q57" s="701">
        <f>[5]Dataset!P113</f>
        <v>7.0502039999999999</v>
      </c>
      <c r="R57" s="701">
        <f>[5]Dataset!Q113</f>
        <v>7.9514069999999997</v>
      </c>
      <c r="S57" s="701">
        <f>[5]Dataset!R113</f>
        <v>7.2322519999999999</v>
      </c>
      <c r="T57" s="701">
        <f>[5]Dataset!S113</f>
        <v>7.5220200000000004</v>
      </c>
      <c r="U57" s="701">
        <f>[5]Dataset!T113</f>
        <v>7.3932900000000004</v>
      </c>
      <c r="V57" s="701">
        <f>[5]Dataset!U113</f>
        <v>7.6534659999999999</v>
      </c>
      <c r="W57" s="701">
        <f>[5]Dataset!V113</f>
        <v>7.5612599999999999</v>
      </c>
      <c r="X57" s="701">
        <f>[5]Dataset!W113</f>
        <v>7.0814700000000004</v>
      </c>
      <c r="Y57" s="701">
        <f>[5]Dataset!X113</f>
        <v>7.1616819999999999</v>
      </c>
      <c r="Z57" s="701">
        <f>[5]Dataset!Y113</f>
        <v>6.9608100000000004</v>
      </c>
      <c r="AA57" s="701">
        <f>[5]Dataset!Z113</f>
        <v>6.8033710000000003</v>
      </c>
      <c r="AB57" s="701">
        <f>[5]Dataset!AA113</f>
        <v>7.0388099999999998</v>
      </c>
      <c r="AC57" s="701">
        <f>[5]Dataset!AB113</f>
        <v>6.6190040000000003</v>
      </c>
      <c r="AD57" s="701">
        <f>[5]Dataset!AC113</f>
        <v>7.2855270000000001</v>
      </c>
      <c r="AE57" s="701">
        <f>[5]Dataset!AD113</f>
        <v>6.6408839999999998</v>
      </c>
      <c r="AF57" s="701">
        <f>[5]Dataset!AE113</f>
        <v>7.0664400000000001</v>
      </c>
      <c r="AG57" s="701">
        <f>[5]Dataset!AF113</f>
        <v>6.7313400000000003</v>
      </c>
      <c r="AH57" s="701">
        <f>[5]Dataset!AG113</f>
        <v>7.1183439999999996</v>
      </c>
      <c r="AI57" s="701">
        <f>[5]Dataset!AH113</f>
        <v>7.2988499999999998</v>
      </c>
      <c r="AJ57" s="701">
        <f>[5]Dataset!AI113</f>
        <v>6.7027799999999997</v>
      </c>
      <c r="AK57" s="701">
        <f>[5]Dataset!AJ113</f>
        <v>6.9447130000000001</v>
      </c>
      <c r="AL57" s="701">
        <f>[5]Dataset!AK113</f>
        <v>6.75861</v>
      </c>
      <c r="AM57" s="701">
        <f>[5]Dataset!AL113</f>
        <v>6.4248050000000001</v>
      </c>
      <c r="AN57" s="701">
        <f>[5]Dataset!AM113</f>
        <v>6.8036399999999997</v>
      </c>
      <c r="AO57" s="701">
        <f>[5]Dataset!AN113</f>
        <v>6.5292339999999998</v>
      </c>
      <c r="AP57" s="701">
        <f>[5]Dataset!AO113</f>
        <v>6.5043889999999998</v>
      </c>
      <c r="AQ57" s="701">
        <f>[5]Dataset!AP113</f>
        <v>6.257504</v>
      </c>
      <c r="AR57" s="701">
        <f>[5]Dataset!AQ113</f>
        <v>6.5156099999999997</v>
      </c>
      <c r="AS57" s="701">
        <f>[5]Dataset!AR113</f>
        <v>5.9805599999999997</v>
      </c>
      <c r="AT57" s="701">
        <f>[5]Dataset!AS113</f>
        <v>6.49946</v>
      </c>
      <c r="AU57" s="701">
        <f>[5]Dataset!AT113</f>
        <v>6.6054899999999996</v>
      </c>
      <c r="AV57" s="701">
        <f>[5]Dataset!AU113</f>
        <v>6.0482699999999996</v>
      </c>
      <c r="AW57" s="701">
        <f>[5]Dataset!AV113</f>
        <v>6.2283030000000004</v>
      </c>
      <c r="AX57" s="701">
        <f>[5]Dataset!AW113</f>
        <v>6.0325800000000003</v>
      </c>
      <c r="AY57" s="701">
        <f>[5]Dataset!AX113</f>
        <v>5.9183779999999997</v>
      </c>
      <c r="AZ57" s="701">
        <f>[5]Dataset!AY113</f>
        <v>6.0903600000000004</v>
      </c>
      <c r="BA57" s="701">
        <f>[5]Dataset!AZ113</f>
        <v>5.5616680000000001</v>
      </c>
      <c r="BB57" s="701">
        <f>[5]Dataset!BA113</f>
        <v>6.0775810000000003</v>
      </c>
      <c r="BC57" s="701">
        <f>[5]Dataset!BB113</f>
        <v>5.7943740000000004</v>
      </c>
      <c r="BD57" s="701">
        <f>[5]Dataset!BC113</f>
        <v>5.8490700000000002</v>
      </c>
      <c r="BE57" s="701">
        <f>[5]Dataset!BD113</f>
        <v>5.8949400000000001</v>
      </c>
      <c r="BF57" s="701">
        <f>[5]Dataset!BE113</f>
        <v>6.3465990000000003</v>
      </c>
      <c r="BG57" s="701">
        <f>[5]Dataset!BF113</f>
        <v>6.1736700000000004</v>
      </c>
      <c r="BH57" s="701">
        <f>[5]Dataset!BG113</f>
        <v>5.8065300000000004</v>
      </c>
      <c r="BI57" s="701">
        <f>[5]Dataset!BH113</f>
        <v>5.9072050000000003</v>
      </c>
      <c r="BJ57" s="701">
        <f>[5]Dataset!BI113</f>
        <v>5.6031300000000002</v>
      </c>
      <c r="BK57" s="701">
        <f>[5]Dataset!BJ113</f>
        <v>5.506723</v>
      </c>
      <c r="BL57" s="701">
        <f>[5]Dataset!BK113</f>
        <v>5.8981199999999996</v>
      </c>
      <c r="BM57" s="701">
        <f>[5]Dataset!BL113</f>
        <v>5.6549079999999998</v>
      </c>
      <c r="BN57" s="701">
        <f>[5]Dataset!BM113</f>
        <v>6.2050840000000003</v>
      </c>
      <c r="BO57" s="701">
        <f>[5]Dataset!BN113</f>
        <v>5.6393399999999998</v>
      </c>
      <c r="BP57" s="701">
        <f>[5]Dataset!BO113</f>
        <v>5.6908200000000004</v>
      </c>
      <c r="BQ57" s="701">
        <f>[5]Dataset!BP113</f>
        <v>5.6340000000000003</v>
      </c>
      <c r="BR57" s="701">
        <f>[5]Dataset!BQ113</f>
        <v>6.070513</v>
      </c>
      <c r="BS57" s="701">
        <f>[5]Dataset!BR113</f>
        <v>5.8604099999999999</v>
      </c>
      <c r="BT57" s="701">
        <f>[5]Dataset!BS113</f>
        <v>5.7713400000000004</v>
      </c>
      <c r="BU57" s="701">
        <f>[5]Dataset!BT113</f>
        <v>5.8254890000000001</v>
      </c>
      <c r="BV57" s="701">
        <f>[5]Dataset!BU113</f>
        <v>5.4697800000000001</v>
      </c>
      <c r="BW57" s="701">
        <f>[5]Dataset!BV113</f>
        <v>5.1129959999999999</v>
      </c>
      <c r="BX57" s="701">
        <f>[5]Dataset!BW113</f>
        <v>5.4557099999999998</v>
      </c>
      <c r="BY57" s="701">
        <f>[5]Dataset!BX113</f>
        <v>5.234572</v>
      </c>
      <c r="BZ57" s="701">
        <v>5.6831060000000004</v>
      </c>
      <c r="CA57" s="701">
        <v>5.2992280000000003</v>
      </c>
      <c r="CB57" s="701">
        <v>5.4374099999999999</v>
      </c>
      <c r="CC57" s="701">
        <v>5.1752960000000003</v>
      </c>
      <c r="CD57" s="701">
        <v>5.7499729999999998</v>
      </c>
      <c r="CE57" s="701">
        <v>5.5177800000000001</v>
      </c>
      <c r="CF57" s="701">
        <v>5.3798700000000004</v>
      </c>
      <c r="CG57" s="701">
        <v>5.499028</v>
      </c>
      <c r="CH57" s="701">
        <v>5.2265699999999997</v>
      </c>
      <c r="CI57" s="762">
        <v>5.0529890000000002</v>
      </c>
      <c r="CJ57" s="762">
        <v>5.1687000000000003</v>
      </c>
      <c r="CK57" s="762">
        <v>5.0491900000000003</v>
      </c>
      <c r="CL57" s="762">
        <v>5.4398489999999997</v>
      </c>
      <c r="CM57" s="762">
        <v>5.0208279999999998</v>
      </c>
      <c r="CN57" s="762">
        <v>5.1451799999999999</v>
      </c>
      <c r="CO57" s="762">
        <v>5.1909000000000001</v>
      </c>
      <c r="CP57" s="762">
        <v>5.3912719999999998</v>
      </c>
      <c r="CQ57" s="762">
        <v>5.19963</v>
      </c>
      <c r="CR57" s="762">
        <v>5.0836499999999996</v>
      </c>
      <c r="CS57" s="762">
        <v>5.091564</v>
      </c>
      <c r="CT57" s="762">
        <v>4.95303</v>
      </c>
      <c r="CU57" s="762">
        <v>4.7524329999999999</v>
      </c>
      <c r="CV57" s="762">
        <v>4.8871200000000004</v>
      </c>
      <c r="CW57" s="762">
        <v>4.586792</v>
      </c>
      <c r="CX57" s="762">
        <v>5.181743</v>
      </c>
    </row>
    <row r="58" spans="1:102" ht="16.5" customHeight="1">
      <c r="A58" s="1098"/>
      <c r="B58" s="1103"/>
      <c r="C58" s="699" t="s">
        <v>450</v>
      </c>
      <c r="D58" s="701">
        <f>[5]Dataset!C114</f>
        <v>6.8656199999999998</v>
      </c>
      <c r="E58" s="701">
        <f>[5]Dataset!D114</f>
        <v>6.45106</v>
      </c>
      <c r="F58" s="701">
        <f>[5]Dataset!E114</f>
        <v>6.8570450000000003</v>
      </c>
      <c r="G58" s="701">
        <f>[5]Dataset!F114</f>
        <v>6.2476440000000002</v>
      </c>
      <c r="H58" s="701">
        <f>[5]Dataset!G114</f>
        <v>6.3946800000000001</v>
      </c>
      <c r="I58" s="701">
        <f>[5]Dataset!H114</f>
        <v>6.6905400000000004</v>
      </c>
      <c r="J58" s="701">
        <f>[5]Dataset!I114</f>
        <v>6.854813</v>
      </c>
      <c r="K58" s="701">
        <f>[5]Dataset!J114</f>
        <v>6.6597299999999997</v>
      </c>
      <c r="L58" s="701">
        <f>[5]Dataset!K114</f>
        <v>6.2877000000000001</v>
      </c>
      <c r="M58" s="701">
        <f>[5]Dataset!L114</f>
        <v>6.2080289999999998</v>
      </c>
      <c r="N58" s="701">
        <f>[5]Dataset!M114</f>
        <v>6.0108600000000001</v>
      </c>
      <c r="O58" s="701">
        <f>[5]Dataset!N114</f>
        <v>5.682086</v>
      </c>
      <c r="P58" s="701">
        <f>[5]Dataset!O114</f>
        <v>5.6314200000000003</v>
      </c>
      <c r="Q58" s="701">
        <f>[5]Dataset!P114</f>
        <v>5.2634119999999998</v>
      </c>
      <c r="R58" s="701">
        <f>[5]Dataset!Q114</f>
        <v>6.1385889999999996</v>
      </c>
      <c r="S58" s="701">
        <f>[5]Dataset!R114</f>
        <v>5.5373760000000001</v>
      </c>
      <c r="T58" s="701">
        <f>[5]Dataset!S114</f>
        <v>5.78505</v>
      </c>
      <c r="U58" s="701">
        <f>[5]Dataset!T114</f>
        <v>5.7692600000000001</v>
      </c>
      <c r="V58" s="701">
        <f>[5]Dataset!U114</f>
        <v>6.074109</v>
      </c>
      <c r="W58" s="701">
        <f>[5]Dataset!V114</f>
        <v>6.0472799999999998</v>
      </c>
      <c r="X58" s="701">
        <f>[5]Dataset!W114</f>
        <v>5.6859599999999997</v>
      </c>
      <c r="Y58" s="701">
        <f>[5]Dataset!X114</f>
        <v>5.7515539999999996</v>
      </c>
      <c r="Z58" s="701">
        <f>[5]Dataset!Y114</f>
        <v>5.5130699999999999</v>
      </c>
      <c r="AA58" s="701">
        <f>[5]Dataset!Z114</f>
        <v>5.1979600000000001</v>
      </c>
      <c r="AB58" s="701">
        <f>[5]Dataset!AA114</f>
        <v>5.2441800000000001</v>
      </c>
      <c r="AC58" s="701">
        <f>[5]Dataset!AB114</f>
        <v>4.9672000000000001</v>
      </c>
      <c r="AD58" s="701">
        <f>[5]Dataset!AC114</f>
        <v>5.5702970000000001</v>
      </c>
      <c r="AE58" s="701">
        <f>[5]Dataset!AD114</f>
        <v>5.052003</v>
      </c>
      <c r="AF58" s="701">
        <f>[5]Dataset!AE114</f>
        <v>5.4478799999999996</v>
      </c>
      <c r="AG58" s="701">
        <f>[5]Dataset!AF114</f>
        <v>5.2971300000000001</v>
      </c>
      <c r="AH58" s="701">
        <f>[5]Dataset!AG114</f>
        <v>5.5312989999999997</v>
      </c>
      <c r="AI58" s="701">
        <f>[5]Dataset!AH114</f>
        <v>5.90571</v>
      </c>
      <c r="AJ58" s="701">
        <f>[5]Dataset!AI114</f>
        <v>5.4156000000000004</v>
      </c>
      <c r="AK58" s="701">
        <f>[5]Dataset!AJ114</f>
        <v>5.3871799999999999</v>
      </c>
      <c r="AL58" s="701">
        <f>[5]Dataset!AK114</f>
        <v>4.9828380000000001</v>
      </c>
      <c r="AM58" s="701">
        <f>[5]Dataset!AL114</f>
        <v>4.8829909999999996</v>
      </c>
      <c r="AN58" s="701">
        <f>[5]Dataset!AM114</f>
        <v>5.1554700000000002</v>
      </c>
      <c r="AO58" s="701">
        <f>[5]Dataset!AN114</f>
        <v>4.9635819999999997</v>
      </c>
      <c r="AP58" s="701">
        <f>[5]Dataset!AO114</f>
        <v>5.1130469999999999</v>
      </c>
      <c r="AQ58" s="701">
        <f>[5]Dataset!AP114</f>
        <v>4.7726559999999996</v>
      </c>
      <c r="AR58" s="701">
        <f>[5]Dataset!AQ114</f>
        <v>4.9589400000000001</v>
      </c>
      <c r="AS58" s="701">
        <f>[5]Dataset!AR114</f>
        <v>4.5187499999999998</v>
      </c>
      <c r="AT58" s="701">
        <f>[5]Dataset!AS114</f>
        <v>4.8444940000000001</v>
      </c>
      <c r="AU58" s="701">
        <f>[5]Dataset!AT114</f>
        <v>5.5338599999999998</v>
      </c>
      <c r="AV58" s="701">
        <f>[5]Dataset!AU114</f>
        <v>5.0541600000000004</v>
      </c>
      <c r="AW58" s="701">
        <f>[5]Dataset!AV114</f>
        <v>4.911206</v>
      </c>
      <c r="AX58" s="701">
        <f>[5]Dataset!AW114</f>
        <v>4.7738100000000001</v>
      </c>
      <c r="AY58" s="701">
        <f>[5]Dataset!AX114</f>
        <v>4.5915119999999998</v>
      </c>
      <c r="AZ58" s="701">
        <f>[5]Dataset!AY114</f>
        <v>4.57986</v>
      </c>
      <c r="BA58" s="701">
        <f>[5]Dataset!AZ114</f>
        <v>4.3513679999999999</v>
      </c>
      <c r="BB58" s="701">
        <f>[5]Dataset!BA114</f>
        <v>4.6897419999999999</v>
      </c>
      <c r="BC58" s="701">
        <f>[5]Dataset!BB114</f>
        <v>4.5279439999999997</v>
      </c>
      <c r="BD58" s="701">
        <f>[5]Dataset!BC114</f>
        <v>4.5329699999999997</v>
      </c>
      <c r="BE58" s="701">
        <f>[5]Dataset!BD114</f>
        <v>4.4037899999999999</v>
      </c>
      <c r="BF58" s="701">
        <f>[5]Dataset!BE114</f>
        <v>4.7774409999999996</v>
      </c>
      <c r="BG58" s="701">
        <f>[5]Dataset!BF114</f>
        <v>4.6201800000000004</v>
      </c>
      <c r="BH58" s="701">
        <f>[5]Dataset!BG114</f>
        <v>4.3267499999999997</v>
      </c>
      <c r="BI58" s="701">
        <f>[5]Dataset!BH114</f>
        <v>4.4865370000000002</v>
      </c>
      <c r="BJ58" s="701">
        <f>[5]Dataset!BI114</f>
        <v>4.1806200000000002</v>
      </c>
      <c r="BK58" s="701">
        <f>[5]Dataset!BJ114</f>
        <v>4.0684100000000001</v>
      </c>
      <c r="BL58" s="701">
        <f>[5]Dataset!BK114</f>
        <v>4.0879500000000002</v>
      </c>
      <c r="BM58" s="701">
        <f>[5]Dataset!BL114</f>
        <v>3.593324</v>
      </c>
      <c r="BN58" s="701">
        <f>[5]Dataset!BM114</f>
        <v>3.6056699999999999</v>
      </c>
      <c r="BO58" s="701">
        <f>[5]Dataset!BN114</f>
        <v>3.5001259999999998</v>
      </c>
      <c r="BP58" s="701">
        <f>[5]Dataset!BO114</f>
        <v>3.4198499999999998</v>
      </c>
      <c r="BQ58" s="701">
        <f>[5]Dataset!BP114</f>
        <v>3.41004</v>
      </c>
      <c r="BR58" s="701">
        <f>[5]Dataset!BQ114</f>
        <v>3.7859989999999999</v>
      </c>
      <c r="BS58" s="701">
        <f>[5]Dataset!BR114</f>
        <v>3.6158700000000001</v>
      </c>
      <c r="BT58" s="701">
        <f>[5]Dataset!BS114</f>
        <v>3.5612699999999999</v>
      </c>
      <c r="BU58" s="701">
        <f>[5]Dataset!BT114</f>
        <v>3.3791099999999998</v>
      </c>
      <c r="BV58" s="701">
        <f>[5]Dataset!BU114</f>
        <v>3.2813099999999999</v>
      </c>
      <c r="BW58" s="701">
        <f>[5]Dataset!BV114</f>
        <v>3.2589039999999998</v>
      </c>
      <c r="BX58" s="701">
        <f>[5]Dataset!BW114</f>
        <v>3.1848299999999998</v>
      </c>
      <c r="BY58" s="701">
        <f>[5]Dataset!BX114</f>
        <v>2.8928340000000001</v>
      </c>
      <c r="BZ58" s="701">
        <v>3.2690429999999999</v>
      </c>
      <c r="CA58" s="701">
        <v>3.0058210000000001</v>
      </c>
      <c r="CB58" s="701">
        <v>3.0764100000000001</v>
      </c>
      <c r="CC58" s="701">
        <v>3.2284799999999998</v>
      </c>
      <c r="CD58" s="701">
        <v>3.2141109999999999</v>
      </c>
      <c r="CE58" s="701">
        <v>3.1241400000000001</v>
      </c>
      <c r="CF58" s="701">
        <v>3.1216499999999998</v>
      </c>
      <c r="CG58" s="701">
        <v>3.0166409999999999</v>
      </c>
      <c r="CH58" s="701">
        <v>2.8497599999999998</v>
      </c>
      <c r="CI58" s="762">
        <v>2.833329</v>
      </c>
      <c r="CJ58" s="762">
        <v>2.8590300000000002</v>
      </c>
      <c r="CK58" s="762">
        <v>2.788872</v>
      </c>
      <c r="CL58" s="762">
        <v>2.9777049999999998</v>
      </c>
      <c r="CM58" s="762">
        <v>2.6854870000000002</v>
      </c>
      <c r="CN58" s="762">
        <v>2.84022</v>
      </c>
      <c r="CO58" s="762">
        <v>2.8473600000000001</v>
      </c>
      <c r="CP58" s="762">
        <v>2.9071180000000001</v>
      </c>
      <c r="CQ58" s="762">
        <v>2.85216</v>
      </c>
      <c r="CR58" s="762">
        <v>2.5610759999999999</v>
      </c>
      <c r="CS58" s="762">
        <v>2.7227299999999999</v>
      </c>
      <c r="CT58" s="762">
        <v>2.6716199999999999</v>
      </c>
      <c r="CU58" s="762">
        <v>2.5534500000000002</v>
      </c>
      <c r="CV58" s="762">
        <v>2.66472</v>
      </c>
      <c r="CW58" s="762">
        <v>2.452296</v>
      </c>
      <c r="CX58" s="762">
        <v>2.7473749999999999</v>
      </c>
    </row>
    <row r="59" spans="1:102" ht="16.5" customHeight="1">
      <c r="A59" s="1098"/>
      <c r="B59" s="1103"/>
      <c r="C59" s="699" t="s">
        <v>469</v>
      </c>
      <c r="D59" s="701">
        <f>[5]Dataset!C115</f>
        <v>4.8377350000000003</v>
      </c>
      <c r="E59" s="701">
        <f>[5]Dataset!D115</f>
        <v>4.6340640000000004</v>
      </c>
      <c r="F59" s="701">
        <f>[5]Dataset!E115</f>
        <v>5.0827929999999997</v>
      </c>
      <c r="G59" s="701">
        <f>[5]Dataset!F115</f>
        <v>4.7111210000000003</v>
      </c>
      <c r="H59" s="701">
        <f>[5]Dataset!G115</f>
        <v>5.2142150000000003</v>
      </c>
      <c r="I59" s="701">
        <f>[5]Dataset!H115</f>
        <v>5.129232</v>
      </c>
      <c r="J59" s="701">
        <f>[5]Dataset!I115</f>
        <v>6.0260680000000004</v>
      </c>
      <c r="K59" s="701">
        <f>[5]Dataset!J115</f>
        <v>6.4948779999999999</v>
      </c>
      <c r="L59" s="701">
        <f>[5]Dataset!K115</f>
        <v>5.0957439999999998</v>
      </c>
      <c r="M59" s="701">
        <f>[5]Dataset!L115</f>
        <v>4.728008</v>
      </c>
      <c r="N59" s="701">
        <f>[5]Dataset!M115</f>
        <v>4.4432400000000003</v>
      </c>
      <c r="O59" s="701">
        <f>[5]Dataset!N115</f>
        <v>4.4982090000000001</v>
      </c>
      <c r="P59" s="701">
        <f>[5]Dataset!O115</f>
        <v>4.5879599999999998</v>
      </c>
      <c r="Q59" s="701">
        <f>[5]Dataset!P115</f>
        <v>4.4037839999999999</v>
      </c>
      <c r="R59" s="701">
        <f>[5]Dataset!Q115</f>
        <v>4.8632739999999997</v>
      </c>
      <c r="S59" s="701">
        <f>[5]Dataset!R115</f>
        <v>4.5352319999999997</v>
      </c>
      <c r="T59" s="701">
        <f>[5]Dataset!S115</f>
        <v>4.7870499999999998</v>
      </c>
      <c r="U59" s="701">
        <f>[5]Dataset!T115</f>
        <v>4.7847419999999996</v>
      </c>
      <c r="V59" s="701">
        <f>[5]Dataset!U115</f>
        <v>5.5708080000000004</v>
      </c>
      <c r="W59" s="701">
        <f>[5]Dataset!V115</f>
        <v>5.9085739999999998</v>
      </c>
      <c r="X59" s="701">
        <f>[5]Dataset!W115</f>
        <v>4.6900199999999996</v>
      </c>
      <c r="Y59" s="701">
        <f>[5]Dataset!X115</f>
        <v>4.4357059999999997</v>
      </c>
      <c r="Z59" s="701">
        <f>[5]Dataset!Y115</f>
        <v>4.1192859999999998</v>
      </c>
      <c r="AA59" s="701">
        <f>[5]Dataset!Z115</f>
        <v>4.0822830000000003</v>
      </c>
      <c r="AB59" s="701">
        <f>[5]Dataset!AA115</f>
        <v>4.1123599999999998</v>
      </c>
      <c r="AC59" s="701">
        <f>[5]Dataset!AB115</f>
        <v>3.9575719999999999</v>
      </c>
      <c r="AD59" s="701">
        <f>[5]Dataset!AC115</f>
        <v>4.3905219999999998</v>
      </c>
      <c r="AE59" s="701">
        <f>[5]Dataset!AD115</f>
        <v>4.036257</v>
      </c>
      <c r="AF59" s="701">
        <f>[5]Dataset!AE115</f>
        <v>4.2691980000000003</v>
      </c>
      <c r="AG59" s="701">
        <f>[5]Dataset!AF115</f>
        <v>4.5094200000000004</v>
      </c>
      <c r="AH59" s="701">
        <f>[5]Dataset!AG115</f>
        <v>4.9652089999999998</v>
      </c>
      <c r="AI59" s="701">
        <f>[5]Dataset!AH115</f>
        <v>5.2599520000000002</v>
      </c>
      <c r="AJ59" s="701">
        <f>[5]Dataset!AI115</f>
        <v>4.51403</v>
      </c>
      <c r="AK59" s="701">
        <f>[5]Dataset!AJ115</f>
        <v>4.1487970000000001</v>
      </c>
      <c r="AL59" s="701">
        <f>[5]Dataset!AK115</f>
        <v>3.8961960000000002</v>
      </c>
      <c r="AM59" s="701">
        <f>[5]Dataset!AL115</f>
        <v>3.793946</v>
      </c>
      <c r="AN59" s="701">
        <f>[5]Dataset!AM115</f>
        <v>3.9173040000000001</v>
      </c>
      <c r="AO59" s="701">
        <f>[5]Dataset!AN115</f>
        <v>3.8049729999999999</v>
      </c>
      <c r="AP59" s="701">
        <f>[5]Dataset!AO115</f>
        <v>2.3484400000000001</v>
      </c>
      <c r="AQ59" s="701">
        <f>[5]Dataset!AP115</f>
        <v>1.380512</v>
      </c>
      <c r="AR59" s="701">
        <f>[5]Dataset!AQ115</f>
        <v>1.411246</v>
      </c>
      <c r="AS59" s="701">
        <f>[5]Dataset!AR115</f>
        <v>1.769695</v>
      </c>
      <c r="AT59" s="701">
        <f>[5]Dataset!AS115</f>
        <v>2.941446</v>
      </c>
      <c r="AU59" s="701">
        <f>[5]Dataset!AT115</f>
        <v>3.4668700000000001</v>
      </c>
      <c r="AV59" s="701">
        <f>[5]Dataset!AU115</f>
        <v>3.1434000000000002</v>
      </c>
      <c r="AW59" s="701">
        <f>[5]Dataset!AV115</f>
        <v>3.0315409999999998</v>
      </c>
      <c r="AX59" s="701">
        <f>[5]Dataset!AW115</f>
        <v>2.3169200000000001</v>
      </c>
      <c r="AY59" s="701">
        <f>[5]Dataset!AX115</f>
        <v>2.3048999999999999</v>
      </c>
      <c r="AZ59" s="701">
        <f>[5]Dataset!AY115</f>
        <v>2.1738420000000001</v>
      </c>
      <c r="BA59" s="701">
        <f>[5]Dataset!AZ115</f>
        <v>2.3300800000000002</v>
      </c>
      <c r="BB59" s="701">
        <f>[5]Dataset!BA115</f>
        <v>2.0628500000000001</v>
      </c>
      <c r="BC59" s="701">
        <f>[5]Dataset!BB115</f>
        <v>1.8369390000000001</v>
      </c>
      <c r="BD59" s="701">
        <f>[5]Dataset!BC115</f>
        <v>2.6465100000000001</v>
      </c>
      <c r="BE59" s="701">
        <f>[5]Dataset!BD115</f>
        <v>3.2545160000000002</v>
      </c>
      <c r="BF59" s="701">
        <f>[5]Dataset!BE115</f>
        <v>3.6850000000000001</v>
      </c>
      <c r="BG59" s="701">
        <f>[5]Dataset!BF115</f>
        <v>3.6126119999999999</v>
      </c>
      <c r="BH59" s="701">
        <f>[5]Dataset!BG115</f>
        <v>2.9266960000000002</v>
      </c>
      <c r="BI59" s="701">
        <f>[5]Dataset!BH115</f>
        <v>2.7421519999999999</v>
      </c>
      <c r="BJ59" s="701">
        <f>[5]Dataset!BI115</f>
        <v>2.5498099999999999</v>
      </c>
      <c r="BK59" s="701">
        <f>[5]Dataset!BJ115</f>
        <v>2.4997029999999998</v>
      </c>
      <c r="BL59" s="701">
        <f>[5]Dataset!BK115</f>
        <v>2.5387249999999999</v>
      </c>
      <c r="BM59" s="701">
        <f>[5]Dataset!BL115</f>
        <v>2.4631720000000001</v>
      </c>
      <c r="BN59" s="701">
        <f>[5]Dataset!BM115</f>
        <v>2.7489789999999998</v>
      </c>
      <c r="BO59" s="701">
        <f>[5]Dataset!BN115</f>
        <v>2.6366779999999999</v>
      </c>
      <c r="BP59" s="701">
        <f>[5]Dataset!BO115</f>
        <v>3.0250059999999999</v>
      </c>
      <c r="BQ59" s="701">
        <f>[5]Dataset!BP115</f>
        <v>2.8488319999999998</v>
      </c>
      <c r="BR59" s="701">
        <f>[5]Dataset!BQ115</f>
        <v>3.0728080000000002</v>
      </c>
      <c r="BS59" s="701">
        <f>[5]Dataset!BR115</f>
        <v>3.1831299999999998</v>
      </c>
      <c r="BT59" s="701">
        <f>[5]Dataset!BS115</f>
        <v>2.6456080000000002</v>
      </c>
      <c r="BU59" s="701">
        <f>[5]Dataset!BT115</f>
        <v>2.5967470000000001</v>
      </c>
      <c r="BV59" s="701">
        <f>[5]Dataset!BU115</f>
        <v>2.4048180000000001</v>
      </c>
      <c r="BW59" s="701">
        <f>[5]Dataset!BV115</f>
        <v>2.4739420000000001</v>
      </c>
      <c r="BX59" s="701">
        <f>[5]Dataset!BW115</f>
        <v>2.3317299999999999</v>
      </c>
      <c r="BY59" s="701">
        <f>[5]Dataset!BX115</f>
        <v>2.189432</v>
      </c>
      <c r="BZ59" s="701">
        <v>2.3956059999999999</v>
      </c>
      <c r="CA59" s="701">
        <v>2.3973080000000002</v>
      </c>
      <c r="CB59" s="701">
        <v>2.63503</v>
      </c>
      <c r="CC59" s="701">
        <v>2.56793</v>
      </c>
      <c r="CD59" s="701">
        <v>2.736561</v>
      </c>
      <c r="CE59" s="701">
        <v>2.829288</v>
      </c>
      <c r="CF59" s="701">
        <v>2.5308039999999998</v>
      </c>
      <c r="CG59" s="701">
        <v>2.3728899999999999</v>
      </c>
      <c r="CH59" s="701">
        <v>2.3388119999999999</v>
      </c>
      <c r="CI59" s="762">
        <v>2.1826089999999998</v>
      </c>
      <c r="CJ59" s="762">
        <v>2.1899199999999999</v>
      </c>
      <c r="CK59" s="762">
        <v>2.16432</v>
      </c>
      <c r="CL59" s="762">
        <v>2.2707639999999998</v>
      </c>
      <c r="CM59" s="762">
        <v>2.251503</v>
      </c>
      <c r="CN59" s="762">
        <v>2.3139479999999999</v>
      </c>
      <c r="CO59" s="762">
        <v>2.372544</v>
      </c>
      <c r="CP59" s="762">
        <v>2.5634700000000001</v>
      </c>
      <c r="CQ59" s="762">
        <v>2.6680100000000002</v>
      </c>
      <c r="CR59" s="762">
        <v>2.3123049999999998</v>
      </c>
      <c r="CS59" s="762">
        <v>2.1969660000000002</v>
      </c>
      <c r="CT59" s="762">
        <v>2.109102</v>
      </c>
      <c r="CU59" s="762">
        <v>2.0221460000000002</v>
      </c>
      <c r="CV59" s="762">
        <v>2.1948479999999999</v>
      </c>
      <c r="CW59" s="762">
        <v>2.1263800000000002</v>
      </c>
      <c r="CX59" s="762">
        <v>2.2413560000000001</v>
      </c>
    </row>
    <row r="60" spans="1:102" ht="16.5" customHeight="1">
      <c r="A60" s="1098"/>
      <c r="B60" s="1103"/>
      <c r="C60" s="699" t="s">
        <v>451</v>
      </c>
      <c r="D60" s="701">
        <f>[5]Dataset!C116</f>
        <v>4.5564299999999998</v>
      </c>
      <c r="E60" s="701">
        <f>[5]Dataset!D116</f>
        <v>4.2614879999999999</v>
      </c>
      <c r="F60" s="701">
        <f>[5]Dataset!E116</f>
        <v>4.6110639999999998</v>
      </c>
      <c r="G60" s="701">
        <f>[5]Dataset!F116</f>
        <v>4.3227399999999996</v>
      </c>
      <c r="H60" s="701">
        <f>[5]Dataset!G116</f>
        <v>4.4165400000000004</v>
      </c>
      <c r="I60" s="701">
        <f>[5]Dataset!H116</f>
        <v>4.5779699999999997</v>
      </c>
      <c r="J60" s="701">
        <f>[5]Dataset!I116</f>
        <v>4.8310089999999999</v>
      </c>
      <c r="K60" s="701">
        <f>[5]Dataset!J116</f>
        <v>4.6753200000000001</v>
      </c>
      <c r="L60" s="701">
        <f>[5]Dataset!K116</f>
        <v>4.5099</v>
      </c>
      <c r="M60" s="701">
        <f>[5]Dataset!L116</f>
        <v>4.5143440000000004</v>
      </c>
      <c r="N60" s="701">
        <f>[5]Dataset!M116</f>
        <v>4.3208099999999998</v>
      </c>
      <c r="O60" s="701">
        <f>[5]Dataset!N116</f>
        <v>4.2062759999999999</v>
      </c>
      <c r="P60" s="701">
        <f>[5]Dataset!O116</f>
        <v>4.3028399999999998</v>
      </c>
      <c r="Q60" s="701">
        <f>[5]Dataset!P116</f>
        <v>3.9880680000000002</v>
      </c>
      <c r="R60" s="701">
        <f>[5]Dataset!Q116</f>
        <v>4.447756</v>
      </c>
      <c r="S60" s="701">
        <f>[5]Dataset!R116</f>
        <v>3.918161</v>
      </c>
      <c r="T60" s="701">
        <f>[5]Dataset!S116</f>
        <v>4.0386300000000004</v>
      </c>
      <c r="U60" s="701">
        <f>[5]Dataset!T116</f>
        <v>3.9251499999999999</v>
      </c>
      <c r="V60" s="701">
        <f>[5]Dataset!U116</f>
        <v>4.2396529999999997</v>
      </c>
      <c r="W60" s="701">
        <f>[5]Dataset!V116</f>
        <v>4.1041800000000004</v>
      </c>
      <c r="X60" s="701">
        <f>[5]Dataset!W116</f>
        <v>3.9590100000000001</v>
      </c>
      <c r="Y60" s="701">
        <f>[5]Dataset!X116</f>
        <v>3.9488729999999999</v>
      </c>
      <c r="Z60" s="701">
        <f>[5]Dataset!Y116</f>
        <v>3.8104200000000001</v>
      </c>
      <c r="AA60" s="701">
        <f>[5]Dataset!Z116</f>
        <v>3.7190759999999998</v>
      </c>
      <c r="AB60" s="701">
        <f>[5]Dataset!AA116</f>
        <v>3.7669199999999998</v>
      </c>
      <c r="AC60" s="701">
        <f>[5]Dataset!AB116</f>
        <v>3.4946799999999998</v>
      </c>
      <c r="AD60" s="701">
        <f>[5]Dataset!AC116</f>
        <v>3.8568959999999999</v>
      </c>
      <c r="AE60" s="701">
        <f>[5]Dataset!AD116</f>
        <v>3.5472220000000001</v>
      </c>
      <c r="AF60" s="701">
        <f>[5]Dataset!AE116</f>
        <v>3.6183900000000002</v>
      </c>
      <c r="AG60" s="701">
        <f>[5]Dataset!AF116</f>
        <v>3.58107</v>
      </c>
      <c r="AH60" s="701">
        <f>[5]Dataset!AG116</f>
        <v>3.7190699999999999</v>
      </c>
      <c r="AI60" s="701">
        <f>[5]Dataset!AH116</f>
        <v>3.6605400000000001</v>
      </c>
      <c r="AJ60" s="701">
        <f>[5]Dataset!AI116</f>
        <v>3.5333100000000002</v>
      </c>
      <c r="AK60" s="701">
        <f>[5]Dataset!AJ116</f>
        <v>3.317339</v>
      </c>
      <c r="AL60" s="701">
        <f>[5]Dataset!AK116</f>
        <v>3.283264</v>
      </c>
      <c r="AM60" s="701">
        <f>[5]Dataset!AL116</f>
        <v>3.270794</v>
      </c>
      <c r="AN60" s="701">
        <f>[5]Dataset!AM116</f>
        <v>3.3654600000000001</v>
      </c>
      <c r="AO60" s="701">
        <f>[5]Dataset!AN116</f>
        <v>2.99403</v>
      </c>
      <c r="AP60" s="701">
        <f>[5]Dataset!AO116</f>
        <v>3.2639279999999999</v>
      </c>
      <c r="AQ60" s="701">
        <f>[5]Dataset!AP116</f>
        <v>2.9575360000000002</v>
      </c>
      <c r="AR60" s="701">
        <f>[5]Dataset!AQ116</f>
        <v>3.0324599999999999</v>
      </c>
      <c r="AS60" s="701">
        <f>[5]Dataset!AR116</f>
        <v>2.89113</v>
      </c>
      <c r="AT60" s="701">
        <f>[5]Dataset!AS116</f>
        <v>3.0682559999999999</v>
      </c>
      <c r="AU60" s="701">
        <f>[5]Dataset!AT116</f>
        <v>3.0688499999999999</v>
      </c>
      <c r="AV60" s="701">
        <f>[5]Dataset!AU116</f>
        <v>2.9528099999999999</v>
      </c>
      <c r="AW60" s="701">
        <f>[5]Dataset!AV116</f>
        <v>3.086484</v>
      </c>
      <c r="AX60" s="701">
        <f>[5]Dataset!AW116</f>
        <v>2.9875799999999999</v>
      </c>
      <c r="AY60" s="701">
        <f>[5]Dataset!AX116</f>
        <v>2.8665340000000001</v>
      </c>
      <c r="AZ60" s="701">
        <f>[5]Dataset!AY116</f>
        <v>2.9449800000000002</v>
      </c>
      <c r="BA60" s="701">
        <f>[5]Dataset!AZ116</f>
        <v>2.734032</v>
      </c>
      <c r="BB60" s="701">
        <f>[5]Dataset!BA116</f>
        <v>2.9152089999999999</v>
      </c>
      <c r="BC60" s="701">
        <f>[5]Dataset!BB116</f>
        <v>2.732148</v>
      </c>
      <c r="BD60" s="701">
        <f>[5]Dataset!BC116</f>
        <v>2.82483</v>
      </c>
      <c r="BE60" s="701">
        <f>[5]Dataset!BD116</f>
        <v>2.82795</v>
      </c>
      <c r="BF60" s="701">
        <f>[5]Dataset!BE116</f>
        <v>2.986354</v>
      </c>
      <c r="BG60" s="701">
        <f>[5]Dataset!BF116</f>
        <v>2.8679700000000001</v>
      </c>
      <c r="BH60" s="701">
        <f>[5]Dataset!BG116</f>
        <v>2.7703799999999998</v>
      </c>
      <c r="BI60" s="701">
        <f>[5]Dataset!BH116</f>
        <v>2.8364690000000001</v>
      </c>
      <c r="BJ60" s="701">
        <f>[5]Dataset!BI116</f>
        <v>2.6873999999999998</v>
      </c>
      <c r="BK60" s="701">
        <f>[5]Dataset!BJ116</f>
        <v>2.5931220000000001</v>
      </c>
      <c r="BL60" s="701">
        <f>[5]Dataset!BK116</f>
        <v>2.6549100000000001</v>
      </c>
      <c r="BM60" s="701">
        <f>[5]Dataset!BL116</f>
        <v>2.4476200000000001</v>
      </c>
      <c r="BN60" s="701">
        <f>[5]Dataset!BM116</f>
        <v>2.6515849999999999</v>
      </c>
      <c r="BO60" s="701">
        <f>[5]Dataset!BN116</f>
        <v>2.4320560000000002</v>
      </c>
      <c r="BP60" s="701">
        <f>[5]Dataset!BO116</f>
        <v>2.4913799999999999</v>
      </c>
      <c r="BQ60" s="701">
        <f>[5]Dataset!BP116</f>
        <v>2.46753</v>
      </c>
      <c r="BR60" s="701">
        <f>[5]Dataset!BQ116</f>
        <v>2.6049609999999999</v>
      </c>
      <c r="BS60" s="701">
        <f>[5]Dataset!BR116</f>
        <v>2.51214</v>
      </c>
      <c r="BT60" s="701">
        <f>[5]Dataset!BS116</f>
        <v>2.49444</v>
      </c>
      <c r="BU60" s="701">
        <f>[5]Dataset!BT116</f>
        <v>2.4896099999999999</v>
      </c>
      <c r="BV60" s="701">
        <f>[5]Dataset!BU116</f>
        <v>2.3564099999999999</v>
      </c>
      <c r="BW60" s="701">
        <f>[5]Dataset!BV116</f>
        <v>2.2963939999999998</v>
      </c>
      <c r="BX60" s="701">
        <f>[5]Dataset!BW116</f>
        <v>2.32077</v>
      </c>
      <c r="BY60" s="701">
        <f>[5]Dataset!BX116</f>
        <v>2.0751119999999998</v>
      </c>
      <c r="BZ60" s="701">
        <v>2.334362</v>
      </c>
      <c r="CA60" s="701">
        <v>2.1745359999999998</v>
      </c>
      <c r="CB60" s="701">
        <v>2.2112699999999998</v>
      </c>
      <c r="CC60" s="701">
        <v>2.23611</v>
      </c>
      <c r="CD60" s="701">
        <v>2.2888850000000001</v>
      </c>
      <c r="CE60" s="701">
        <v>2.2061700000000002</v>
      </c>
      <c r="CF60" s="701">
        <v>2.1657299999999999</v>
      </c>
      <c r="CG60" s="701">
        <v>2.177378</v>
      </c>
      <c r="CH60" s="701">
        <v>2.0671200000000001</v>
      </c>
      <c r="CI60" s="762">
        <v>2.000594</v>
      </c>
      <c r="CJ60" s="762">
        <v>2.0254500000000002</v>
      </c>
      <c r="CK60" s="762">
        <v>1.9385920000000001</v>
      </c>
      <c r="CL60" s="762">
        <v>2.0313370000000002</v>
      </c>
      <c r="CM60" s="762">
        <v>1.862757</v>
      </c>
      <c r="CN60" s="762">
        <v>1.90689</v>
      </c>
      <c r="CO60" s="762">
        <v>1.92465</v>
      </c>
      <c r="CP60" s="762">
        <v>1.9518530000000001</v>
      </c>
      <c r="CQ60" s="762">
        <v>1.87704</v>
      </c>
      <c r="CR60" s="762">
        <v>1.87995</v>
      </c>
      <c r="CS60" s="762">
        <v>1.8733919999999999</v>
      </c>
      <c r="CT60" s="762">
        <v>1.8126</v>
      </c>
      <c r="CU60" s="762">
        <v>1.7396229999999999</v>
      </c>
      <c r="CV60" s="762">
        <v>1.78485</v>
      </c>
      <c r="CW60" s="762">
        <v>1.6642920000000001</v>
      </c>
      <c r="CX60" s="762">
        <v>1.832875</v>
      </c>
    </row>
    <row r="61" spans="1:102" ht="16.5" customHeight="1">
      <c r="A61" s="1098"/>
      <c r="B61" s="1103"/>
      <c r="C61" s="699" t="s">
        <v>452</v>
      </c>
      <c r="D61" s="701">
        <f>[5]Dataset!C117</f>
        <v>4.68276</v>
      </c>
      <c r="E61" s="701">
        <f>[5]Dataset!D117</f>
        <v>4.3370319999999998</v>
      </c>
      <c r="F61" s="701">
        <f>[5]Dataset!E117</f>
        <v>4.0755520000000001</v>
      </c>
      <c r="G61" s="701">
        <f>[5]Dataset!F117</f>
        <v>4.1945889999999997</v>
      </c>
      <c r="H61" s="701">
        <f>[5]Dataset!G117</f>
        <v>4.2878400000000001</v>
      </c>
      <c r="I61" s="701">
        <f>[5]Dataset!H117</f>
        <v>3.7323870000000001</v>
      </c>
      <c r="J61" s="701">
        <f>[5]Dataset!I117</f>
        <v>3.961986</v>
      </c>
      <c r="K61" s="701">
        <f>[5]Dataset!J117</f>
        <v>3.7138200000000001</v>
      </c>
      <c r="L61" s="701">
        <f>[5]Dataset!K117</f>
        <v>3.7947600000000001</v>
      </c>
      <c r="M61" s="701">
        <f>[5]Dataset!L117</f>
        <v>4.0606590000000002</v>
      </c>
      <c r="N61" s="701">
        <f>[5]Dataset!M117</f>
        <v>3.9602400000000002</v>
      </c>
      <c r="O61" s="701">
        <f>[5]Dataset!N117</f>
        <v>3.6611729999999998</v>
      </c>
      <c r="P61" s="701">
        <f>[5]Dataset!O117</f>
        <v>4.0621200000000002</v>
      </c>
      <c r="Q61" s="701">
        <f>[5]Dataset!P117</f>
        <v>3.7659720000000001</v>
      </c>
      <c r="R61" s="701">
        <f>[5]Dataset!Q117</f>
        <v>4.1388100000000003</v>
      </c>
      <c r="S61" s="701">
        <f>[5]Dataset!R117</f>
        <v>3.7423630000000001</v>
      </c>
      <c r="T61" s="701">
        <f>[5]Dataset!S117</f>
        <v>3.9756300000000002</v>
      </c>
      <c r="U61" s="701">
        <f>[5]Dataset!T117</f>
        <v>3.7689900000000001</v>
      </c>
      <c r="V61" s="701">
        <f>[5]Dataset!U117</f>
        <v>3.5711379999999999</v>
      </c>
      <c r="W61" s="701">
        <f>[5]Dataset!V117</f>
        <v>3.2826599999999999</v>
      </c>
      <c r="X61" s="701">
        <f>[5]Dataset!W117</f>
        <v>3.3754499999999998</v>
      </c>
      <c r="Y61" s="701">
        <f>[5]Dataset!X117</f>
        <v>3.6338819999999998</v>
      </c>
      <c r="Z61" s="701">
        <f>[5]Dataset!Y117</f>
        <v>3.53721</v>
      </c>
      <c r="AA61" s="701">
        <f>[5]Dataset!Z117</f>
        <v>3.366552</v>
      </c>
      <c r="AB61" s="701">
        <f>[5]Dataset!AA117</f>
        <v>3.6829800000000001</v>
      </c>
      <c r="AC61" s="701">
        <f>[5]Dataset!AB117</f>
        <v>3.4197519999999999</v>
      </c>
      <c r="AD61" s="701">
        <f>[5]Dataset!AC117</f>
        <v>3.4605920000000001</v>
      </c>
      <c r="AE61" s="701">
        <f>[5]Dataset!AD117</f>
        <v>3.3154249999999998</v>
      </c>
      <c r="AF61" s="701">
        <f>[5]Dataset!AE117</f>
        <v>3.1891799999999999</v>
      </c>
      <c r="AG61" s="701">
        <f>[5]Dataset!AF117</f>
        <v>3.04365</v>
      </c>
      <c r="AH61" s="701">
        <f>[5]Dataset!AG117</f>
        <v>3.0901730000000001</v>
      </c>
      <c r="AI61" s="701">
        <f>[5]Dataset!AH117</f>
        <v>2.92944</v>
      </c>
      <c r="AJ61" s="701">
        <f>[5]Dataset!AI117</f>
        <v>2.9911799999999999</v>
      </c>
      <c r="AK61" s="701">
        <f>[5]Dataset!AJ117</f>
        <v>3.1223510000000001</v>
      </c>
      <c r="AL61" s="701">
        <f>[5]Dataset!AK117</f>
        <v>3.0438000000000001</v>
      </c>
      <c r="AM61" s="701">
        <f>[5]Dataset!AL117</f>
        <v>3.0658219999999998</v>
      </c>
      <c r="AN61" s="701">
        <f>[5]Dataset!AM117</f>
        <v>3.1323599999999998</v>
      </c>
      <c r="AO61" s="701">
        <f>[5]Dataset!AN117</f>
        <v>2.9837229999999999</v>
      </c>
      <c r="AP61" s="701">
        <f>[5]Dataset!AO117</f>
        <v>2.9998390000000001</v>
      </c>
      <c r="AQ61" s="701">
        <f>[5]Dataset!AP117</f>
        <v>2.854905</v>
      </c>
      <c r="AR61" s="701">
        <f>[5]Dataset!AQ117</f>
        <v>3.0878399999999999</v>
      </c>
      <c r="AS61" s="701">
        <f>[5]Dataset!AR117</f>
        <v>2.869405</v>
      </c>
      <c r="AT61" s="701">
        <f>[5]Dataset!AS117</f>
        <v>2.7513740000000002</v>
      </c>
      <c r="AU61" s="701">
        <f>[5]Dataset!AT117</f>
        <v>2.6703000000000001</v>
      </c>
      <c r="AV61" s="701">
        <f>[5]Dataset!AU117</f>
        <v>2.5544099999999998</v>
      </c>
      <c r="AW61" s="701">
        <f>[5]Dataset!AV117</f>
        <v>2.7395320000000001</v>
      </c>
      <c r="AX61" s="701">
        <f>[5]Dataset!AW117</f>
        <v>2.5343399999999998</v>
      </c>
      <c r="AY61" s="701">
        <f>[5]Dataset!AX117</f>
        <v>2.4336220000000002</v>
      </c>
      <c r="AZ61" s="701">
        <f>[5]Dataset!AY117</f>
        <v>2.4318240000000002</v>
      </c>
      <c r="BA61" s="701">
        <f>[5]Dataset!AZ117</f>
        <v>2.513728</v>
      </c>
      <c r="BB61" s="701">
        <f>[5]Dataset!BA117</f>
        <v>2.674525</v>
      </c>
      <c r="BC61" s="701">
        <f>[5]Dataset!BB117</f>
        <v>2.4934780000000001</v>
      </c>
      <c r="BD61" s="701">
        <f>[5]Dataset!BC117</f>
        <v>2.6223299999999998</v>
      </c>
      <c r="BE61" s="701">
        <f>[5]Dataset!BD117</f>
        <v>2.3290799999999998</v>
      </c>
      <c r="BF61" s="701">
        <f>[5]Dataset!BE117</f>
        <v>2.3427630000000002</v>
      </c>
      <c r="BG61" s="701">
        <f>[5]Dataset!BF117</f>
        <v>2.2036199999999999</v>
      </c>
      <c r="BH61" s="701">
        <f>[5]Dataset!BG117</f>
        <v>2.18526</v>
      </c>
      <c r="BI61" s="701">
        <f>[5]Dataset!BH117</f>
        <v>2.4013840000000002</v>
      </c>
      <c r="BJ61" s="701">
        <f>[5]Dataset!BI117</f>
        <v>2.4452099999999999</v>
      </c>
      <c r="BK61" s="701">
        <f>[5]Dataset!BJ117</f>
        <v>2.2570410000000001</v>
      </c>
      <c r="BL61" s="701">
        <f>[5]Dataset!BK117</f>
        <v>2.3091300000000001</v>
      </c>
      <c r="BM61" s="701">
        <f>[5]Dataset!BL117</f>
        <v>2.2519279999999999</v>
      </c>
      <c r="BN61" s="701">
        <f>[5]Dataset!BM117</f>
        <v>2.5215709999999998</v>
      </c>
      <c r="BO61" s="701">
        <f>[5]Dataset!BN117</f>
        <v>2.2293750000000001</v>
      </c>
      <c r="BP61" s="701">
        <f>[5]Dataset!BO117</f>
        <v>2.3608500000000001</v>
      </c>
      <c r="BQ61" s="701">
        <f>[5]Dataset!BP117</f>
        <v>2.12439</v>
      </c>
      <c r="BR61" s="701">
        <f>[5]Dataset!BQ117</f>
        <v>2.1993879999999999</v>
      </c>
      <c r="BS61" s="701">
        <f>[5]Dataset!BR117</f>
        <v>2.0765400000000001</v>
      </c>
      <c r="BT61" s="701">
        <f>[5]Dataset!BS117</f>
        <v>2.0527799999999998</v>
      </c>
      <c r="BU61" s="701">
        <f>[5]Dataset!BT117</f>
        <v>2.1817489999999999</v>
      </c>
      <c r="BV61" s="701">
        <f>[5]Dataset!BU117</f>
        <v>2.2101600000000001</v>
      </c>
      <c r="BW61" s="701">
        <f>[5]Dataset!BV117</f>
        <v>2.1634000000000002</v>
      </c>
      <c r="BX61" s="701">
        <f>[5]Dataset!BW117</f>
        <v>2.1747899999999998</v>
      </c>
      <c r="BY61" s="701">
        <f>[5]Dataset!BX117</f>
        <v>2.0777960000000002</v>
      </c>
      <c r="BZ61" s="701">
        <v>2.2847</v>
      </c>
      <c r="CA61" s="701">
        <v>2.042151</v>
      </c>
      <c r="CB61" s="701">
        <v>2.1709800000000001</v>
      </c>
      <c r="CC61" s="701">
        <v>1.9292100000000001</v>
      </c>
      <c r="CD61" s="701">
        <v>1.982667</v>
      </c>
      <c r="CE61" s="701">
        <v>1.8934200000000001</v>
      </c>
      <c r="CF61" s="701">
        <v>1.8976500000000001</v>
      </c>
      <c r="CG61" s="701">
        <v>2.0172940000000001</v>
      </c>
      <c r="CH61" s="701">
        <v>1.94946</v>
      </c>
      <c r="CI61" s="762">
        <v>1.9298630000000001</v>
      </c>
      <c r="CJ61" s="762">
        <v>1.8889199999999999</v>
      </c>
      <c r="CK61" s="762">
        <v>1.8419350000000001</v>
      </c>
      <c r="CL61" s="762">
        <v>1.980032</v>
      </c>
      <c r="CM61" s="762">
        <v>1.8555360000000001</v>
      </c>
      <c r="CN61" s="762">
        <v>1.96221</v>
      </c>
      <c r="CO61" s="762">
        <v>1.8242400000000001</v>
      </c>
      <c r="CP61" s="762">
        <v>1.8623559999999999</v>
      </c>
      <c r="CQ61" s="762">
        <v>1.7811900000000001</v>
      </c>
      <c r="CR61" s="762">
        <v>1.77783</v>
      </c>
      <c r="CS61" s="762">
        <v>1.861612</v>
      </c>
      <c r="CT61" s="762">
        <v>1.8291299999999999</v>
      </c>
      <c r="CU61" s="762">
        <v>1.754732</v>
      </c>
      <c r="CV61" s="762">
        <v>1.80081</v>
      </c>
      <c r="CW61" s="762">
        <v>1.7048920000000001</v>
      </c>
      <c r="CX61" s="762">
        <v>1.8757170000000001</v>
      </c>
    </row>
    <row r="62" spans="1:102" ht="16.5" customHeight="1">
      <c r="A62" s="1098"/>
      <c r="B62" s="1103"/>
      <c r="C62" s="699" t="s">
        <v>454</v>
      </c>
      <c r="D62" s="701">
        <f>[5]Dataset!C118</f>
        <v>2.6713249999999999</v>
      </c>
      <c r="E62" s="701">
        <f>[5]Dataset!D118</f>
        <v>2.4643679999999999</v>
      </c>
      <c r="F62" s="701">
        <f>[5]Dataset!E118</f>
        <v>2.786724</v>
      </c>
      <c r="G62" s="701">
        <f>[5]Dataset!F118</f>
        <v>2.618252</v>
      </c>
      <c r="H62" s="701">
        <f>[5]Dataset!G118</f>
        <v>2.6288</v>
      </c>
      <c r="I62" s="701">
        <f>[5]Dataset!H118</f>
        <v>2.7323140000000001</v>
      </c>
      <c r="J62" s="701">
        <f>[5]Dataset!I118</f>
        <v>2.5000300000000002</v>
      </c>
      <c r="K62" s="701">
        <f>[5]Dataset!J118</f>
        <v>2.3738000000000001</v>
      </c>
      <c r="L62" s="701">
        <f>[5]Dataset!K118</f>
        <v>2.542176</v>
      </c>
      <c r="M62" s="701">
        <f>[5]Dataset!L118</f>
        <v>2.8051659999999998</v>
      </c>
      <c r="N62" s="701">
        <f>[5]Dataset!M118</f>
        <v>2.7428439999999998</v>
      </c>
      <c r="O62" s="701">
        <f>[5]Dataset!N118</f>
        <v>2.455492</v>
      </c>
      <c r="P62" s="701">
        <f>[5]Dataset!O118</f>
        <v>2.6446939999999999</v>
      </c>
      <c r="Q62" s="701">
        <f>[5]Dataset!P118</f>
        <v>2.3927040000000002</v>
      </c>
      <c r="R62" s="701">
        <f>[5]Dataset!Q118</f>
        <v>2.666709</v>
      </c>
      <c r="S62" s="701">
        <f>[5]Dataset!R118</f>
        <v>2.5159500000000001</v>
      </c>
      <c r="T62" s="701">
        <f>[5]Dataset!S118</f>
        <v>2.7371500000000002</v>
      </c>
      <c r="U62" s="701">
        <f>[5]Dataset!T118</f>
        <v>2.5673439999999998</v>
      </c>
      <c r="V62" s="701">
        <f>[5]Dataset!U118</f>
        <v>2.4837020000000001</v>
      </c>
      <c r="W62" s="701">
        <f>[5]Dataset!V118</f>
        <v>2.31101</v>
      </c>
      <c r="X62" s="701">
        <f>[5]Dataset!W118</f>
        <v>2.5881699999999999</v>
      </c>
      <c r="Y62" s="701">
        <f>[5]Dataset!X118</f>
        <v>2.7347060000000001</v>
      </c>
      <c r="Z62" s="701">
        <f>[5]Dataset!Y118</f>
        <v>2.7379039999999999</v>
      </c>
      <c r="AA62" s="701">
        <f>[5]Dataset!Z118</f>
        <v>2.465592</v>
      </c>
      <c r="AB62" s="701">
        <f>[5]Dataset!AA118</f>
        <v>2.7732380000000001</v>
      </c>
      <c r="AC62" s="701">
        <f>[5]Dataset!AB118</f>
        <v>2.48976</v>
      </c>
      <c r="AD62" s="701">
        <f>[5]Dataset!AC118</f>
        <v>2.7156600000000002</v>
      </c>
      <c r="AE62" s="701">
        <f>[5]Dataset!AD118</f>
        <v>2.5621999999999998</v>
      </c>
      <c r="AF62" s="701">
        <f>[5]Dataset!AE118</f>
        <v>2.65408</v>
      </c>
      <c r="AG62" s="701">
        <f>[5]Dataset!AF118</f>
        <v>2.4584820000000001</v>
      </c>
      <c r="AH62" s="701">
        <f>[5]Dataset!AG118</f>
        <v>2.414542</v>
      </c>
      <c r="AI62" s="701">
        <f>[5]Dataset!AH118</f>
        <v>2.2270560000000001</v>
      </c>
      <c r="AJ62" s="701">
        <f>[5]Dataset!AI118</f>
        <v>2.4162750000000002</v>
      </c>
      <c r="AK62" s="701">
        <f>[5]Dataset!AJ118</f>
        <v>2.7576179999999999</v>
      </c>
      <c r="AL62" s="701">
        <f>[5]Dataset!AK118</f>
        <v>2.6451099999999999</v>
      </c>
      <c r="AM62" s="701">
        <f>[5]Dataset!AL118</f>
        <v>2.4311759999999998</v>
      </c>
      <c r="AN62" s="701">
        <f>[5]Dataset!AM118</f>
        <v>2.6664819999999998</v>
      </c>
      <c r="AO62" s="701">
        <f>[5]Dataset!AN118</f>
        <v>2.4217249999999999</v>
      </c>
      <c r="AP62" s="701">
        <f>[5]Dataset!AO118</f>
        <v>2.3191739999999998</v>
      </c>
      <c r="AQ62" s="701">
        <f>[5]Dataset!AP118</f>
        <v>2.1639279999999999</v>
      </c>
      <c r="AR62" s="701">
        <f>[5]Dataset!AQ118</f>
        <v>2.1751339999999999</v>
      </c>
      <c r="AS62" s="701">
        <f>[5]Dataset!AR118</f>
        <v>2.0746500000000001</v>
      </c>
      <c r="AT62" s="701">
        <f>[5]Dataset!AS118</f>
        <v>2.2479390000000001</v>
      </c>
      <c r="AU62" s="701">
        <f>[5]Dataset!AT118</f>
        <v>1.9127000000000001</v>
      </c>
      <c r="AV62" s="701">
        <f>[5]Dataset!AU118</f>
        <v>2.2793160000000001</v>
      </c>
      <c r="AW62" s="701">
        <f>[5]Dataset!AV118</f>
        <v>2.4624809999999999</v>
      </c>
      <c r="AX62" s="701">
        <f>[5]Dataset!AW118</f>
        <v>2.3567749999999998</v>
      </c>
      <c r="AY62" s="701">
        <f>[5]Dataset!AX118</f>
        <v>2.3963749999999999</v>
      </c>
      <c r="AZ62" s="701">
        <f>[5]Dataset!AY118</f>
        <v>2.3573680000000001</v>
      </c>
      <c r="BA62" s="701">
        <f>[5]Dataset!AZ118</f>
        <v>2.217984</v>
      </c>
      <c r="BB62" s="701">
        <f>[5]Dataset!BA118</f>
        <v>2.2592180000000002</v>
      </c>
      <c r="BC62" s="701">
        <f>[5]Dataset!BB118</f>
        <v>2.245152</v>
      </c>
      <c r="BD62" s="701">
        <f>[5]Dataset!BC118</f>
        <v>2.1550750000000001</v>
      </c>
      <c r="BE62" s="701">
        <f>[5]Dataset!BD118</f>
        <v>2.1711819999999999</v>
      </c>
      <c r="BF62" s="701">
        <f>[5]Dataset!BE118</f>
        <v>2.068254</v>
      </c>
      <c r="BG62" s="701">
        <f>[5]Dataset!BF118</f>
        <v>2.0235020000000001</v>
      </c>
      <c r="BH62" s="701">
        <f>[5]Dataset!BG118</f>
        <v>2.1994959999999999</v>
      </c>
      <c r="BI62" s="701">
        <f>[5]Dataset!BH118</f>
        <v>2.2307670000000002</v>
      </c>
      <c r="BJ62" s="701">
        <f>[5]Dataset!BI118</f>
        <v>1.982475</v>
      </c>
      <c r="BK62" s="701">
        <f>[5]Dataset!BJ118</f>
        <v>1.9767749999999999</v>
      </c>
      <c r="BL62" s="701">
        <f>[5]Dataset!BK118</f>
        <v>1.8034749999999999</v>
      </c>
      <c r="BM62" s="701">
        <f>[5]Dataset!BL118</f>
        <v>1.9221600000000001</v>
      </c>
      <c r="BN62" s="701">
        <f>[5]Dataset!BM118</f>
        <v>2.228958</v>
      </c>
      <c r="BO62" s="701">
        <f>[5]Dataset!BN118</f>
        <v>2.0136479999999999</v>
      </c>
      <c r="BP62" s="701">
        <f>[5]Dataset!BO118</f>
        <v>1.9855940000000001</v>
      </c>
      <c r="BQ62" s="701">
        <f>[5]Dataset!BP118</f>
        <v>1.777048</v>
      </c>
      <c r="BR62" s="701">
        <f>[5]Dataset!BQ118</f>
        <v>1.726245</v>
      </c>
      <c r="BS62" s="701">
        <f>[5]Dataset!BR118</f>
        <v>1.6416249999999999</v>
      </c>
      <c r="BT62" s="701">
        <f>[5]Dataset!BS118</f>
        <v>1.824524</v>
      </c>
      <c r="BU62" s="701">
        <f>[5]Dataset!BT118</f>
        <v>1.8450120000000001</v>
      </c>
      <c r="BV62" s="701">
        <f>[5]Dataset!BU118</f>
        <v>1.842516</v>
      </c>
      <c r="BW62" s="701">
        <f>[5]Dataset!BV118</f>
        <v>1.7219800000000001</v>
      </c>
      <c r="BX62" s="701">
        <f>[5]Dataset!BW118</f>
        <v>1.7589250000000001</v>
      </c>
      <c r="BY62" s="701">
        <f>[5]Dataset!BX118</f>
        <v>1.731144</v>
      </c>
      <c r="BZ62" s="701">
        <v>1.950291</v>
      </c>
      <c r="CA62" s="701">
        <v>1.7867459999999999</v>
      </c>
      <c r="CB62" s="701">
        <v>1.81915</v>
      </c>
      <c r="CC62" s="701">
        <v>1.7613700000000001</v>
      </c>
      <c r="CD62" s="701">
        <v>1.7028179999999999</v>
      </c>
      <c r="CE62" s="701">
        <v>1.7747599999999999</v>
      </c>
      <c r="CF62" s="701">
        <v>1.7608760000000001</v>
      </c>
      <c r="CG62" s="701">
        <v>1.8748860000000001</v>
      </c>
      <c r="CH62" s="701">
        <v>1.954472</v>
      </c>
      <c r="CI62" s="762">
        <v>1.8116019999999999</v>
      </c>
      <c r="CJ62" s="762">
        <v>1.8754059999999999</v>
      </c>
      <c r="CK62" s="762">
        <v>1.9036249999999999</v>
      </c>
      <c r="CL62" s="762">
        <v>1.8607860000000001</v>
      </c>
      <c r="CM62" s="762">
        <v>1.7611250000000001</v>
      </c>
      <c r="CN62" s="762">
        <v>1.9013279999999999</v>
      </c>
      <c r="CO62" s="762">
        <v>1.7336020000000001</v>
      </c>
      <c r="CP62" s="762">
        <v>1.726842</v>
      </c>
      <c r="CQ62" s="762">
        <v>1.6922619999999999</v>
      </c>
      <c r="CR62" s="762">
        <v>1.7861</v>
      </c>
      <c r="CS62" s="762">
        <v>2.052486</v>
      </c>
      <c r="CT62" s="762">
        <v>1.851772</v>
      </c>
      <c r="CU62" s="762">
        <v>1.707552</v>
      </c>
      <c r="CV62" s="762">
        <v>1.945112</v>
      </c>
      <c r="CW62" s="762">
        <v>1.8291120000000001</v>
      </c>
      <c r="CX62" s="762">
        <v>1.889238</v>
      </c>
    </row>
    <row r="63" spans="1:102" ht="16.5" customHeight="1">
      <c r="A63" s="1098"/>
      <c r="B63" s="1103"/>
      <c r="C63" s="699" t="s">
        <v>453</v>
      </c>
      <c r="D63" s="701">
        <f>[5]Dataset!C119</f>
        <v>3.0908699999999998</v>
      </c>
      <c r="E63" s="701">
        <f>[5]Dataset!D119</f>
        <v>2.8998759999999999</v>
      </c>
      <c r="F63" s="701">
        <f>[5]Dataset!E119</f>
        <v>3.1852809999999998</v>
      </c>
      <c r="G63" s="701">
        <f>[5]Dataset!F119</f>
        <v>2.9393530000000001</v>
      </c>
      <c r="H63" s="701">
        <f>[5]Dataset!G119</f>
        <v>3.06894</v>
      </c>
      <c r="I63" s="701">
        <f>[5]Dataset!H119</f>
        <v>2.9823900000000001</v>
      </c>
      <c r="J63" s="701">
        <f>[5]Dataset!I119</f>
        <v>3.1578460000000002</v>
      </c>
      <c r="K63" s="701">
        <f>[5]Dataset!J119</f>
        <v>3.0643500000000001</v>
      </c>
      <c r="L63" s="701">
        <f>[5]Dataset!K119</f>
        <v>2.8422299999999998</v>
      </c>
      <c r="M63" s="701">
        <f>[5]Dataset!L119</f>
        <v>2.802276</v>
      </c>
      <c r="N63" s="701">
        <f>[5]Dataset!M119</f>
        <v>2.78172</v>
      </c>
      <c r="O63" s="701">
        <f>[5]Dataset!N119</f>
        <v>2.765498</v>
      </c>
      <c r="P63" s="701">
        <f>[5]Dataset!O119</f>
        <v>2.8849200000000002</v>
      </c>
      <c r="Q63" s="701">
        <f>[5]Dataset!P119</f>
        <v>2.6926760000000001</v>
      </c>
      <c r="R63" s="701">
        <f>[5]Dataset!Q119</f>
        <v>2.967041</v>
      </c>
      <c r="S63" s="701">
        <f>[5]Dataset!R119</f>
        <v>2.7231869999999998</v>
      </c>
      <c r="T63" s="701">
        <f>[5]Dataset!S119</f>
        <v>2.8466399999999998</v>
      </c>
      <c r="U63" s="701">
        <f>[5]Dataset!T119</f>
        <v>2.8129499999999998</v>
      </c>
      <c r="V63" s="701">
        <f>[5]Dataset!U119</f>
        <v>2.9207890000000001</v>
      </c>
      <c r="W63" s="701">
        <f>[5]Dataset!V119</f>
        <v>2.8486199999999999</v>
      </c>
      <c r="X63" s="701">
        <f>[5]Dataset!W119</f>
        <v>2.6750400000000001</v>
      </c>
      <c r="Y63" s="701">
        <f>[5]Dataset!X119</f>
        <v>2.6770670000000001</v>
      </c>
      <c r="Z63" s="701">
        <f>[5]Dataset!Y119</f>
        <v>2.6496599999999999</v>
      </c>
      <c r="AA63" s="701">
        <f>[5]Dataset!Z119</f>
        <v>2.612581</v>
      </c>
      <c r="AB63" s="701">
        <f>[5]Dataset!AA119</f>
        <v>2.7289500000000002</v>
      </c>
      <c r="AC63" s="701">
        <f>[5]Dataset!AB119</f>
        <v>2.5627279999999999</v>
      </c>
      <c r="AD63" s="701">
        <f>[5]Dataset!AC119</f>
        <v>2.809034</v>
      </c>
      <c r="AE63" s="701">
        <f>[5]Dataset!AD119</f>
        <v>2.5686749999999998</v>
      </c>
      <c r="AF63" s="701">
        <f>[5]Dataset!AE119</f>
        <v>2.7368399999999999</v>
      </c>
      <c r="AG63" s="701">
        <f>[5]Dataset!AF119</f>
        <v>2.6177999999999999</v>
      </c>
      <c r="AH63" s="701">
        <f>[5]Dataset!AG119</f>
        <v>2.7415780000000001</v>
      </c>
      <c r="AI63" s="701">
        <f>[5]Dataset!AH119</f>
        <v>2.6631300000000002</v>
      </c>
      <c r="AJ63" s="701">
        <f>[5]Dataset!AI119</f>
        <v>2.4758399999999998</v>
      </c>
      <c r="AK63" s="701">
        <f>[5]Dataset!AJ119</f>
        <v>2.2245159999999999</v>
      </c>
      <c r="AL63" s="701">
        <f>[5]Dataset!AK119</f>
        <v>2.44956</v>
      </c>
      <c r="AM63" s="701">
        <f>[5]Dataset!AL119</f>
        <v>2.3639060000000001</v>
      </c>
      <c r="AN63" s="701">
        <f>[5]Dataset!AM119</f>
        <v>2.5104899999999999</v>
      </c>
      <c r="AO63" s="701">
        <f>[5]Dataset!AN119</f>
        <v>2.386323</v>
      </c>
      <c r="AP63" s="701">
        <f>[5]Dataset!AO119</f>
        <v>2.3595649999999999</v>
      </c>
      <c r="AQ63" s="701">
        <f>[5]Dataset!AP119</f>
        <v>2.3537849999999998</v>
      </c>
      <c r="AR63" s="701">
        <f>[5]Dataset!AQ119</f>
        <v>2.3677199999999998</v>
      </c>
      <c r="AS63" s="701">
        <f>[5]Dataset!AR119</f>
        <v>2.2202099999999998</v>
      </c>
      <c r="AT63" s="701">
        <f>[5]Dataset!AS119</f>
        <v>2.3589760000000002</v>
      </c>
      <c r="AU63" s="701">
        <f>[5]Dataset!AT119</f>
        <v>2.3343600000000002</v>
      </c>
      <c r="AV63" s="701">
        <f>[5]Dataset!AU119</f>
        <v>2.2091400000000001</v>
      </c>
      <c r="AW63" s="701">
        <f>[5]Dataset!AV119</f>
        <v>2.2922639999999999</v>
      </c>
      <c r="AX63" s="701">
        <f>[5]Dataset!AW119</f>
        <v>2.2269899999999998</v>
      </c>
      <c r="AY63" s="701">
        <f>[5]Dataset!AX119</f>
        <v>2.2354069999999999</v>
      </c>
      <c r="AZ63" s="701">
        <f>[5]Dataset!AY119</f>
        <v>2.3203800000000001</v>
      </c>
      <c r="BA63" s="701">
        <f>[5]Dataset!AZ119</f>
        <v>2.2085560000000002</v>
      </c>
      <c r="BB63" s="701">
        <f>[5]Dataset!BA119</f>
        <v>2.3086009999999999</v>
      </c>
      <c r="BC63" s="701">
        <f>[5]Dataset!BB119</f>
        <v>2.1955610000000001</v>
      </c>
      <c r="BD63" s="701">
        <f>[5]Dataset!BC119</f>
        <v>2.2864800000000001</v>
      </c>
      <c r="BE63" s="701">
        <f>[5]Dataset!BD119</f>
        <v>2.18289</v>
      </c>
      <c r="BF63" s="701">
        <f>[5]Dataset!BE119</f>
        <v>2.250972</v>
      </c>
      <c r="BG63" s="701">
        <f>[5]Dataset!BF119</f>
        <v>2.13489</v>
      </c>
      <c r="BH63" s="701">
        <f>[5]Dataset!BG119</f>
        <v>2.0367000000000002</v>
      </c>
      <c r="BI63" s="701">
        <f>[5]Dataset!BH119</f>
        <v>2.0835720000000002</v>
      </c>
      <c r="BJ63" s="701">
        <f>[5]Dataset!BI119</f>
        <v>2.0475599999999998</v>
      </c>
      <c r="BK63" s="701">
        <f>[5]Dataset!BJ119</f>
        <v>2.0118170000000002</v>
      </c>
      <c r="BL63" s="701">
        <f>[5]Dataset!BK119</f>
        <v>2.0837699999999999</v>
      </c>
      <c r="BM63" s="701">
        <f>[5]Dataset!BL119</f>
        <v>1.9704159999999999</v>
      </c>
      <c r="BN63" s="701">
        <f>[5]Dataset!BM119</f>
        <v>2.149044</v>
      </c>
      <c r="BO63" s="701">
        <f>[5]Dataset!BN119</f>
        <v>1.983716</v>
      </c>
      <c r="BP63" s="701">
        <f>[5]Dataset!BO119</f>
        <v>2.03721</v>
      </c>
      <c r="BQ63" s="701">
        <f>[5]Dataset!BP119</f>
        <v>1.95408</v>
      </c>
      <c r="BR63" s="701">
        <f>[5]Dataset!BQ119</f>
        <v>2.0516109999999999</v>
      </c>
      <c r="BS63" s="701">
        <f>[5]Dataset!BR119</f>
        <v>1.96383</v>
      </c>
      <c r="BT63" s="701">
        <f>[5]Dataset!BS119</f>
        <v>1.8709199999999999</v>
      </c>
      <c r="BU63" s="701">
        <f>[5]Dataset!BT119</f>
        <v>1.8768640000000001</v>
      </c>
      <c r="BV63" s="701">
        <f>[5]Dataset!BU119</f>
        <v>1.8405899999999999</v>
      </c>
      <c r="BW63" s="701">
        <f>[5]Dataset!BV119</f>
        <v>1.8017989999999999</v>
      </c>
      <c r="BX63" s="701">
        <f>[5]Dataset!BW119</f>
        <v>1.8198300000000001</v>
      </c>
      <c r="BY63" s="701">
        <f>[5]Dataset!BX119</f>
        <v>1.7208239999999999</v>
      </c>
      <c r="BZ63" s="701">
        <v>1.8856059999999999</v>
      </c>
      <c r="CA63" s="701">
        <v>1.726602</v>
      </c>
      <c r="CB63" s="701">
        <v>1.8022499999999999</v>
      </c>
      <c r="CC63" s="701">
        <v>1.72428</v>
      </c>
      <c r="CD63" s="701">
        <v>1.799023</v>
      </c>
      <c r="CE63" s="701">
        <v>1.7301</v>
      </c>
      <c r="CF63" s="701">
        <v>1.6466099999999999</v>
      </c>
      <c r="CG63" s="701">
        <v>1.6618170000000001</v>
      </c>
      <c r="CH63" s="701">
        <v>1.61982</v>
      </c>
      <c r="CI63" s="762">
        <v>1.581399</v>
      </c>
      <c r="CJ63" s="762">
        <v>1.62999</v>
      </c>
      <c r="CK63" s="762">
        <v>1.5994949999999999</v>
      </c>
      <c r="CL63" s="762">
        <v>1.682866</v>
      </c>
      <c r="CM63" s="762">
        <v>1.5452360000000001</v>
      </c>
      <c r="CN63" s="762">
        <v>1.6208400000000001</v>
      </c>
      <c r="CO63" s="762">
        <v>1.5645899999999999</v>
      </c>
      <c r="CP63" s="762">
        <v>1.5724750000000001</v>
      </c>
      <c r="CQ63" s="762">
        <v>1.50132</v>
      </c>
      <c r="CR63" s="762">
        <v>1.4403300000000001</v>
      </c>
      <c r="CS63" s="762">
        <v>1.4145000000000001</v>
      </c>
      <c r="CT63" s="762">
        <v>1.4375100000000001</v>
      </c>
      <c r="CU63" s="762">
        <v>1.3741650000000001</v>
      </c>
      <c r="CV63" s="762">
        <v>1.4408099999999999</v>
      </c>
      <c r="CW63" s="762">
        <v>1.347612</v>
      </c>
      <c r="CX63" s="762">
        <v>1.468904</v>
      </c>
    </row>
    <row r="64" spans="1:102" ht="16.5" customHeight="1">
      <c r="A64" s="1098"/>
      <c r="B64" s="1103"/>
      <c r="C64" s="699" t="s">
        <v>455</v>
      </c>
      <c r="D64" s="701">
        <f>[5]Dataset!C120</f>
        <v>3.19035</v>
      </c>
      <c r="E64" s="701">
        <f>[5]Dataset!D120</f>
        <v>2.9935640000000001</v>
      </c>
      <c r="F64" s="701">
        <f>[5]Dataset!E120</f>
        <v>3.2463510000000002</v>
      </c>
      <c r="G64" s="701">
        <f>[5]Dataset!F120</f>
        <v>3.0209299999999999</v>
      </c>
      <c r="H64" s="701">
        <f>[5]Dataset!G120</f>
        <v>3.10446</v>
      </c>
      <c r="I64" s="701">
        <f>[5]Dataset!H120</f>
        <v>3.1208100000000001</v>
      </c>
      <c r="J64" s="701">
        <f>[5]Dataset!I120</f>
        <v>3.3832469999999999</v>
      </c>
      <c r="K64" s="701">
        <f>[5]Dataset!J120</f>
        <v>3.36978</v>
      </c>
      <c r="L64" s="701">
        <f>[5]Dataset!K120</f>
        <v>2.99688</v>
      </c>
      <c r="M64" s="701">
        <f>[5]Dataset!L120</f>
        <v>3.0142850000000001</v>
      </c>
      <c r="N64" s="701">
        <f>[5]Dataset!M120</f>
        <v>2.8325399999999998</v>
      </c>
      <c r="O64" s="701">
        <f>[5]Dataset!N120</f>
        <v>2.6802670000000002</v>
      </c>
      <c r="P64" s="701">
        <f>[5]Dataset!O120</f>
        <v>2.80341</v>
      </c>
      <c r="Q64" s="701">
        <f>[5]Dataset!P120</f>
        <v>2.5842040000000002</v>
      </c>
      <c r="R64" s="701">
        <f>[5]Dataset!Q120</f>
        <v>2.8963920000000001</v>
      </c>
      <c r="S64" s="701">
        <f>[5]Dataset!R120</f>
        <v>2.6328520000000002</v>
      </c>
      <c r="T64" s="701">
        <f>[5]Dataset!S120</f>
        <v>2.7446999999999999</v>
      </c>
      <c r="U64" s="701">
        <f>[5]Dataset!T120</f>
        <v>2.7380100000000001</v>
      </c>
      <c r="V64" s="701">
        <f>[5]Dataset!U120</f>
        <v>2.9345840000000001</v>
      </c>
      <c r="W64" s="701">
        <f>[5]Dataset!V120</f>
        <v>2.9319299999999999</v>
      </c>
      <c r="X64" s="701">
        <f>[5]Dataset!W120</f>
        <v>2.6389800000000001</v>
      </c>
      <c r="Y64" s="701">
        <f>[5]Dataset!X120</f>
        <v>2.7202809999999999</v>
      </c>
      <c r="Z64" s="701">
        <f>[5]Dataset!Y120</f>
        <v>2.5966800000000001</v>
      </c>
      <c r="AA64" s="701">
        <f>[5]Dataset!Z120</f>
        <v>2.4998580000000001</v>
      </c>
      <c r="AB64" s="701">
        <f>[5]Dataset!AA120</f>
        <v>2.55321</v>
      </c>
      <c r="AC64" s="701">
        <f>[5]Dataset!AB120</f>
        <v>2.3922919999999999</v>
      </c>
      <c r="AD64" s="701">
        <f>[5]Dataset!AC120</f>
        <v>2.6357750000000002</v>
      </c>
      <c r="AE64" s="701">
        <f>[5]Dataset!AD120</f>
        <v>2.4005619999999999</v>
      </c>
      <c r="AF64" s="701">
        <f>[5]Dataset!AE120</f>
        <v>2.5139399999999998</v>
      </c>
      <c r="AG64" s="701">
        <f>[5]Dataset!AF120</f>
        <v>2.43723</v>
      </c>
      <c r="AH64" s="701">
        <f>[5]Dataset!AG120</f>
        <v>2.609518</v>
      </c>
      <c r="AI64" s="701">
        <f>[5]Dataset!AH120</f>
        <v>2.6470199999999999</v>
      </c>
      <c r="AJ64" s="701">
        <f>[5]Dataset!AI120</f>
        <v>2.3729100000000001</v>
      </c>
      <c r="AK64" s="701">
        <f>[5]Dataset!AJ120</f>
        <v>2.5382799999999999</v>
      </c>
      <c r="AL64" s="701">
        <f>[5]Dataset!AK120</f>
        <v>2.4406500000000002</v>
      </c>
      <c r="AM64" s="701">
        <f>[5]Dataset!AL120</f>
        <v>2.3160560000000001</v>
      </c>
      <c r="AN64" s="701">
        <f>[5]Dataset!AM120</f>
        <v>2.3904299999999998</v>
      </c>
      <c r="AO64" s="701">
        <f>[5]Dataset!AN120</f>
        <v>2.3028900000000001</v>
      </c>
      <c r="AP64" s="701">
        <f>[5]Dataset!AO120</f>
        <v>1.9825429999999999</v>
      </c>
      <c r="AQ64" s="701">
        <f>[5]Dataset!AP120</f>
        <v>1.7424360000000001</v>
      </c>
      <c r="AR64" s="701">
        <f>[5]Dataset!AQ120</f>
        <v>1.83663</v>
      </c>
      <c r="AS64" s="701">
        <f>[5]Dataset!AR120</f>
        <v>1.7802899999999999</v>
      </c>
      <c r="AT64" s="701">
        <f>[5]Dataset!AS120</f>
        <v>1.969678</v>
      </c>
      <c r="AU64" s="701">
        <f>[5]Dataset!AT120</f>
        <v>2.0354399999999999</v>
      </c>
      <c r="AV64" s="701">
        <f>[5]Dataset!AU120</f>
        <v>1.90551</v>
      </c>
      <c r="AW64" s="701">
        <f>[5]Dataset!AV120</f>
        <v>1.9713830000000001</v>
      </c>
      <c r="AX64" s="701">
        <f>[5]Dataset!AW120</f>
        <v>1.84233</v>
      </c>
      <c r="AY64" s="701">
        <f>[5]Dataset!AX120</f>
        <v>1.79104</v>
      </c>
      <c r="AZ64" s="701">
        <f>[5]Dataset!AY120</f>
        <v>1.8954599999999999</v>
      </c>
      <c r="BA64" s="701">
        <f>[5]Dataset!AZ120</f>
        <v>1.8049360000000001</v>
      </c>
      <c r="BB64" s="701">
        <f>[5]Dataset!BA120</f>
        <v>1.938461</v>
      </c>
      <c r="BC64" s="701">
        <f>[5]Dataset!BB120</f>
        <v>1.8238099999999999</v>
      </c>
      <c r="BD64" s="701">
        <f>[5]Dataset!BC120</f>
        <v>1.9192499999999999</v>
      </c>
      <c r="BE64" s="701">
        <f>[5]Dataset!BD120</f>
        <v>1.8821699999999999</v>
      </c>
      <c r="BF64" s="701">
        <f>[5]Dataset!BE120</f>
        <v>2.008397</v>
      </c>
      <c r="BG64" s="701">
        <f>[5]Dataset!BF120</f>
        <v>2.05863</v>
      </c>
      <c r="BH64" s="701">
        <f>[5]Dataset!BG120</f>
        <v>1.92561</v>
      </c>
      <c r="BI64" s="701">
        <f>[5]Dataset!BH120</f>
        <v>2.037258</v>
      </c>
      <c r="BJ64" s="701">
        <f>[5]Dataset!BI120</f>
        <v>1.8997200000000001</v>
      </c>
      <c r="BK64" s="701">
        <f>[5]Dataset!BJ120</f>
        <v>1.830103</v>
      </c>
      <c r="BL64" s="701">
        <f>[5]Dataset!BK120</f>
        <v>1.8900600000000001</v>
      </c>
      <c r="BM64" s="701">
        <f>[5]Dataset!BL120</f>
        <v>1.756748</v>
      </c>
      <c r="BN64" s="701">
        <f>[5]Dataset!BM120</f>
        <v>1.851599</v>
      </c>
      <c r="BO64" s="701">
        <f>[5]Dataset!BN120</f>
        <v>1.694064</v>
      </c>
      <c r="BP64" s="701">
        <f>[5]Dataset!BO120</f>
        <v>1.7845200000000001</v>
      </c>
      <c r="BQ64" s="701">
        <f>[5]Dataset!BP120</f>
        <v>1.72899</v>
      </c>
      <c r="BR64" s="701">
        <f>[5]Dataset!BQ120</f>
        <v>1.846298</v>
      </c>
      <c r="BS64" s="701">
        <f>[5]Dataset!BR120</f>
        <v>1.8431999999999999</v>
      </c>
      <c r="BT64" s="701">
        <f>[5]Dataset!BS120</f>
        <v>1.7285999999999999</v>
      </c>
      <c r="BU64" s="701">
        <f>[5]Dataset!BT120</f>
        <v>1.829434</v>
      </c>
      <c r="BV64" s="701">
        <f>[5]Dataset!BU120</f>
        <v>1.7562899999999999</v>
      </c>
      <c r="BW64" s="701">
        <f>[5]Dataset!BV120</f>
        <v>1.6387320000000001</v>
      </c>
      <c r="BX64" s="701">
        <f>[5]Dataset!BW120</f>
        <v>1.7236800000000001</v>
      </c>
      <c r="BY64" s="701">
        <f>[5]Dataset!BX120</f>
        <v>1.603448</v>
      </c>
      <c r="BZ64" s="701">
        <v>1.7705029999999999</v>
      </c>
      <c r="CA64" s="701">
        <v>1.61965</v>
      </c>
      <c r="CB64" s="701">
        <v>1.68438</v>
      </c>
      <c r="CC64" s="701">
        <v>1.6293599999999999</v>
      </c>
      <c r="CD64" s="701">
        <v>1.7019</v>
      </c>
      <c r="CE64" s="701">
        <v>1.67988</v>
      </c>
      <c r="CF64" s="701">
        <v>1.58196</v>
      </c>
      <c r="CG64" s="701">
        <v>1.6931579999999999</v>
      </c>
      <c r="CH64" s="701">
        <v>1.6233900000000001</v>
      </c>
      <c r="CI64" s="762">
        <v>1.525458</v>
      </c>
      <c r="CJ64" s="762">
        <v>1.5927899999999999</v>
      </c>
      <c r="CK64" s="762">
        <v>1.536362</v>
      </c>
      <c r="CL64" s="762">
        <v>1.6270659999999999</v>
      </c>
      <c r="CM64" s="762">
        <v>1.520905</v>
      </c>
      <c r="CN64" s="762">
        <v>1.5594300000000001</v>
      </c>
      <c r="CO64" s="762">
        <v>1.4779800000000001</v>
      </c>
      <c r="CP64" s="762">
        <v>1.5268120000000001</v>
      </c>
      <c r="CQ64" s="762">
        <v>1.451044</v>
      </c>
      <c r="CR64" s="762">
        <v>1.42815</v>
      </c>
      <c r="CS64" s="762">
        <v>1.57666</v>
      </c>
      <c r="CT64" s="762">
        <v>1.4875499999999999</v>
      </c>
      <c r="CU64" s="762">
        <v>1.3950739999999999</v>
      </c>
      <c r="CV64" s="762">
        <v>1.45749</v>
      </c>
      <c r="CW64" s="762">
        <v>1.358112</v>
      </c>
      <c r="CX64" s="762">
        <v>1.4703919999999999</v>
      </c>
    </row>
    <row r="65" spans="1:102" ht="16.5" customHeight="1">
      <c r="A65" s="1098"/>
      <c r="B65" s="1103"/>
      <c r="C65" s="699" t="s">
        <v>470</v>
      </c>
      <c r="D65" s="703">
        <f>[5]Dataset!C121</f>
        <v>2.7134399999999999</v>
      </c>
      <c r="E65" s="703">
        <f>[5]Dataset!D121</f>
        <v>2.544108</v>
      </c>
      <c r="F65" s="703">
        <f>[5]Dataset!E121</f>
        <v>2.7032820000000002</v>
      </c>
      <c r="G65" s="703">
        <f>[5]Dataset!F121</f>
        <v>2.4891920000000001</v>
      </c>
      <c r="H65" s="703">
        <f>[5]Dataset!G121</f>
        <v>2.73332</v>
      </c>
      <c r="I65" s="703">
        <f>[5]Dataset!H121</f>
        <v>2.8097240000000001</v>
      </c>
      <c r="J65" s="703">
        <f>[5]Dataset!I121</f>
        <v>3.1709939999999999</v>
      </c>
      <c r="K65" s="703">
        <f>[5]Dataset!J121</f>
        <v>3.3262459999999998</v>
      </c>
      <c r="L65" s="703">
        <f>[5]Dataset!K121</f>
        <v>2.692018</v>
      </c>
      <c r="M65" s="703">
        <f>[5]Dataset!L121</f>
        <v>2.5617450000000002</v>
      </c>
      <c r="N65" s="703">
        <f>[5]Dataset!M121</f>
        <v>2.3209719999999998</v>
      </c>
      <c r="O65" s="703">
        <f>[5]Dataset!N121</f>
        <v>2.2574290000000001</v>
      </c>
      <c r="P65" s="703">
        <f>[5]Dataset!O121</f>
        <v>2.2191740000000002</v>
      </c>
      <c r="Q65" s="703">
        <f>[5]Dataset!P121</f>
        <v>2.03972</v>
      </c>
      <c r="R65" s="703">
        <f>[5]Dataset!Q121</f>
        <v>2.2034500000000001</v>
      </c>
      <c r="S65" s="703">
        <f>[5]Dataset!R121</f>
        <v>2.2213539999999998</v>
      </c>
      <c r="T65" s="703">
        <f>[5]Dataset!S121</f>
        <v>2.1998419999999999</v>
      </c>
      <c r="U65" s="703">
        <f>[5]Dataset!T121</f>
        <v>2.3371900000000001</v>
      </c>
      <c r="V65" s="703">
        <f>[5]Dataset!U121</f>
        <v>2.6488450000000001</v>
      </c>
      <c r="W65" s="703">
        <f>[5]Dataset!V121</f>
        <v>2.7805939999999998</v>
      </c>
      <c r="X65" s="703">
        <f>[5]Dataset!W121</f>
        <v>2.2423500000000001</v>
      </c>
      <c r="Y65" s="703">
        <f>[5]Dataset!X121</f>
        <v>2.1492689999999999</v>
      </c>
      <c r="Z65" s="703">
        <f>[5]Dataset!Y121</f>
        <v>1.9441820000000001</v>
      </c>
      <c r="AA65" s="703">
        <f>[5]Dataset!Z121</f>
        <v>1.9266160000000001</v>
      </c>
      <c r="AB65" s="703">
        <f>[5]Dataset!AA121</f>
        <v>1.9268639999999999</v>
      </c>
      <c r="AC65" s="703">
        <f>[5]Dataset!AB121</f>
        <v>1.822916</v>
      </c>
      <c r="AD65" s="703">
        <f>[5]Dataset!AC121</f>
        <v>1.9923960000000001</v>
      </c>
      <c r="AE65" s="703">
        <f>[5]Dataset!AD121</f>
        <v>1.8807990000000001</v>
      </c>
      <c r="AF65" s="703">
        <f>[5]Dataset!AE121</f>
        <v>1.9643120000000001</v>
      </c>
      <c r="AG65" s="703">
        <f>[5]Dataset!AF121</f>
        <v>2.0565540000000002</v>
      </c>
      <c r="AH65" s="703">
        <f>[5]Dataset!AG121</f>
        <v>2.3235749999999999</v>
      </c>
      <c r="AI65" s="703">
        <f>[5]Dataset!AH121</f>
        <v>2.4986000000000002</v>
      </c>
      <c r="AJ65" s="703">
        <f>[5]Dataset!AI121</f>
        <v>2.055755</v>
      </c>
      <c r="AK65" s="703">
        <f>[5]Dataset!AJ121</f>
        <v>1.923332</v>
      </c>
      <c r="AL65" s="703">
        <f>[5]Dataset!AK121</f>
        <v>1.811458</v>
      </c>
      <c r="AM65" s="703">
        <f>[5]Dataset!AL121</f>
        <v>1.78329</v>
      </c>
      <c r="AN65" s="703">
        <f>[5]Dataset!AM121</f>
        <v>1.808802</v>
      </c>
      <c r="AO65" s="703">
        <f>[5]Dataset!AN121</f>
        <v>1.7149479999999999</v>
      </c>
      <c r="AP65" s="703">
        <f>[5]Dataset!AO121</f>
        <v>1.170239</v>
      </c>
      <c r="AQ65" s="703">
        <f>[5]Dataset!AP121</f>
        <v>0.80685399999999996</v>
      </c>
      <c r="AR65" s="703">
        <f>[5]Dataset!AQ121</f>
        <v>0.882602</v>
      </c>
      <c r="AS65" s="703">
        <f>[5]Dataset!AR121</f>
        <v>1.1693</v>
      </c>
      <c r="AT65" s="703">
        <f>[5]Dataset!AS121</f>
        <v>1.443624</v>
      </c>
      <c r="AU65" s="703">
        <f>[5]Dataset!AT121</f>
        <v>1.608725</v>
      </c>
      <c r="AV65" s="703">
        <f>[5]Dataset!AU121</f>
        <v>1.4739739999999999</v>
      </c>
      <c r="AW65" s="703">
        <f>[5]Dataset!AV121</f>
        <v>1.3966769999999999</v>
      </c>
      <c r="AX65" s="703">
        <f>[5]Dataset!AW121</f>
        <v>1.230245</v>
      </c>
      <c r="AY65" s="703">
        <f>[5]Dataset!AX121</f>
        <v>1.173</v>
      </c>
      <c r="AZ65" s="703">
        <f>[5]Dataset!AY121</f>
        <v>1.2984</v>
      </c>
      <c r="BA65" s="703">
        <f>[5]Dataset!AZ121</f>
        <v>1.1098159999999999</v>
      </c>
      <c r="BB65" s="703">
        <f>[5]Dataset!BA121</f>
        <v>1.18059</v>
      </c>
      <c r="BC65" s="703">
        <f>[5]Dataset!BB121</f>
        <v>1.064897</v>
      </c>
      <c r="BD65" s="703">
        <f>[5]Dataset!BC121</f>
        <v>1.234205</v>
      </c>
      <c r="BE65" s="703">
        <f>[5]Dataset!BD121</f>
        <v>1.30827</v>
      </c>
      <c r="BF65" s="703">
        <f>[5]Dataset!BE121</f>
        <v>1.595329</v>
      </c>
      <c r="BG65" s="703">
        <f>[5]Dataset!BF121</f>
        <v>1.6475500000000001</v>
      </c>
      <c r="BH65" s="703">
        <f>[5]Dataset!BG121</f>
        <v>1.5066120000000001</v>
      </c>
      <c r="BI65" s="703">
        <f>[5]Dataset!BH121</f>
        <v>1.414874</v>
      </c>
      <c r="BJ65" s="703">
        <f>[5]Dataset!BI121</f>
        <v>1.3377250000000001</v>
      </c>
      <c r="BK65" s="703">
        <f>[5]Dataset!BJ121</f>
        <v>1.228129</v>
      </c>
      <c r="BL65" s="703">
        <f>[5]Dataset!BK121</f>
        <v>1.38137</v>
      </c>
      <c r="BM65" s="703">
        <f>[5]Dataset!BL121</f>
        <v>1.148668</v>
      </c>
      <c r="BN65" s="703">
        <f>[5]Dataset!BM121</f>
        <v>1.203025</v>
      </c>
      <c r="BO65" s="703">
        <f>[5]Dataset!BN121</f>
        <v>1.0705990000000001</v>
      </c>
      <c r="BP65" s="703">
        <f>[5]Dataset!BO121</f>
        <v>1.200504</v>
      </c>
      <c r="BQ65" s="703">
        <f>[5]Dataset!BP121</f>
        <v>1.2697259999999999</v>
      </c>
      <c r="BR65" s="703">
        <f>[5]Dataset!BQ121</f>
        <v>1.44482</v>
      </c>
      <c r="BS65" s="703">
        <f>[5]Dataset!BR121</f>
        <v>1.474375</v>
      </c>
      <c r="BT65" s="703">
        <f>[5]Dataset!BS121</f>
        <v>1.3908240000000001</v>
      </c>
      <c r="BU65" s="703">
        <f>[5]Dataset!BT121</f>
        <v>1.2040010000000001</v>
      </c>
      <c r="BV65" s="703">
        <f>[5]Dataset!BU121</f>
        <v>1.0837300000000001</v>
      </c>
      <c r="BW65" s="703">
        <f>[5]Dataset!BV121</f>
        <v>1.1899500000000001</v>
      </c>
      <c r="BX65" s="703">
        <f>[5]Dataset!BW121</f>
        <v>1.3551200000000001</v>
      </c>
      <c r="BY65" s="703">
        <f>[5]Dataset!BX121</f>
        <v>1.2140759999999999</v>
      </c>
      <c r="BZ65" s="703">
        <v>1.1418569999999999</v>
      </c>
      <c r="CA65" s="703">
        <v>1.0777140000000001</v>
      </c>
      <c r="CB65" s="703">
        <v>1.3630850000000001</v>
      </c>
      <c r="CC65" s="703">
        <v>1.2674300000000001</v>
      </c>
      <c r="CD65" s="703">
        <v>1.407459</v>
      </c>
      <c r="CE65" s="703">
        <v>1.329936</v>
      </c>
      <c r="CF65" s="703">
        <v>1.217258</v>
      </c>
      <c r="CG65" s="701">
        <v>1.070235</v>
      </c>
      <c r="CH65" s="701">
        <v>0.98690199999999995</v>
      </c>
      <c r="CI65" s="762">
        <v>1.228577</v>
      </c>
      <c r="CJ65" s="762">
        <v>1.3022899999999999</v>
      </c>
      <c r="CK65" s="762">
        <v>1.229522</v>
      </c>
      <c r="CL65" s="762">
        <v>1.1075299999999999</v>
      </c>
      <c r="CM65" s="762">
        <v>0.97124900000000003</v>
      </c>
      <c r="CN65" s="762">
        <v>0.99657200000000001</v>
      </c>
      <c r="CO65" s="762">
        <v>1.1325780000000001</v>
      </c>
      <c r="CP65" s="762">
        <v>1.262767</v>
      </c>
      <c r="CQ65" s="762">
        <v>1.1696439999999999</v>
      </c>
      <c r="CR65" s="762">
        <v>1.09781</v>
      </c>
      <c r="CS65" s="762">
        <v>1.027549</v>
      </c>
      <c r="CT65" s="762">
        <v>0.97999400000000003</v>
      </c>
      <c r="CU65" s="762">
        <v>1.0831500000000001</v>
      </c>
      <c r="CV65" s="762">
        <v>1.1467499999999999</v>
      </c>
      <c r="CW65" s="762">
        <v>1.12432</v>
      </c>
      <c r="CX65" s="762">
        <v>1.017112</v>
      </c>
    </row>
    <row r="66" spans="1:102" ht="16.5" customHeight="1">
      <c r="A66" s="1098"/>
      <c r="B66" s="1104"/>
      <c r="C66" s="700" t="s">
        <v>456</v>
      </c>
      <c r="D66" s="702">
        <f>[5]Dataset!C122</f>
        <v>2.2854899999999998</v>
      </c>
      <c r="E66" s="702">
        <f>[5]Dataset!D122</f>
        <v>2.1597520000000001</v>
      </c>
      <c r="F66" s="702">
        <f>[5]Dataset!E122</f>
        <v>2.3733599999999999</v>
      </c>
      <c r="G66" s="702">
        <f>[5]Dataset!F122</f>
        <v>2.1411859999999998</v>
      </c>
      <c r="H66" s="702">
        <f>[5]Dataset!G122</f>
        <v>2.2330199999999998</v>
      </c>
      <c r="I66" s="702">
        <f>[5]Dataset!H122</f>
        <v>2.1738900000000001</v>
      </c>
      <c r="J66" s="702">
        <f>[5]Dataset!I122</f>
        <v>2.2973789999999998</v>
      </c>
      <c r="K66" s="702">
        <f>[5]Dataset!J122</f>
        <v>2.29392</v>
      </c>
      <c r="L66" s="702">
        <f>[5]Dataset!K122</f>
        <v>2.0843400000000001</v>
      </c>
      <c r="M66" s="702">
        <f>[5]Dataset!L122</f>
        <v>2.0678239999999999</v>
      </c>
      <c r="N66" s="702">
        <f>[5]Dataset!M122</f>
        <v>2.00562</v>
      </c>
      <c r="O66" s="702">
        <f>[5]Dataset!N122</f>
        <v>2.0166599999999999</v>
      </c>
      <c r="P66" s="702">
        <f>[5]Dataset!O122</f>
        <v>2.09226</v>
      </c>
      <c r="Q66" s="702">
        <f>[5]Dataset!P122</f>
        <v>1.9695480000000001</v>
      </c>
      <c r="R66" s="702">
        <f>[5]Dataset!Q122</f>
        <v>2.168326</v>
      </c>
      <c r="S66" s="702">
        <f>[5]Dataset!R122</f>
        <v>1.966548</v>
      </c>
      <c r="T66" s="702">
        <f>[5]Dataset!S122</f>
        <v>2.0664600000000002</v>
      </c>
      <c r="U66" s="702">
        <f>[5]Dataset!T122</f>
        <v>2.0518800000000001</v>
      </c>
      <c r="V66" s="702">
        <f>[5]Dataset!U122</f>
        <v>2.138442</v>
      </c>
      <c r="W66" s="702">
        <f>[5]Dataset!V122</f>
        <v>2.1134400000000002</v>
      </c>
      <c r="X66" s="702">
        <f>[5]Dataset!W122</f>
        <v>1.9604699999999999</v>
      </c>
      <c r="Y66" s="702">
        <f>[5]Dataset!X122</f>
        <v>1.9561930000000001</v>
      </c>
      <c r="Z66" s="702">
        <f>[5]Dataset!Y122</f>
        <v>1.9172100000000001</v>
      </c>
      <c r="AA66" s="702">
        <f>[5]Dataset!Z122</f>
        <v>1.906083</v>
      </c>
      <c r="AB66" s="702">
        <f>[5]Dataset!AA122</f>
        <v>1.9921199999999999</v>
      </c>
      <c r="AC66" s="702">
        <f>[5]Dataset!AB122</f>
        <v>1.8610199999999999</v>
      </c>
      <c r="AD66" s="702">
        <f>[5]Dataset!AC122</f>
        <v>2.0464340000000001</v>
      </c>
      <c r="AE66" s="702">
        <f>[5]Dataset!AD122</f>
        <v>1.8763000000000001</v>
      </c>
      <c r="AF66" s="702">
        <f>[5]Dataset!AE122</f>
        <v>1.9756199999999999</v>
      </c>
      <c r="AG66" s="702">
        <f>[5]Dataset!AF122</f>
        <v>1.8979200000000001</v>
      </c>
      <c r="AH66" s="702">
        <f>[5]Dataset!AG122</f>
        <v>1.967849</v>
      </c>
      <c r="AI66" s="702">
        <f>[5]Dataset!AH122</f>
        <v>1.9616400000000001</v>
      </c>
      <c r="AJ66" s="702">
        <f>[5]Dataset!AI122</f>
        <v>1.7850900000000001</v>
      </c>
      <c r="AK66" s="702">
        <f>[5]Dataset!AJ122</f>
        <v>1.595216</v>
      </c>
      <c r="AL66" s="702">
        <f>[5]Dataset!AK122</f>
        <v>1.8003899999999999</v>
      </c>
      <c r="AM66" s="702">
        <f>[5]Dataset!AL122</f>
        <v>1.6914830000000001</v>
      </c>
      <c r="AN66" s="702">
        <f>[5]Dataset!AM122</f>
        <v>1.76847</v>
      </c>
      <c r="AO66" s="702">
        <f>[5]Dataset!AN122</f>
        <v>1.710739</v>
      </c>
      <c r="AP66" s="702">
        <f>[5]Dataset!AO122</f>
        <v>1.610047</v>
      </c>
      <c r="AQ66" s="702">
        <f>[5]Dataset!AP122</f>
        <v>1.570524</v>
      </c>
      <c r="AR66" s="702">
        <f>[5]Dataset!AQ122</f>
        <v>1.5900300000000001</v>
      </c>
      <c r="AS66" s="702">
        <f>[5]Dataset!AR122</f>
        <v>1.53918</v>
      </c>
      <c r="AT66" s="702">
        <f>[5]Dataset!AS122</f>
        <v>1.6353740000000001</v>
      </c>
      <c r="AU66" s="702">
        <f>[5]Dataset!AT122</f>
        <v>1.65195</v>
      </c>
      <c r="AV66" s="702">
        <f>[5]Dataset!AU122</f>
        <v>1.56243</v>
      </c>
      <c r="AW66" s="702">
        <f>[5]Dataset!AV122</f>
        <v>1.6448910000000001</v>
      </c>
      <c r="AX66" s="702">
        <f>[5]Dataset!AW122</f>
        <v>1.53813</v>
      </c>
      <c r="AY66" s="702">
        <f>[5]Dataset!AX122</f>
        <v>1.5173669999999999</v>
      </c>
      <c r="AZ66" s="702">
        <f>[5]Dataset!AY122</f>
        <v>1.5794999999999999</v>
      </c>
      <c r="BA66" s="702">
        <f>[5]Dataset!AZ122</f>
        <v>1.45208</v>
      </c>
      <c r="BB66" s="702">
        <f>[5]Dataset!BA122</f>
        <v>1.5891219999999999</v>
      </c>
      <c r="BC66" s="702">
        <f>[5]Dataset!BB122</f>
        <v>1.493123</v>
      </c>
      <c r="BD66" s="702">
        <f>[5]Dataset!BC122</f>
        <v>1.59846</v>
      </c>
      <c r="BE66" s="702">
        <f>[5]Dataset!BD122</f>
        <v>1.47621</v>
      </c>
      <c r="BF66" s="702">
        <f>[5]Dataset!BE122</f>
        <v>1.524518</v>
      </c>
      <c r="BG66" s="702">
        <f>[5]Dataset!BF122</f>
        <v>1.5096000000000001</v>
      </c>
      <c r="BH66" s="702">
        <f>[5]Dataset!BG122</f>
        <v>1.39734</v>
      </c>
      <c r="BI66" s="702">
        <f>[5]Dataset!BH122</f>
        <v>1.4014789999999999</v>
      </c>
      <c r="BJ66" s="702">
        <f>[5]Dataset!BI122</f>
        <v>1.3705799999999999</v>
      </c>
      <c r="BK66" s="702">
        <f>[5]Dataset!BJ122</f>
        <v>1.336813</v>
      </c>
      <c r="BL66" s="702">
        <f>[5]Dataset!BK122</f>
        <v>1.3878900000000001</v>
      </c>
      <c r="BM66" s="702">
        <f>[5]Dataset!BL122</f>
        <v>1.294916</v>
      </c>
      <c r="BN66" s="702">
        <f>[5]Dataset!BM122</f>
        <v>1.3980379999999999</v>
      </c>
      <c r="BO66" s="702">
        <f>[5]Dataset!BN122</f>
        <v>1.2722880000000001</v>
      </c>
      <c r="BP66" s="702">
        <f>[5]Dataset!BO122</f>
        <v>1.2958799999999999</v>
      </c>
      <c r="BQ66" s="702">
        <f>[5]Dataset!BP122</f>
        <v>1.2676499999999999</v>
      </c>
      <c r="BR66" s="702">
        <f>[5]Dataset!BQ122</f>
        <v>1.3613649999999999</v>
      </c>
      <c r="BS66" s="702">
        <f>[5]Dataset!BR122</f>
        <v>1.3097700000000001</v>
      </c>
      <c r="BT66" s="702">
        <f>[5]Dataset!BS122</f>
        <v>1.23414</v>
      </c>
      <c r="BU66" s="702">
        <f>[5]Dataset!BT122</f>
        <v>1.236156</v>
      </c>
      <c r="BV66" s="702">
        <f>[5]Dataset!BU122</f>
        <v>1.2079200000000001</v>
      </c>
      <c r="BW66" s="702">
        <f>[5]Dataset!BV122</f>
        <v>1.17015</v>
      </c>
      <c r="BX66" s="702">
        <f>[5]Dataset!BW122</f>
        <v>1.20201</v>
      </c>
      <c r="BY66" s="702">
        <f>[5]Dataset!BX122</f>
        <v>1.1368</v>
      </c>
      <c r="BZ66" s="702">
        <v>1.2528649999999999</v>
      </c>
      <c r="CA66" s="702">
        <v>1.1453260000000001</v>
      </c>
      <c r="CB66" s="702">
        <v>1.17069</v>
      </c>
      <c r="CC66" s="702">
        <v>1.1204400000000001</v>
      </c>
      <c r="CD66" s="702">
        <v>1.1710560000000001</v>
      </c>
      <c r="CE66" s="702">
        <v>1.1526000000000001</v>
      </c>
      <c r="CF66" s="702">
        <v>1.1063700000000001</v>
      </c>
      <c r="CG66" s="701">
        <v>1.100841</v>
      </c>
      <c r="CH66" s="701">
        <v>1.0549200000000001</v>
      </c>
      <c r="CI66" s="760">
        <v>1.027876</v>
      </c>
      <c r="CJ66" s="760">
        <v>1.0712699999999999</v>
      </c>
      <c r="CK66" s="760">
        <v>1.0525260000000001</v>
      </c>
      <c r="CL66" s="760">
        <v>1.1063590000000001</v>
      </c>
      <c r="CM66" s="760">
        <v>1.003458</v>
      </c>
      <c r="CN66" s="760">
        <v>1.05582</v>
      </c>
      <c r="CO66" s="760">
        <v>1.0311900000000001</v>
      </c>
      <c r="CP66" s="760">
        <v>1.0476449999999999</v>
      </c>
      <c r="CQ66" s="760">
        <v>1.00752</v>
      </c>
      <c r="CR66" s="760">
        <v>0.95826</v>
      </c>
      <c r="CS66" s="1023">
        <v>0.93647999999999998</v>
      </c>
      <c r="CT66" s="1023">
        <v>0.94938</v>
      </c>
      <c r="CU66" s="808">
        <v>0.91280399999999995</v>
      </c>
      <c r="CV66" s="808">
        <v>0.95067000000000002</v>
      </c>
      <c r="CW66" s="808">
        <v>0.88782399999999995</v>
      </c>
      <c r="CX66" s="808">
        <v>0.97036199999999995</v>
      </c>
    </row>
    <row r="67" spans="1:102" s="155" customFormat="1" ht="16.5" customHeight="1">
      <c r="A67" s="1098"/>
      <c r="B67" s="1100" t="s">
        <v>955</v>
      </c>
      <c r="C67" s="632" t="s">
        <v>246</v>
      </c>
      <c r="D67" s="633">
        <f>[5]Dataset!C123</f>
        <v>71.132470999999995</v>
      </c>
      <c r="E67" s="633">
        <f>[5]Dataset!D123</f>
        <v>66.854665999999995</v>
      </c>
      <c r="F67" s="633">
        <f>[5]Dataset!E123</f>
        <v>72.593873000000002</v>
      </c>
      <c r="G67" s="633">
        <f>[5]Dataset!F123</f>
        <v>67.324285000000003</v>
      </c>
      <c r="H67" s="633">
        <f>[5]Dataset!G123</f>
        <v>70.069084000000004</v>
      </c>
      <c r="I67" s="633">
        <f>[5]Dataset!H123</f>
        <v>69.475132000000002</v>
      </c>
      <c r="J67" s="633">
        <f>[5]Dataset!I123</f>
        <v>73.919470000000004</v>
      </c>
      <c r="K67" s="633">
        <f>[5]Dataset!J123</f>
        <v>72.873490000000004</v>
      </c>
      <c r="L67" s="633">
        <f>[5]Dataset!K123</f>
        <v>67.271119999999996</v>
      </c>
      <c r="M67" s="633">
        <f>[5]Dataset!L123</f>
        <v>67.416408000000004</v>
      </c>
      <c r="N67" s="633">
        <f>[5]Dataset!M123</f>
        <v>64.803431000000003</v>
      </c>
      <c r="O67" s="633">
        <f>[5]Dataset!N123</f>
        <v>63.137985999999998</v>
      </c>
      <c r="P67" s="633">
        <f>[5]Dataset!O123</f>
        <v>65.199678000000006</v>
      </c>
      <c r="Q67" s="633">
        <f>[5]Dataset!P123</f>
        <v>60.737869000000003</v>
      </c>
      <c r="R67" s="633">
        <f>[5]Dataset!Q123</f>
        <v>68.315393999999998</v>
      </c>
      <c r="S67" s="633">
        <f>[5]Dataset!R123</f>
        <v>61.785319999999999</v>
      </c>
      <c r="T67" s="633">
        <f>[5]Dataset!S123</f>
        <v>64.788252999999997</v>
      </c>
      <c r="U67" s="633">
        <f>[5]Dataset!T123</f>
        <v>64.069698000000002</v>
      </c>
      <c r="V67" s="633">
        <f>[5]Dataset!U123</f>
        <v>67.840147000000002</v>
      </c>
      <c r="W67" s="633">
        <f>[5]Dataset!V123</f>
        <v>67.231746000000001</v>
      </c>
      <c r="X67" s="633">
        <f>[5]Dataset!W123</f>
        <v>62.612870999999998</v>
      </c>
      <c r="Y67" s="633">
        <f>[5]Dataset!X123</f>
        <v>62.845880000000001</v>
      </c>
      <c r="Z67" s="633">
        <f>[5]Dataset!Y123</f>
        <v>60.488773999999999</v>
      </c>
      <c r="AA67" s="633">
        <f>[5]Dataset!Z123</f>
        <v>58.503779999999999</v>
      </c>
      <c r="AB67" s="633">
        <f>[5]Dataset!AA123</f>
        <v>60.023854</v>
      </c>
      <c r="AC67" s="633">
        <f>[5]Dataset!AB123</f>
        <v>55.934244</v>
      </c>
      <c r="AD67" s="633">
        <f>[5]Dataset!AC123</f>
        <v>61.315331999999998</v>
      </c>
      <c r="AE67" s="633">
        <f>[5]Dataset!AD123</f>
        <v>56.501094999999999</v>
      </c>
      <c r="AF67" s="633">
        <f>[5]Dataset!AE123</f>
        <v>59.240597000000001</v>
      </c>
      <c r="AG67" s="633">
        <f>[5]Dataset!AF123</f>
        <v>57.881005999999999</v>
      </c>
      <c r="AH67" s="633">
        <f>[5]Dataset!AG123</f>
        <v>60.91977</v>
      </c>
      <c r="AI67" s="633">
        <f>[5]Dataset!AH123</f>
        <v>61.338459999999998</v>
      </c>
      <c r="AJ67" s="633">
        <f>[5]Dataset!AI123</f>
        <v>56.961758000000003</v>
      </c>
      <c r="AK67" s="633">
        <f>[5]Dataset!AJ123</f>
        <v>57.541894999999997</v>
      </c>
      <c r="AL67" s="633">
        <f>[5]Dataset!AK123</f>
        <v>55.300671999999999</v>
      </c>
      <c r="AM67" s="633">
        <f>[5]Dataset!AL123</f>
        <v>53.609876999999997</v>
      </c>
      <c r="AN67" s="633">
        <f>[5]Dataset!AM123</f>
        <v>55.543945000000001</v>
      </c>
      <c r="AO67" s="633">
        <f>[5]Dataset!AN123</f>
        <v>53.067376000000003</v>
      </c>
      <c r="AP67" s="633">
        <f>[5]Dataset!AO123</f>
        <v>50.351013000000002</v>
      </c>
      <c r="AQ67" s="633">
        <f>[5]Dataset!AP123</f>
        <v>46.368599000000003</v>
      </c>
      <c r="AR67" s="633">
        <f>[5]Dataset!AQ123</f>
        <v>47.773496999999999</v>
      </c>
      <c r="AS67" s="633">
        <f>[5]Dataset!AR123</f>
        <v>45.818145999999999</v>
      </c>
      <c r="AT67" s="633">
        <f>[5]Dataset!AS123</f>
        <v>50.506988999999997</v>
      </c>
      <c r="AU67" s="633">
        <f>[5]Dataset!AT123</f>
        <v>51.659325000000003</v>
      </c>
      <c r="AV67" s="633">
        <f>[5]Dataset!AU123</f>
        <v>49.163165999999997</v>
      </c>
      <c r="AW67" s="633">
        <f>[5]Dataset!AV123</f>
        <v>49.864235000000001</v>
      </c>
      <c r="AX67" s="633">
        <f>[5]Dataset!AW123</f>
        <v>47.141683</v>
      </c>
      <c r="AY67" s="633">
        <f>[5]Dataset!AX123</f>
        <v>46.044120999999997</v>
      </c>
      <c r="AZ67" s="633">
        <f>[5]Dataset!AY123</f>
        <v>47.272919000000002</v>
      </c>
      <c r="BA67" s="633">
        <f>[5]Dataset!AZ123</f>
        <v>44.148145</v>
      </c>
      <c r="BB67" s="633">
        <f>[5]Dataset!BA123</f>
        <v>46.698186999999997</v>
      </c>
      <c r="BC67" s="633">
        <f>[5]Dataset!BB123</f>
        <v>43.813982000000003</v>
      </c>
      <c r="BD67" s="633">
        <f>[5]Dataset!BC123</f>
        <v>45.511324000000002</v>
      </c>
      <c r="BE67" s="633">
        <f>[5]Dataset!BD123</f>
        <v>44.962598999999997</v>
      </c>
      <c r="BF67" s="633">
        <f>[5]Dataset!BE123</f>
        <v>47.968798</v>
      </c>
      <c r="BG67" s="633">
        <f>[5]Dataset!BF123</f>
        <v>46.456262000000002</v>
      </c>
      <c r="BH67" s="633">
        <f>[5]Dataset!BG123</f>
        <v>43.910832999999997</v>
      </c>
      <c r="BI67" s="633">
        <f>[5]Dataset!BH123</f>
        <v>44.921821000000001</v>
      </c>
      <c r="BJ67" s="633">
        <f>[5]Dataset!BI123</f>
        <v>42.397249000000002</v>
      </c>
      <c r="BK67" s="633">
        <f>[5]Dataset!BJ123</f>
        <v>41.29278</v>
      </c>
      <c r="BL67" s="633">
        <f>[5]Dataset!BK123</f>
        <v>42.416224999999997</v>
      </c>
      <c r="BM67" s="633">
        <f>[5]Dataset!BL123</f>
        <v>39.771478000000002</v>
      </c>
      <c r="BN67" s="633">
        <f>[5]Dataset!BM123</f>
        <v>43.122959999999999</v>
      </c>
      <c r="BO67" s="633">
        <f>[5]Dataset!BN123</f>
        <v>39.698931000000002</v>
      </c>
      <c r="BP67" s="633">
        <f>[5]Dataset!BO123</f>
        <v>40.886924</v>
      </c>
      <c r="BQ67" s="633">
        <f>[5]Dataset!BP123</f>
        <v>39.867247999999996</v>
      </c>
      <c r="BR67" s="633">
        <f>[5]Dataset!BQ123</f>
        <v>42.581361999999999</v>
      </c>
      <c r="BS67" s="633">
        <f>[5]Dataset!BR123</f>
        <v>41.50759</v>
      </c>
      <c r="BT67" s="633">
        <f>[5]Dataset!BS123</f>
        <v>40.246200999999999</v>
      </c>
      <c r="BU67" s="633">
        <f>[5]Dataset!BT123</f>
        <v>40.234769</v>
      </c>
      <c r="BV67" s="633">
        <f>[5]Dataset!BU123</f>
        <v>38.461699000000003</v>
      </c>
      <c r="BW67" s="633">
        <f>[5]Dataset!BV123</f>
        <v>37.385223000000003</v>
      </c>
      <c r="BX67" s="633">
        <f>[5]Dataset!BW123</f>
        <v>37.854557</v>
      </c>
      <c r="BY67" s="633">
        <f>[5]Dataset!BX123</f>
        <v>35.320331000000003</v>
      </c>
      <c r="BZ67" s="633">
        <v>38.782347999999999</v>
      </c>
      <c r="CA67" s="633">
        <v>35.885280999999999</v>
      </c>
      <c r="CB67" s="633">
        <v>37.399734000000002</v>
      </c>
      <c r="CC67" s="633">
        <v>36.575024999999997</v>
      </c>
      <c r="CD67" s="633">
        <v>37.930618000000003</v>
      </c>
      <c r="CE67" s="633">
        <v>37.220643000000003</v>
      </c>
      <c r="CF67" s="633">
        <v>36.007492999999997</v>
      </c>
      <c r="CG67" s="633">
        <v>36.378960999999997</v>
      </c>
      <c r="CH67" s="633">
        <v>34.73377</v>
      </c>
      <c r="CI67" s="704">
        <v>33.535010999999997</v>
      </c>
      <c r="CJ67" s="704">
        <v>34.337530000000001</v>
      </c>
      <c r="CK67" s="704">
        <v>33.356442999999999</v>
      </c>
      <c r="CL67" s="704">
        <v>35.025644</v>
      </c>
      <c r="CM67" s="704">
        <v>32.444254000000001</v>
      </c>
      <c r="CN67" s="704">
        <v>33.814487</v>
      </c>
      <c r="CO67" s="704">
        <v>33.440629000000001</v>
      </c>
      <c r="CP67" s="704">
        <v>34.417605999999999</v>
      </c>
      <c r="CQ67" s="704">
        <v>33.618395999999997</v>
      </c>
      <c r="CR67" s="704">
        <v>32.185473999999999</v>
      </c>
      <c r="CS67" s="633">
        <v>33.080154</v>
      </c>
      <c r="CT67" s="633">
        <v>32.061407000000003</v>
      </c>
      <c r="CU67" s="1024">
        <v>31.091629000000001</v>
      </c>
      <c r="CV67" s="1024">
        <v>32.038552000000003</v>
      </c>
      <c r="CW67" s="1024">
        <v>29.995636999999999</v>
      </c>
      <c r="CX67" s="1024">
        <v>32.505020999999999</v>
      </c>
    </row>
    <row r="68" spans="1:102" ht="16.5" customHeight="1">
      <c r="A68" s="1098"/>
      <c r="B68" s="1103"/>
      <c r="C68" s="699" t="s">
        <v>449</v>
      </c>
      <c r="D68" s="701">
        <f>[5]Dataset!C124</f>
        <v>6.8853299999999997</v>
      </c>
      <c r="E68" s="701">
        <f>[5]Dataset!D124</f>
        <v>6.4580039999999999</v>
      </c>
      <c r="F68" s="701">
        <f>[5]Dataset!E124</f>
        <v>7.2408869999999999</v>
      </c>
      <c r="G68" s="701">
        <f>[5]Dataset!F124</f>
        <v>6.4709729999999999</v>
      </c>
      <c r="H68" s="701">
        <f>[5]Dataset!G124</f>
        <v>6.9070200000000002</v>
      </c>
      <c r="I68" s="701">
        <f>[5]Dataset!H124</f>
        <v>6.3586799999999997</v>
      </c>
      <c r="J68" s="701">
        <f>[5]Dataset!I124</f>
        <v>6.7697180000000001</v>
      </c>
      <c r="K68" s="701">
        <f>[5]Dataset!J124</f>
        <v>6.6492000000000004</v>
      </c>
      <c r="L68" s="701">
        <f>[5]Dataset!K124</f>
        <v>6.1726200000000002</v>
      </c>
      <c r="M68" s="701">
        <f>[5]Dataset!L124</f>
        <v>6.4586639999999997</v>
      </c>
      <c r="N68" s="701">
        <f>[5]Dataset!M124</f>
        <v>6.3110099999999996</v>
      </c>
      <c r="O68" s="701">
        <f>[5]Dataset!N124</f>
        <v>6.0774429999999997</v>
      </c>
      <c r="P68" s="701">
        <f>[5]Dataset!O124</f>
        <v>6.3895200000000001</v>
      </c>
      <c r="Q68" s="701">
        <f>[5]Dataset!P124</f>
        <v>6.0499879999999999</v>
      </c>
      <c r="R68" s="701">
        <f>[5]Dataset!Q124</f>
        <v>6.841297</v>
      </c>
      <c r="S68" s="701">
        <f>[5]Dataset!R124</f>
        <v>6.1957050000000002</v>
      </c>
      <c r="T68" s="701">
        <f>[5]Dataset!S124</f>
        <v>6.4641599999999997</v>
      </c>
      <c r="U68" s="701">
        <f>[5]Dataset!T124</f>
        <v>6.3494999999999999</v>
      </c>
      <c r="V68" s="701">
        <f>[5]Dataset!U124</f>
        <v>6.5859189999999996</v>
      </c>
      <c r="W68" s="701">
        <f>[5]Dataset!V124</f>
        <v>6.5207699999999997</v>
      </c>
      <c r="X68" s="701">
        <f>[5]Dataset!W124</f>
        <v>6.0442499999999999</v>
      </c>
      <c r="Y68" s="701">
        <f>[5]Dataset!X124</f>
        <v>6.0974209999999998</v>
      </c>
      <c r="Z68" s="701">
        <f>[5]Dataset!Y124</f>
        <v>5.9406600000000003</v>
      </c>
      <c r="AA68" s="701">
        <f>[5]Dataset!Z124</f>
        <v>5.813485</v>
      </c>
      <c r="AB68" s="701">
        <f>[5]Dataset!AA124</f>
        <v>6.0135899999999998</v>
      </c>
      <c r="AC68" s="701">
        <f>[5]Dataset!AB124</f>
        <v>5.6631400000000003</v>
      </c>
      <c r="AD68" s="701">
        <f>[5]Dataset!AC124</f>
        <v>6.2331390000000004</v>
      </c>
      <c r="AE68" s="701">
        <f>[5]Dataset!AD124</f>
        <v>5.6721969999999997</v>
      </c>
      <c r="AF68" s="701">
        <f>[5]Dataset!AE124</f>
        <v>6.0738000000000003</v>
      </c>
      <c r="AG68" s="701">
        <f>[5]Dataset!AF124</f>
        <v>5.7472500000000002</v>
      </c>
      <c r="AH68" s="701">
        <f>[5]Dataset!AG124</f>
        <v>6.1023500000000004</v>
      </c>
      <c r="AI68" s="701">
        <f>[5]Dataset!AH124</f>
        <v>6.3233100000000002</v>
      </c>
      <c r="AJ68" s="701">
        <f>[5]Dataset!AI124</f>
        <v>5.7358200000000004</v>
      </c>
      <c r="AK68" s="701">
        <f>[5]Dataset!AJ124</f>
        <v>5.9506050000000004</v>
      </c>
      <c r="AL68" s="701">
        <f>[5]Dataset!AK124</f>
        <v>5.7989100000000002</v>
      </c>
      <c r="AM68" s="701">
        <f>[5]Dataset!AL124</f>
        <v>5.4831750000000001</v>
      </c>
      <c r="AN68" s="701">
        <f>[5]Dataset!AM124</f>
        <v>5.8208399999999996</v>
      </c>
      <c r="AO68" s="701">
        <f>[5]Dataset!AN124</f>
        <v>5.5975799999999998</v>
      </c>
      <c r="AP68" s="701">
        <f>[5]Dataset!AO124</f>
        <v>5.498005</v>
      </c>
      <c r="AQ68" s="701">
        <f>[5]Dataset!AP124</f>
        <v>5.2833069999999998</v>
      </c>
      <c r="AR68" s="701">
        <f>[5]Dataset!AQ124</f>
        <v>5.5060200000000004</v>
      </c>
      <c r="AS68" s="701">
        <f>[5]Dataset!AR124</f>
        <v>4.9679700000000002</v>
      </c>
      <c r="AT68" s="701">
        <f>[5]Dataset!AS124</f>
        <v>5.4490869999999996</v>
      </c>
      <c r="AU68" s="701">
        <f>[5]Dataset!AT124</f>
        <v>5.5786499999999997</v>
      </c>
      <c r="AV68" s="701">
        <f>[5]Dataset!AU124</f>
        <v>5.0105399999999998</v>
      </c>
      <c r="AW68" s="701">
        <f>[5]Dataset!AV124</f>
        <v>5.1413190000000002</v>
      </c>
      <c r="AX68" s="701">
        <f>[5]Dataset!AW124</f>
        <v>4.98996</v>
      </c>
      <c r="AY68" s="701">
        <f>[5]Dataset!AX124</f>
        <v>4.91289</v>
      </c>
      <c r="AZ68" s="701">
        <f>[5]Dataset!AY124</f>
        <v>5.0435999999999996</v>
      </c>
      <c r="BA68" s="701">
        <f>[5]Dataset!AZ124</f>
        <v>4.5939319999999997</v>
      </c>
      <c r="BB68" s="701">
        <f>[5]Dataset!BA124</f>
        <v>4.9730819999999998</v>
      </c>
      <c r="BC68" s="701">
        <f>[5]Dataset!BB124</f>
        <v>4.7217219999999998</v>
      </c>
      <c r="BD68" s="701">
        <f>[5]Dataset!BC124</f>
        <v>4.7335200000000004</v>
      </c>
      <c r="BE68" s="701">
        <f>[5]Dataset!BD124</f>
        <v>4.7888099999999998</v>
      </c>
      <c r="BF68" s="701">
        <f>[5]Dataset!BE124</f>
        <v>5.2001569999999999</v>
      </c>
      <c r="BG68" s="701">
        <f>[5]Dataset!BF124</f>
        <v>5.1026699999999998</v>
      </c>
      <c r="BH68" s="701">
        <f>[5]Dataset!BG124</f>
        <v>4.7004000000000001</v>
      </c>
      <c r="BI68" s="701">
        <f>[5]Dataset!BH124</f>
        <v>4.7455420000000004</v>
      </c>
      <c r="BJ68" s="701">
        <f>[5]Dataset!BI124</f>
        <v>4.4802600000000004</v>
      </c>
      <c r="BK68" s="701">
        <f>[5]Dataset!BJ124</f>
        <v>4.4313450000000003</v>
      </c>
      <c r="BL68" s="701">
        <f>[5]Dataset!BK124</f>
        <v>4.8031499999999996</v>
      </c>
      <c r="BM68" s="701">
        <f>[5]Dataset!BL124</f>
        <v>4.613588</v>
      </c>
      <c r="BN68" s="701">
        <f>[5]Dataset!BM124</f>
        <v>5.0240770000000001</v>
      </c>
      <c r="BO68" s="701">
        <f>[5]Dataset!BN124</f>
        <v>4.5120810000000002</v>
      </c>
      <c r="BP68" s="701">
        <f>[5]Dataset!BO124</f>
        <v>4.5183299999999997</v>
      </c>
      <c r="BQ68" s="701">
        <f>[5]Dataset!BP124</f>
        <v>4.4626200000000003</v>
      </c>
      <c r="BR68" s="701">
        <f>[5]Dataset!BQ124</f>
        <v>4.844525</v>
      </c>
      <c r="BS68" s="701">
        <f>[5]Dataset!BR124</f>
        <v>4.6688700000000001</v>
      </c>
      <c r="BT68" s="701">
        <f>[5]Dataset!BS124</f>
        <v>4.5688800000000001</v>
      </c>
      <c r="BU68" s="701">
        <f>[5]Dataset!BT124</f>
        <v>4.5850860000000004</v>
      </c>
      <c r="BV68" s="701">
        <f>[5]Dataset!BU124</f>
        <v>4.2716099999999999</v>
      </c>
      <c r="BW68" s="701">
        <f>[5]Dataset!BV124</f>
        <v>3.973004</v>
      </c>
      <c r="BX68" s="701">
        <f>[5]Dataset!BW124</f>
        <v>4.1756399999999996</v>
      </c>
      <c r="BY68" s="701">
        <f>[5]Dataset!BX124</f>
        <v>3.985716</v>
      </c>
      <c r="BZ68" s="701">
        <v>4.2560830000000003</v>
      </c>
      <c r="CA68" s="701">
        <v>3.9434779999999998</v>
      </c>
      <c r="CB68" s="701">
        <v>4.0289400000000004</v>
      </c>
      <c r="CC68" s="701">
        <v>3.8727360000000002</v>
      </c>
      <c r="CD68" s="701">
        <v>4.3035439999999996</v>
      </c>
      <c r="CE68" s="701">
        <v>4.1190899999999999</v>
      </c>
      <c r="CF68" s="701">
        <v>3.9851100000000002</v>
      </c>
      <c r="CG68" s="701">
        <v>4.0558540000000001</v>
      </c>
      <c r="CH68" s="701">
        <v>3.8145600000000002</v>
      </c>
      <c r="CI68" s="762">
        <v>3.6861609999999998</v>
      </c>
      <c r="CJ68" s="762">
        <v>3.7204199999999998</v>
      </c>
      <c r="CK68" s="762">
        <v>3.603424</v>
      </c>
      <c r="CL68" s="762">
        <v>3.8702570000000001</v>
      </c>
      <c r="CM68" s="762">
        <v>3.5533410000000001</v>
      </c>
      <c r="CN68" s="762">
        <v>3.6385800000000001</v>
      </c>
      <c r="CO68" s="762">
        <v>3.6995100000000001</v>
      </c>
      <c r="CP68" s="762">
        <v>3.8599030000000001</v>
      </c>
      <c r="CQ68" s="762">
        <v>3.7244999999999999</v>
      </c>
      <c r="CR68" s="762">
        <v>3.6168300000000002</v>
      </c>
      <c r="CS68" s="762">
        <v>3.5787949999999999</v>
      </c>
      <c r="CT68" s="762">
        <v>3.48882</v>
      </c>
      <c r="CU68" s="762">
        <v>3.3430040000000001</v>
      </c>
      <c r="CV68" s="1024">
        <v>3.4078499999999998</v>
      </c>
      <c r="CW68" s="1024">
        <v>3.1783359999999998</v>
      </c>
      <c r="CX68" s="1024">
        <v>3.597674</v>
      </c>
    </row>
    <row r="69" spans="1:102" ht="16.5" customHeight="1">
      <c r="A69" s="1098"/>
      <c r="B69" s="1103"/>
      <c r="C69" s="699" t="s">
        <v>450</v>
      </c>
      <c r="D69" s="701">
        <f>[5]Dataset!C125</f>
        <v>5.9870999999999999</v>
      </c>
      <c r="E69" s="701">
        <f>[5]Dataset!D125</f>
        <v>5.6629719999999999</v>
      </c>
      <c r="F69" s="701">
        <f>[5]Dataset!E125</f>
        <v>5.9692360000000004</v>
      </c>
      <c r="G69" s="701">
        <f>[5]Dataset!F125</f>
        <v>5.4273790000000002</v>
      </c>
      <c r="H69" s="701">
        <f>[5]Dataset!G125</f>
        <v>5.5241699999999998</v>
      </c>
      <c r="I69" s="701">
        <f>[5]Dataset!H125</f>
        <v>5.8326599999999997</v>
      </c>
      <c r="J69" s="701">
        <f>[5]Dataset!I125</f>
        <v>5.999771</v>
      </c>
      <c r="K69" s="701">
        <f>[5]Dataset!J125</f>
        <v>5.8289999999999997</v>
      </c>
      <c r="L69" s="701">
        <f>[5]Dataset!K125</f>
        <v>5.4569700000000001</v>
      </c>
      <c r="M69" s="701">
        <f>[5]Dataset!L125</f>
        <v>5.3560249999999998</v>
      </c>
      <c r="N69" s="701">
        <f>[5]Dataset!M125</f>
        <v>5.1839700000000004</v>
      </c>
      <c r="O69" s="701">
        <f>[5]Dataset!N125</f>
        <v>4.8839189999999997</v>
      </c>
      <c r="P69" s="701">
        <f>[5]Dataset!O125</f>
        <v>4.8064799999999996</v>
      </c>
      <c r="Q69" s="701">
        <f>[5]Dataset!P125</f>
        <v>4.4928800000000004</v>
      </c>
      <c r="R69" s="701">
        <f>[5]Dataset!Q125</f>
        <v>5.2726660000000001</v>
      </c>
      <c r="S69" s="701">
        <f>[5]Dataset!R125</f>
        <v>4.7239259999999996</v>
      </c>
      <c r="T69" s="701">
        <f>[5]Dataset!S125</f>
        <v>4.9432799999999997</v>
      </c>
      <c r="U69" s="701">
        <f>[5]Dataset!T125</f>
        <v>4.9530839999999996</v>
      </c>
      <c r="V69" s="701">
        <f>[5]Dataset!U125</f>
        <v>5.2061400000000004</v>
      </c>
      <c r="W69" s="701">
        <f>[5]Dataset!V125</f>
        <v>5.1958500000000001</v>
      </c>
      <c r="X69" s="701">
        <f>[5]Dataset!W125</f>
        <v>4.8357299999999999</v>
      </c>
      <c r="Y69" s="701">
        <f>[5]Dataset!X125</f>
        <v>4.8720220000000003</v>
      </c>
      <c r="Z69" s="701">
        <f>[5]Dataset!Y125</f>
        <v>4.6549800000000001</v>
      </c>
      <c r="AA69" s="701">
        <f>[5]Dataset!Z125</f>
        <v>4.3717790000000001</v>
      </c>
      <c r="AB69" s="701">
        <f>[5]Dataset!AA125</f>
        <v>4.3758299999999997</v>
      </c>
      <c r="AC69" s="701">
        <f>[5]Dataset!AB125</f>
        <v>4.1375039999999998</v>
      </c>
      <c r="AD69" s="701">
        <f>[5]Dataset!AC125</f>
        <v>4.6380030000000003</v>
      </c>
      <c r="AE69" s="701">
        <f>[5]Dataset!AD125</f>
        <v>4.176609</v>
      </c>
      <c r="AF69" s="701">
        <f>[5]Dataset!AE125</f>
        <v>4.5426900000000003</v>
      </c>
      <c r="AG69" s="701">
        <f>[5]Dataset!AF125</f>
        <v>4.3922699999999999</v>
      </c>
      <c r="AH69" s="701">
        <f>[5]Dataset!AG125</f>
        <v>4.6013919999999997</v>
      </c>
      <c r="AI69" s="701">
        <f>[5]Dataset!AH125</f>
        <v>4.9926300000000001</v>
      </c>
      <c r="AJ69" s="701">
        <f>[5]Dataset!AI125</f>
        <v>4.4927400000000004</v>
      </c>
      <c r="AK69" s="701">
        <f>[5]Dataset!AJ125</f>
        <v>4.4365959999999998</v>
      </c>
      <c r="AL69" s="701">
        <f>[5]Dataset!AK125</f>
        <v>4.0736879999999998</v>
      </c>
      <c r="AM69" s="701">
        <f>[5]Dataset!AL125</f>
        <v>3.9515980000000002</v>
      </c>
      <c r="AN69" s="701">
        <f>[5]Dataset!AM125</f>
        <v>4.1869199999999998</v>
      </c>
      <c r="AO69" s="701">
        <f>[5]Dataset!AN125</f>
        <v>4.0138030000000002</v>
      </c>
      <c r="AP69" s="701">
        <f>[5]Dataset!AO125</f>
        <v>4.058179</v>
      </c>
      <c r="AQ69" s="701">
        <f>[5]Dataset!AP125</f>
        <v>3.7506840000000001</v>
      </c>
      <c r="AR69" s="701">
        <f>[5]Dataset!AQ125</f>
        <v>3.8684400000000001</v>
      </c>
      <c r="AS69" s="701">
        <f>[5]Dataset!AR125</f>
        <v>3.4397700000000002</v>
      </c>
      <c r="AT69" s="701">
        <f>[5]Dataset!AS125</f>
        <v>3.7419790000000002</v>
      </c>
      <c r="AU69" s="701">
        <f>[5]Dataset!AT125</f>
        <v>4.4720399999999998</v>
      </c>
      <c r="AV69" s="701">
        <f>[5]Dataset!AU125</f>
        <v>3.9990899999999998</v>
      </c>
      <c r="AW69" s="701">
        <f>[5]Dataset!AV125</f>
        <v>3.828376</v>
      </c>
      <c r="AX69" s="701">
        <f>[5]Dataset!AW125</f>
        <v>3.6942300000000001</v>
      </c>
      <c r="AY69" s="701">
        <f>[5]Dataset!AX125</f>
        <v>3.5252979999999998</v>
      </c>
      <c r="AZ69" s="701">
        <f>[5]Dataset!AY125</f>
        <v>3.4762200000000001</v>
      </c>
      <c r="BA69" s="701">
        <f>[5]Dataset!AZ125</f>
        <v>3.3285</v>
      </c>
      <c r="BB69" s="701">
        <f>[5]Dataset!BA125</f>
        <v>3.528575</v>
      </c>
      <c r="BC69" s="701">
        <f>[5]Dataset!BB125</f>
        <v>3.3359860000000001</v>
      </c>
      <c r="BD69" s="701">
        <f>[5]Dataset!BC125</f>
        <v>3.2899500000000002</v>
      </c>
      <c r="BE69" s="701">
        <f>[5]Dataset!BD125</f>
        <v>3.1578599999999999</v>
      </c>
      <c r="BF69" s="701">
        <f>[5]Dataset!BE125</f>
        <v>3.5111530000000002</v>
      </c>
      <c r="BG69" s="701">
        <f>[5]Dataset!BF125</f>
        <v>3.4151400000000001</v>
      </c>
      <c r="BH69" s="701">
        <f>[5]Dataset!BG125</f>
        <v>3.1403099999999999</v>
      </c>
      <c r="BI69" s="701">
        <f>[5]Dataset!BH125</f>
        <v>3.2622849999999999</v>
      </c>
      <c r="BJ69" s="701">
        <f>[5]Dataset!BI125</f>
        <v>2.98536</v>
      </c>
      <c r="BK69" s="701">
        <f>[5]Dataset!BJ125</f>
        <v>2.9139780000000002</v>
      </c>
      <c r="BL69" s="701">
        <f>[5]Dataset!BK125</f>
        <v>2.9703300000000001</v>
      </c>
      <c r="BM69" s="701">
        <f>[5]Dataset!BL125</f>
        <v>2.6859000000000002</v>
      </c>
      <c r="BN69" s="701">
        <f>[5]Dataset!BM125</f>
        <v>2.6899500000000001</v>
      </c>
      <c r="BO69" s="701">
        <f>[5]Dataset!BN125</f>
        <v>2.585553</v>
      </c>
      <c r="BP69" s="701">
        <f>[5]Dataset!BO125</f>
        <v>2.5139399999999998</v>
      </c>
      <c r="BQ69" s="701">
        <f>[5]Dataset!BP125</f>
        <v>2.5253399999999999</v>
      </c>
      <c r="BR69" s="701">
        <f>[5]Dataset!BQ125</f>
        <v>2.8701349999999999</v>
      </c>
      <c r="BS69" s="701">
        <f>[5]Dataset!BR125</f>
        <v>2.7170100000000001</v>
      </c>
      <c r="BT69" s="701">
        <f>[5]Dataset!BS125</f>
        <v>2.6836799999999998</v>
      </c>
      <c r="BU69" s="701">
        <f>[5]Dataset!BT125</f>
        <v>2.5095900000000002</v>
      </c>
      <c r="BV69" s="701">
        <f>[5]Dataset!BU125</f>
        <v>2.4174600000000002</v>
      </c>
      <c r="BW69" s="701">
        <f>[5]Dataset!BV125</f>
        <v>2.3737659999999998</v>
      </c>
      <c r="BX69" s="701">
        <f>[5]Dataset!BW125</f>
        <v>2.32674</v>
      </c>
      <c r="BY69" s="701">
        <f>[5]Dataset!BX125</f>
        <v>2.0957400000000002</v>
      </c>
      <c r="BZ69" s="701">
        <v>2.3956179999999998</v>
      </c>
      <c r="CA69" s="701">
        <v>2.1816409999999999</v>
      </c>
      <c r="CB69" s="701">
        <v>2.2357200000000002</v>
      </c>
      <c r="CC69" s="701">
        <v>2.39967</v>
      </c>
      <c r="CD69" s="701">
        <v>2.3581080000000001</v>
      </c>
      <c r="CE69" s="701">
        <v>2.2785899999999999</v>
      </c>
      <c r="CF69" s="701">
        <v>2.28966</v>
      </c>
      <c r="CG69" s="701">
        <v>2.2483059999999999</v>
      </c>
      <c r="CH69" s="701">
        <v>2.0965799999999999</v>
      </c>
      <c r="CI69" s="762">
        <v>2.084346</v>
      </c>
      <c r="CJ69" s="762">
        <v>2.0777100000000002</v>
      </c>
      <c r="CK69" s="762">
        <v>2.0371920000000001</v>
      </c>
      <c r="CL69" s="762">
        <v>2.2233200000000002</v>
      </c>
      <c r="CM69" s="762">
        <v>1.9830779999999999</v>
      </c>
      <c r="CN69" s="762">
        <v>2.1240899999999998</v>
      </c>
      <c r="CO69" s="762">
        <v>2.1497700000000002</v>
      </c>
      <c r="CP69" s="762">
        <v>2.1877629999999999</v>
      </c>
      <c r="CQ69" s="762">
        <v>2.13564</v>
      </c>
      <c r="CR69" s="762">
        <v>1.877624</v>
      </c>
      <c r="CS69" s="762">
        <v>1.971724</v>
      </c>
      <c r="CT69" s="762">
        <v>1.9451099999999999</v>
      </c>
      <c r="CU69" s="762">
        <v>1.8082659999999999</v>
      </c>
      <c r="CV69" s="1024">
        <v>1.9232100000000001</v>
      </c>
      <c r="CW69" s="1024">
        <v>1.7522960000000001</v>
      </c>
      <c r="CX69" s="1024">
        <v>1.9921530000000001</v>
      </c>
    </row>
    <row r="70" spans="1:102" ht="16.5" customHeight="1">
      <c r="A70" s="1098"/>
      <c r="B70" s="1103"/>
      <c r="C70" s="699" t="s">
        <v>469</v>
      </c>
      <c r="D70" s="701">
        <f>[5]Dataset!C126</f>
        <v>4.593585</v>
      </c>
      <c r="E70" s="701">
        <f>[5]Dataset!D126</f>
        <v>4.4101800000000004</v>
      </c>
      <c r="F70" s="701">
        <f>[5]Dataset!E126</f>
        <v>4.8398110000000001</v>
      </c>
      <c r="G70" s="701">
        <f>[5]Dataset!F126</f>
        <v>4.4881950000000002</v>
      </c>
      <c r="H70" s="701">
        <f>[5]Dataset!G126</f>
        <v>4.9798</v>
      </c>
      <c r="I70" s="701">
        <f>[5]Dataset!H126</f>
        <v>4.89947</v>
      </c>
      <c r="J70" s="701">
        <f>[5]Dataset!I126</f>
        <v>5.7892979999999996</v>
      </c>
      <c r="K70" s="701">
        <f>[5]Dataset!J126</f>
        <v>6.2554439999999998</v>
      </c>
      <c r="L70" s="701">
        <f>[5]Dataset!K126</f>
        <v>4.8635619999999999</v>
      </c>
      <c r="M70" s="701">
        <f>[5]Dataset!L126</f>
        <v>4.4962090000000003</v>
      </c>
      <c r="N70" s="701">
        <f>[5]Dataset!M126</f>
        <v>4.2224139999999997</v>
      </c>
      <c r="O70" s="701">
        <f>[5]Dataset!N126</f>
        <v>4.2905740000000003</v>
      </c>
      <c r="P70" s="701">
        <f>[5]Dataset!O126</f>
        <v>4.3771240000000002</v>
      </c>
      <c r="Q70" s="701">
        <f>[5]Dataset!P126</f>
        <v>4.2115320000000001</v>
      </c>
      <c r="R70" s="701">
        <f>[5]Dataset!Q126</f>
        <v>4.6525569999999998</v>
      </c>
      <c r="S70" s="701">
        <f>[5]Dataset!R126</f>
        <v>4.3414659999999996</v>
      </c>
      <c r="T70" s="701">
        <f>[5]Dataset!S126</f>
        <v>4.5889040000000003</v>
      </c>
      <c r="U70" s="701">
        <f>[5]Dataset!T126</f>
        <v>4.5855119999999996</v>
      </c>
      <c r="V70" s="701">
        <f>[5]Dataset!U126</f>
        <v>5.3590679999999997</v>
      </c>
      <c r="W70" s="701">
        <f>[5]Dataset!V126</f>
        <v>5.6924780000000004</v>
      </c>
      <c r="X70" s="701">
        <f>[5]Dataset!W126</f>
        <v>4.479406</v>
      </c>
      <c r="Y70" s="701">
        <f>[5]Dataset!X126</f>
        <v>4.227055</v>
      </c>
      <c r="Z70" s="701">
        <f>[5]Dataset!Y126</f>
        <v>3.9237139999999999</v>
      </c>
      <c r="AA70" s="701">
        <f>[5]Dataset!Z126</f>
        <v>3.8964599999999998</v>
      </c>
      <c r="AB70" s="701">
        <f>[5]Dataset!AA126</f>
        <v>3.923686</v>
      </c>
      <c r="AC70" s="701">
        <f>[5]Dataset!AB126</f>
        <v>3.7832720000000002</v>
      </c>
      <c r="AD70" s="701">
        <f>[5]Dataset!AC126</f>
        <v>4.1995180000000003</v>
      </c>
      <c r="AE70" s="701">
        <f>[5]Dataset!AD126</f>
        <v>3.8599920000000001</v>
      </c>
      <c r="AF70" s="701">
        <f>[5]Dataset!AE126</f>
        <v>4.0884260000000001</v>
      </c>
      <c r="AG70" s="701">
        <f>[5]Dataset!AF126</f>
        <v>4.3265260000000003</v>
      </c>
      <c r="AH70" s="701">
        <f>[5]Dataset!AG126</f>
        <v>4.7732260000000002</v>
      </c>
      <c r="AI70" s="701">
        <f>[5]Dataset!AH126</f>
        <v>5.0650899999999996</v>
      </c>
      <c r="AJ70" s="701">
        <f>[5]Dataset!AI126</f>
        <v>4.3235299999999999</v>
      </c>
      <c r="AK70" s="701">
        <f>[5]Dataset!AJ126</f>
        <v>3.9622060000000001</v>
      </c>
      <c r="AL70" s="701">
        <f>[5]Dataset!AK126</f>
        <v>3.721238</v>
      </c>
      <c r="AM70" s="701">
        <f>[5]Dataset!AL126</f>
        <v>3.6292460000000002</v>
      </c>
      <c r="AN70" s="701">
        <f>[5]Dataset!AM126</f>
        <v>3.750842</v>
      </c>
      <c r="AO70" s="701">
        <f>[5]Dataset!AN126</f>
        <v>3.648304</v>
      </c>
      <c r="AP70" s="701">
        <f>[5]Dataset!AO126</f>
        <v>2.1850740000000002</v>
      </c>
      <c r="AQ70" s="701">
        <f>[5]Dataset!AP126</f>
        <v>1.2351369999999999</v>
      </c>
      <c r="AR70" s="701">
        <f>[5]Dataset!AQ126</f>
        <v>1.2628980000000001</v>
      </c>
      <c r="AS70" s="701">
        <f>[5]Dataset!AR126</f>
        <v>1.6241749999999999</v>
      </c>
      <c r="AT70" s="701">
        <f>[5]Dataset!AS126</f>
        <v>2.791801</v>
      </c>
      <c r="AU70" s="701">
        <f>[5]Dataset!AT126</f>
        <v>3.3208799999999998</v>
      </c>
      <c r="AV70" s="701">
        <f>[5]Dataset!AU126</f>
        <v>3.001198</v>
      </c>
      <c r="AW70" s="701">
        <f>[5]Dataset!AV126</f>
        <v>2.88672</v>
      </c>
      <c r="AX70" s="701">
        <f>[5]Dataset!AW126</f>
        <v>2.1774300000000002</v>
      </c>
      <c r="AY70" s="701">
        <f>[5]Dataset!AX126</f>
        <v>2.1715740000000001</v>
      </c>
      <c r="AZ70" s="701">
        <f>[5]Dataset!AY126</f>
        <v>2.0378539999999998</v>
      </c>
      <c r="BA70" s="701">
        <f>[5]Dataset!AZ126</f>
        <v>2.2072919999999998</v>
      </c>
      <c r="BB70" s="701">
        <f>[5]Dataset!BA126</f>
        <v>1.9298040000000001</v>
      </c>
      <c r="BC70" s="701">
        <f>[5]Dataset!BB126</f>
        <v>1.712985</v>
      </c>
      <c r="BD70" s="701">
        <f>[5]Dataset!BC126</f>
        <v>2.5196350000000001</v>
      </c>
      <c r="BE70" s="701">
        <f>[5]Dataset!BD126</f>
        <v>3.128412</v>
      </c>
      <c r="BF70" s="701">
        <f>[5]Dataset!BE126</f>
        <v>3.5534940000000002</v>
      </c>
      <c r="BG70" s="701">
        <f>[5]Dataset!BF126</f>
        <v>3.4839159999999998</v>
      </c>
      <c r="BH70" s="701">
        <f>[5]Dataset!BG126</f>
        <v>2.7978580000000002</v>
      </c>
      <c r="BI70" s="701">
        <f>[5]Dataset!BH126</f>
        <v>2.6092909999999998</v>
      </c>
      <c r="BJ70" s="701">
        <f>[5]Dataset!BI126</f>
        <v>2.432455</v>
      </c>
      <c r="BK70" s="701">
        <f>[5]Dataset!BJ126</f>
        <v>2.3875310000000001</v>
      </c>
      <c r="BL70" s="701">
        <f>[5]Dataset!BK126</f>
        <v>2.4241600000000001</v>
      </c>
      <c r="BM70" s="701">
        <f>[5]Dataset!BL126</f>
        <v>2.3561839999999998</v>
      </c>
      <c r="BN70" s="701">
        <f>[5]Dataset!BM126</f>
        <v>2.632835</v>
      </c>
      <c r="BO70" s="701">
        <f>[5]Dataset!BN126</f>
        <v>2.5305029999999999</v>
      </c>
      <c r="BP70" s="701">
        <f>[5]Dataset!BO126</f>
        <v>2.9155479999999998</v>
      </c>
      <c r="BQ70" s="701">
        <f>[5]Dataset!BP126</f>
        <v>2.7411460000000001</v>
      </c>
      <c r="BR70" s="701">
        <f>[5]Dataset!BQ126</f>
        <v>2.9637349999999998</v>
      </c>
      <c r="BS70" s="701">
        <f>[5]Dataset!BR126</f>
        <v>3.0787</v>
      </c>
      <c r="BT70" s="701">
        <f>[5]Dataset!BS126</f>
        <v>2.5424039999999999</v>
      </c>
      <c r="BU70" s="701">
        <f>[5]Dataset!BT126</f>
        <v>2.4938419999999999</v>
      </c>
      <c r="BV70" s="701">
        <f>[5]Dataset!BU126</f>
        <v>2.3063739999999999</v>
      </c>
      <c r="BW70" s="701">
        <f>[5]Dataset!BV126</f>
        <v>2.3796930000000001</v>
      </c>
      <c r="BX70" s="701">
        <f>[5]Dataset!BW126</f>
        <v>2.2352750000000001</v>
      </c>
      <c r="BY70" s="701">
        <f>[5]Dataset!BX126</f>
        <v>2.1012520000000001</v>
      </c>
      <c r="BZ70" s="701">
        <v>2.2996259999999999</v>
      </c>
      <c r="CA70" s="701">
        <v>2.3090869999999999</v>
      </c>
      <c r="CB70" s="701">
        <v>2.544975</v>
      </c>
      <c r="CC70" s="701">
        <v>2.4800200000000001</v>
      </c>
      <c r="CD70" s="701">
        <v>2.647141</v>
      </c>
      <c r="CE70" s="701">
        <v>2.7439200000000001</v>
      </c>
      <c r="CF70" s="701">
        <v>2.446796</v>
      </c>
      <c r="CG70" s="701">
        <v>2.288637</v>
      </c>
      <c r="CH70" s="701">
        <v>2.2581120000000001</v>
      </c>
      <c r="CI70" s="762">
        <v>2.1058110000000001</v>
      </c>
      <c r="CJ70" s="762">
        <v>2.1117560000000002</v>
      </c>
      <c r="CK70" s="762">
        <v>2.0899390000000002</v>
      </c>
      <c r="CL70" s="762">
        <v>2.1918839999999999</v>
      </c>
      <c r="CM70" s="762">
        <v>2.1784469999999998</v>
      </c>
      <c r="CN70" s="762">
        <v>2.2397619999999998</v>
      </c>
      <c r="CO70" s="762">
        <v>2.3004220000000002</v>
      </c>
      <c r="CP70" s="762">
        <v>2.489706</v>
      </c>
      <c r="CQ70" s="762">
        <v>2.596314</v>
      </c>
      <c r="CR70" s="762">
        <v>2.2419099999999998</v>
      </c>
      <c r="CS70" s="762">
        <v>2.1262279999999998</v>
      </c>
      <c r="CT70" s="762">
        <v>2.040556</v>
      </c>
      <c r="CU70" s="762">
        <v>1.9566300000000001</v>
      </c>
      <c r="CV70" s="1024">
        <v>2.1275360000000001</v>
      </c>
      <c r="CW70" s="1024">
        <v>2.063968</v>
      </c>
      <c r="CX70" s="1024">
        <v>2.1730520000000002</v>
      </c>
    </row>
    <row r="71" spans="1:102" ht="16.5" customHeight="1">
      <c r="A71" s="1098"/>
      <c r="B71" s="1103"/>
      <c r="C71" s="699" t="s">
        <v>451</v>
      </c>
      <c r="D71" s="701">
        <f>[5]Dataset!C127</f>
        <v>4.3355399999999999</v>
      </c>
      <c r="E71" s="701">
        <f>[5]Dataset!D127</f>
        <v>4.0561360000000004</v>
      </c>
      <c r="F71" s="701">
        <f>[5]Dataset!E127</f>
        <v>4.3840510000000004</v>
      </c>
      <c r="G71" s="701">
        <f>[5]Dataset!F127</f>
        <v>4.1137370000000004</v>
      </c>
      <c r="H71" s="701">
        <f>[5]Dataset!G127</f>
        <v>4.1994600000000002</v>
      </c>
      <c r="I71" s="701">
        <f>[5]Dataset!H127</f>
        <v>4.36029</v>
      </c>
      <c r="J71" s="701">
        <f>[5]Dataset!I127</f>
        <v>4.6039960000000004</v>
      </c>
      <c r="K71" s="701">
        <f>[5]Dataset!J127</f>
        <v>4.44963</v>
      </c>
      <c r="L71" s="701">
        <f>[5]Dataset!K127</f>
        <v>4.2873299999999999</v>
      </c>
      <c r="M71" s="701">
        <f>[5]Dataset!L127</f>
        <v>4.2856880000000004</v>
      </c>
      <c r="N71" s="701">
        <f>[5]Dataset!M127</f>
        <v>4.0998599999999996</v>
      </c>
      <c r="O71" s="701">
        <f>[5]Dataset!N127</f>
        <v>3.9927199999999998</v>
      </c>
      <c r="P71" s="701">
        <f>[5]Dataset!O127</f>
        <v>4.0804799999999997</v>
      </c>
      <c r="Q71" s="701">
        <f>[5]Dataset!P127</f>
        <v>3.7798880000000001</v>
      </c>
      <c r="R71" s="701">
        <f>[5]Dataset!Q127</f>
        <v>4.2168989999999997</v>
      </c>
      <c r="S71" s="701">
        <f>[5]Dataset!R127</f>
        <v>3.7025459999999999</v>
      </c>
      <c r="T71" s="701">
        <f>[5]Dataset!S127</f>
        <v>3.8147700000000002</v>
      </c>
      <c r="U71" s="701">
        <f>[5]Dataset!T127</f>
        <v>3.7065480000000002</v>
      </c>
      <c r="V71" s="701">
        <f>[5]Dataset!U127</f>
        <v>4.0037739999999999</v>
      </c>
      <c r="W71" s="701">
        <f>[5]Dataset!V127</f>
        <v>3.8720400000000001</v>
      </c>
      <c r="X71" s="701">
        <f>[5]Dataset!W127</f>
        <v>3.72675</v>
      </c>
      <c r="Y71" s="701">
        <f>[5]Dataset!X127</f>
        <v>3.7090260000000002</v>
      </c>
      <c r="Z71" s="701">
        <f>[5]Dataset!Y127</f>
        <v>3.5777700000000001</v>
      </c>
      <c r="AA71" s="701">
        <f>[5]Dataset!Z127</f>
        <v>3.4962399999999998</v>
      </c>
      <c r="AB71" s="701">
        <f>[5]Dataset!AA127</f>
        <v>3.5342699999999998</v>
      </c>
      <c r="AC71" s="701">
        <f>[5]Dataset!AB127</f>
        <v>3.2770640000000002</v>
      </c>
      <c r="AD71" s="701">
        <f>[5]Dataset!AC127</f>
        <v>3.6153439999999999</v>
      </c>
      <c r="AE71" s="701">
        <f>[5]Dataset!AD127</f>
        <v>3.3206449999999998</v>
      </c>
      <c r="AF71" s="701">
        <f>[5]Dataset!AE127</f>
        <v>3.3849900000000002</v>
      </c>
      <c r="AG71" s="701">
        <f>[5]Dataset!AF127</f>
        <v>3.3487200000000001</v>
      </c>
      <c r="AH71" s="701">
        <f>[5]Dataset!AG127</f>
        <v>3.4778899999999999</v>
      </c>
      <c r="AI71" s="701">
        <f>[5]Dataset!AH127</f>
        <v>3.4230299999999998</v>
      </c>
      <c r="AJ71" s="701">
        <f>[5]Dataset!AI127</f>
        <v>3.29637</v>
      </c>
      <c r="AK71" s="701">
        <f>[5]Dataset!AJ127</f>
        <v>3.0898919999999999</v>
      </c>
      <c r="AL71" s="701">
        <f>[5]Dataset!AK127</f>
        <v>3.05457</v>
      </c>
      <c r="AM71" s="701">
        <f>[5]Dataset!AL127</f>
        <v>3.0406499999999999</v>
      </c>
      <c r="AN71" s="701">
        <f>[5]Dataset!AM127</f>
        <v>3.12663</v>
      </c>
      <c r="AO71" s="701">
        <f>[5]Dataset!AN127</f>
        <v>2.7797580000000002</v>
      </c>
      <c r="AP71" s="701">
        <f>[5]Dataset!AO127</f>
        <v>3.0032179999999999</v>
      </c>
      <c r="AQ71" s="701">
        <f>[5]Dataset!AP127</f>
        <v>2.6954920000000002</v>
      </c>
      <c r="AR71" s="701">
        <f>[5]Dataset!AQ127</f>
        <v>2.75631</v>
      </c>
      <c r="AS71" s="701">
        <f>[5]Dataset!AR127</f>
        <v>2.6240999999999999</v>
      </c>
      <c r="AT71" s="701">
        <f>[5]Dataset!AS127</f>
        <v>2.801625</v>
      </c>
      <c r="AU71" s="701">
        <f>[5]Dataset!AT127</f>
        <v>2.8105500000000001</v>
      </c>
      <c r="AV71" s="701">
        <f>[5]Dataset!AU127</f>
        <v>2.69841</v>
      </c>
      <c r="AW71" s="701">
        <f>[5]Dataset!AV127</f>
        <v>2.8270759999999999</v>
      </c>
      <c r="AX71" s="701">
        <f>[5]Dataset!AW127</f>
        <v>2.7168600000000001</v>
      </c>
      <c r="AY71" s="701">
        <f>[5]Dataset!AX127</f>
        <v>2.5927449999999999</v>
      </c>
      <c r="AZ71" s="701">
        <f>[5]Dataset!AY127</f>
        <v>2.6537099999999998</v>
      </c>
      <c r="BA71" s="701">
        <f>[5]Dataset!AZ127</f>
        <v>2.4579520000000001</v>
      </c>
      <c r="BB71" s="701">
        <f>[5]Dataset!BA127</f>
        <v>2.6071930000000001</v>
      </c>
      <c r="BC71" s="701">
        <f>[5]Dataset!BB127</f>
        <v>2.4122490000000001</v>
      </c>
      <c r="BD71" s="701">
        <f>[5]Dataset!BC127</f>
        <v>2.4857399999999998</v>
      </c>
      <c r="BE71" s="701">
        <f>[5]Dataset!BD127</f>
        <v>2.47797</v>
      </c>
      <c r="BF71" s="701">
        <f>[5]Dataset!BE127</f>
        <v>2.6151599999999999</v>
      </c>
      <c r="BG71" s="701">
        <f>[5]Dataset!BF127</f>
        <v>2.50779</v>
      </c>
      <c r="BH71" s="701">
        <f>[5]Dataset!BG127</f>
        <v>2.4117600000000001</v>
      </c>
      <c r="BI71" s="701">
        <f>[5]Dataset!BH127</f>
        <v>2.4674140000000002</v>
      </c>
      <c r="BJ71" s="701">
        <f>[5]Dataset!BI127</f>
        <v>2.3332799999999998</v>
      </c>
      <c r="BK71" s="701">
        <f>[5]Dataset!BJ127</f>
        <v>2.2857799999999999</v>
      </c>
      <c r="BL71" s="701">
        <f>[5]Dataset!BK127</f>
        <v>2.3577900000000001</v>
      </c>
      <c r="BM71" s="701">
        <f>[5]Dataset!BL127</f>
        <v>2.160536</v>
      </c>
      <c r="BN71" s="701">
        <f>[5]Dataset!BM127</f>
        <v>2.3262710000000002</v>
      </c>
      <c r="BO71" s="701">
        <f>[5]Dataset!BN127</f>
        <v>2.1326019999999999</v>
      </c>
      <c r="BP71" s="701">
        <f>[5]Dataset!BO127</f>
        <v>2.1565799999999999</v>
      </c>
      <c r="BQ71" s="701">
        <f>[5]Dataset!BP127</f>
        <v>2.1458400000000002</v>
      </c>
      <c r="BR71" s="701">
        <f>[5]Dataset!BQ127</f>
        <v>2.2834599999999998</v>
      </c>
      <c r="BS71" s="701">
        <f>[5]Dataset!BR127</f>
        <v>2.2028400000000001</v>
      </c>
      <c r="BT71" s="701">
        <f>[5]Dataset!BS127</f>
        <v>2.1888000000000001</v>
      </c>
      <c r="BU71" s="701">
        <f>[5]Dataset!BT127</f>
        <v>2.1796099999999998</v>
      </c>
      <c r="BV71" s="701">
        <f>[5]Dataset!BU127</f>
        <v>2.05227</v>
      </c>
      <c r="BW71" s="701">
        <f>[5]Dataset!BV127</f>
        <v>2.0006520000000001</v>
      </c>
      <c r="BX71" s="701">
        <f>[5]Dataset!BW127</f>
        <v>2.0154899999999998</v>
      </c>
      <c r="BY71" s="701">
        <f>[5]Dataset!BX127</f>
        <v>1.798875</v>
      </c>
      <c r="BZ71" s="701">
        <v>2.0213549999999998</v>
      </c>
      <c r="CA71" s="701">
        <v>1.887175</v>
      </c>
      <c r="CB71" s="701">
        <v>1.9109100000000001</v>
      </c>
      <c r="CC71" s="701">
        <v>1.9479599999999999</v>
      </c>
      <c r="CD71" s="701">
        <v>1.9941059999999999</v>
      </c>
      <c r="CE71" s="701">
        <v>1.9145399999999999</v>
      </c>
      <c r="CF71" s="701">
        <v>1.8712200000000001</v>
      </c>
      <c r="CG71" s="701">
        <v>1.872214</v>
      </c>
      <c r="CH71" s="701">
        <v>1.7743800000000001</v>
      </c>
      <c r="CI71" s="762">
        <v>1.72231</v>
      </c>
      <c r="CJ71" s="762">
        <v>1.74177</v>
      </c>
      <c r="CK71" s="762">
        <v>1.673271</v>
      </c>
      <c r="CL71" s="762">
        <v>1.769139</v>
      </c>
      <c r="CM71" s="762">
        <v>1.6250150000000001</v>
      </c>
      <c r="CN71" s="762">
        <v>1.66923</v>
      </c>
      <c r="CO71" s="762">
        <v>1.69848</v>
      </c>
      <c r="CP71" s="762">
        <v>1.7186090000000001</v>
      </c>
      <c r="CQ71" s="762">
        <v>1.64682</v>
      </c>
      <c r="CR71" s="762">
        <v>1.6357200000000001</v>
      </c>
      <c r="CS71" s="762">
        <v>1.623067</v>
      </c>
      <c r="CT71" s="762">
        <v>1.5690599999999999</v>
      </c>
      <c r="CU71" s="762">
        <v>1.50017</v>
      </c>
      <c r="CV71" s="1024">
        <v>1.5398400000000001</v>
      </c>
      <c r="CW71" s="1024">
        <v>1.4318919999999999</v>
      </c>
      <c r="CX71" s="1024">
        <v>1.574924</v>
      </c>
    </row>
    <row r="72" spans="1:102" ht="16.5" customHeight="1">
      <c r="A72" s="1098"/>
      <c r="B72" s="1103"/>
      <c r="C72" s="699" t="s">
        <v>454</v>
      </c>
      <c r="D72" s="701">
        <f>[5]Dataset!C128</f>
        <v>2.6586249999999998</v>
      </c>
      <c r="E72" s="701">
        <f>[5]Dataset!D128</f>
        <v>2.4518399999999998</v>
      </c>
      <c r="F72" s="701">
        <f>[5]Dataset!E128</f>
        <v>2.7720630000000002</v>
      </c>
      <c r="G72" s="701">
        <f>[5]Dataset!F128</f>
        <v>2.6039780000000001</v>
      </c>
      <c r="H72" s="701">
        <f>[5]Dataset!G128</f>
        <v>2.6151</v>
      </c>
      <c r="I72" s="701">
        <f>[5]Dataset!H128</f>
        <v>2.717962</v>
      </c>
      <c r="J72" s="701">
        <f>[5]Dataset!I128</f>
        <v>2.4858859999999998</v>
      </c>
      <c r="K72" s="701">
        <f>[5]Dataset!J128</f>
        <v>2.3590840000000002</v>
      </c>
      <c r="L72" s="701">
        <f>[5]Dataset!K128</f>
        <v>2.5272779999999999</v>
      </c>
      <c r="M72" s="701">
        <f>[5]Dataset!L128</f>
        <v>2.7906580000000001</v>
      </c>
      <c r="N72" s="701">
        <f>[5]Dataset!M128</f>
        <v>2.7283879999999998</v>
      </c>
      <c r="O72" s="701">
        <f>[5]Dataset!N128</f>
        <v>2.4409320000000001</v>
      </c>
      <c r="P72" s="701">
        <f>[5]Dataset!O128</f>
        <v>2.6294580000000001</v>
      </c>
      <c r="Q72" s="701">
        <f>[5]Dataset!P128</f>
        <v>2.37792</v>
      </c>
      <c r="R72" s="701">
        <f>[5]Dataset!Q128</f>
        <v>2.649915</v>
      </c>
      <c r="S72" s="701">
        <f>[5]Dataset!R128</f>
        <v>2.498875</v>
      </c>
      <c r="T72" s="701">
        <f>[5]Dataset!S128</f>
        <v>2.7178840000000002</v>
      </c>
      <c r="U72" s="701">
        <f>[5]Dataset!T128</f>
        <v>2.5473499999999998</v>
      </c>
      <c r="V72" s="701">
        <f>[5]Dataset!U128</f>
        <v>2.4666199999999998</v>
      </c>
      <c r="W72" s="701">
        <f>[5]Dataset!V128</f>
        <v>2.29372</v>
      </c>
      <c r="X72" s="701">
        <f>[5]Dataset!W128</f>
        <v>2.57036</v>
      </c>
      <c r="Y72" s="701">
        <f>[5]Dataset!X128</f>
        <v>2.7169219999999998</v>
      </c>
      <c r="Z72" s="701">
        <f>[5]Dataset!Y128</f>
        <v>2.7198340000000001</v>
      </c>
      <c r="AA72" s="701">
        <f>[5]Dataset!Z128</f>
        <v>2.4485519999999998</v>
      </c>
      <c r="AB72" s="701">
        <f>[5]Dataset!AA128</f>
        <v>2.7538420000000001</v>
      </c>
      <c r="AC72" s="701">
        <f>[5]Dataset!AB128</f>
        <v>2.4714</v>
      </c>
      <c r="AD72" s="701">
        <f>[5]Dataset!AC128</f>
        <v>2.6946270000000001</v>
      </c>
      <c r="AE72" s="701">
        <f>[5]Dataset!AD128</f>
        <v>2.5427749999999998</v>
      </c>
      <c r="AF72" s="701">
        <f>[5]Dataset!AE128</f>
        <v>2.6333839999999999</v>
      </c>
      <c r="AG72" s="701">
        <f>[5]Dataset!AF128</f>
        <v>2.4370319999999999</v>
      </c>
      <c r="AH72" s="701">
        <f>[5]Dataset!AG128</f>
        <v>2.3935599999999999</v>
      </c>
      <c r="AI72" s="701">
        <f>[5]Dataset!AH128</f>
        <v>2.205762</v>
      </c>
      <c r="AJ72" s="701">
        <f>[5]Dataset!AI128</f>
        <v>2.3954</v>
      </c>
      <c r="AK72" s="701">
        <f>[5]Dataset!AJ128</f>
        <v>2.7354509999999999</v>
      </c>
      <c r="AL72" s="701">
        <f>[5]Dataset!AK128</f>
        <v>2.6237379999999999</v>
      </c>
      <c r="AM72" s="701">
        <f>[5]Dataset!AL128</f>
        <v>2.4111120000000001</v>
      </c>
      <c r="AN72" s="701">
        <f>[5]Dataset!AM128</f>
        <v>2.6350479999999998</v>
      </c>
      <c r="AO72" s="701">
        <f>[5]Dataset!AN128</f>
        <v>2.3905249999999998</v>
      </c>
      <c r="AP72" s="701">
        <f>[5]Dataset!AO128</f>
        <v>2.2856339999999999</v>
      </c>
      <c r="AQ72" s="701">
        <f>[5]Dataset!AP128</f>
        <v>2.131688</v>
      </c>
      <c r="AR72" s="701">
        <f>[5]Dataset!AQ128</f>
        <v>2.1415679999999999</v>
      </c>
      <c r="AS72" s="701">
        <f>[5]Dataset!AR128</f>
        <v>2.040775</v>
      </c>
      <c r="AT72" s="701">
        <f>[5]Dataset!AS128</f>
        <v>2.211192</v>
      </c>
      <c r="AU72" s="701">
        <f>[5]Dataset!AT128</f>
        <v>1.8777250000000001</v>
      </c>
      <c r="AV72" s="701">
        <f>[5]Dataset!AU128</f>
        <v>2.2420840000000002</v>
      </c>
      <c r="AW72" s="701">
        <f>[5]Dataset!AV128</f>
        <v>2.4228179999999999</v>
      </c>
      <c r="AX72" s="701">
        <f>[5]Dataset!AW128</f>
        <v>2.2967249999999999</v>
      </c>
      <c r="AY72" s="701">
        <f>[5]Dataset!AX128</f>
        <v>2.3362250000000002</v>
      </c>
      <c r="AZ72" s="701">
        <f>[5]Dataset!AY128</f>
        <v>2.2953060000000001</v>
      </c>
      <c r="BA72" s="701">
        <f>[5]Dataset!AZ128</f>
        <v>2.1579839999999999</v>
      </c>
      <c r="BB72" s="701">
        <f>[5]Dataset!BA128</f>
        <v>2.188212</v>
      </c>
      <c r="BC72" s="701">
        <f>[5]Dataset!BB128</f>
        <v>2.1713900000000002</v>
      </c>
      <c r="BD72" s="701">
        <f>[5]Dataset!BC128</f>
        <v>2.0827</v>
      </c>
      <c r="BE72" s="701">
        <f>[5]Dataset!BD128</f>
        <v>2.0957819999999998</v>
      </c>
      <c r="BF72" s="701">
        <f>[5]Dataset!BE128</f>
        <v>1.990062</v>
      </c>
      <c r="BG72" s="701">
        <f>[5]Dataset!BF128</f>
        <v>1.9489339999999999</v>
      </c>
      <c r="BH72" s="701">
        <f>[5]Dataset!BG128</f>
        <v>2.1265399999999999</v>
      </c>
      <c r="BI72" s="701">
        <f>[5]Dataset!BH128</f>
        <v>2.1550319999999998</v>
      </c>
      <c r="BJ72" s="701">
        <f>[5]Dataset!BI128</f>
        <v>1.9120250000000001</v>
      </c>
      <c r="BK72" s="701">
        <f>[5]Dataset!BJ128</f>
        <v>1.9056500000000001</v>
      </c>
      <c r="BL72" s="701">
        <f>[5]Dataset!BK128</f>
        <v>1.729025</v>
      </c>
      <c r="BM72" s="701">
        <f>[5]Dataset!BL128</f>
        <v>1.8497760000000001</v>
      </c>
      <c r="BN72" s="701">
        <f>[5]Dataset!BM128</f>
        <v>2.1487409999999998</v>
      </c>
      <c r="BO72" s="701">
        <f>[5]Dataset!BN128</f>
        <v>1.9355180000000001</v>
      </c>
      <c r="BP72" s="701">
        <f>[5]Dataset!BO128</f>
        <v>1.9071260000000001</v>
      </c>
      <c r="BQ72" s="701">
        <f>[5]Dataset!BP128</f>
        <v>1.6988920000000001</v>
      </c>
      <c r="BR72" s="701">
        <f>[5]Dataset!BQ128</f>
        <v>1.6449210000000001</v>
      </c>
      <c r="BS72" s="701">
        <f>[5]Dataset!BR128</f>
        <v>1.566325</v>
      </c>
      <c r="BT72" s="701">
        <f>[5]Dataset!BS128</f>
        <v>1.746238</v>
      </c>
      <c r="BU72" s="701">
        <f>[5]Dataset!BT128</f>
        <v>1.76644</v>
      </c>
      <c r="BV72" s="701">
        <f>[5]Dataset!BU128</f>
        <v>1.7643599999999999</v>
      </c>
      <c r="BW72" s="701">
        <f>[5]Dataset!BV128</f>
        <v>1.6435900000000001</v>
      </c>
      <c r="BX72" s="701">
        <f>[5]Dataset!BW128</f>
        <v>1.683775</v>
      </c>
      <c r="BY72" s="701">
        <f>[5]Dataset!BX128</f>
        <v>1.658304</v>
      </c>
      <c r="BZ72" s="701">
        <v>1.8675090000000001</v>
      </c>
      <c r="CA72" s="701">
        <v>1.7057040000000001</v>
      </c>
      <c r="CB72" s="701">
        <v>1.7396499999999999</v>
      </c>
      <c r="CC72" s="701">
        <v>1.6775199999999999</v>
      </c>
      <c r="CD72" s="701">
        <v>1.6145480000000001</v>
      </c>
      <c r="CE72" s="701">
        <v>1.6856580000000001</v>
      </c>
      <c r="CF72" s="701">
        <v>1.671254</v>
      </c>
      <c r="CG72" s="701">
        <v>1.7831319999999999</v>
      </c>
      <c r="CH72" s="701">
        <v>1.86199</v>
      </c>
      <c r="CI72" s="762">
        <v>1.717716</v>
      </c>
      <c r="CJ72" s="762">
        <v>1.7892939999999999</v>
      </c>
      <c r="CK72" s="762">
        <v>1.816775</v>
      </c>
      <c r="CL72" s="762">
        <v>1.7632890000000001</v>
      </c>
      <c r="CM72" s="762">
        <v>1.6693</v>
      </c>
      <c r="CN72" s="762">
        <v>1.8047899999999999</v>
      </c>
      <c r="CO72" s="762">
        <v>1.6360760000000001</v>
      </c>
      <c r="CP72" s="762">
        <v>1.6299920000000001</v>
      </c>
      <c r="CQ72" s="762">
        <v>1.595126</v>
      </c>
      <c r="CR72" s="762">
        <v>1.691775</v>
      </c>
      <c r="CS72" s="762">
        <v>1.950399</v>
      </c>
      <c r="CT72" s="762">
        <v>1.7529459999999999</v>
      </c>
      <c r="CU72" s="762">
        <v>1.61568</v>
      </c>
      <c r="CV72" s="1024">
        <v>1.8723380000000001</v>
      </c>
      <c r="CW72" s="1024">
        <v>1.759536</v>
      </c>
      <c r="CX72" s="1024">
        <v>1.810692</v>
      </c>
    </row>
    <row r="73" spans="1:102" ht="16.5" customHeight="1">
      <c r="A73" s="1098"/>
      <c r="B73" s="1103"/>
      <c r="C73" s="699" t="s">
        <v>453</v>
      </c>
      <c r="D73" s="701">
        <f>[5]Dataset!C129</f>
        <v>3.03552</v>
      </c>
      <c r="E73" s="701">
        <f>[5]Dataset!D129</f>
        <v>2.8513519999999999</v>
      </c>
      <c r="F73" s="701">
        <f>[5]Dataset!E129</f>
        <v>3.1363319999999999</v>
      </c>
      <c r="G73" s="701">
        <f>[5]Dataset!F129</f>
        <v>2.8885160000000001</v>
      </c>
      <c r="H73" s="701">
        <f>[5]Dataset!G129</f>
        <v>3.0211800000000002</v>
      </c>
      <c r="I73" s="701">
        <f>[5]Dataset!H129</f>
        <v>2.9332500000000001</v>
      </c>
      <c r="J73" s="701">
        <f>[5]Dataset!I129</f>
        <v>3.1027900000000002</v>
      </c>
      <c r="K73" s="701">
        <f>[5]Dataset!J129</f>
        <v>3.01152</v>
      </c>
      <c r="L73" s="701">
        <f>[5]Dataset!K129</f>
        <v>2.7894299999999999</v>
      </c>
      <c r="M73" s="701">
        <f>[5]Dataset!L129</f>
        <v>2.7465069999999998</v>
      </c>
      <c r="N73" s="701">
        <f>[5]Dataset!M129</f>
        <v>2.72736</v>
      </c>
      <c r="O73" s="701">
        <f>[5]Dataset!N129</f>
        <v>2.7100499999999998</v>
      </c>
      <c r="P73" s="701">
        <f>[5]Dataset!O129</f>
        <v>2.8281299999999998</v>
      </c>
      <c r="Q73" s="701">
        <f>[5]Dataset!P129</f>
        <v>2.6378520000000001</v>
      </c>
      <c r="R73" s="701">
        <f>[5]Dataset!Q129</f>
        <v>2.9110860000000001</v>
      </c>
      <c r="S73" s="701">
        <f>[5]Dataset!R129</f>
        <v>2.6659410000000001</v>
      </c>
      <c r="T73" s="701">
        <f>[5]Dataset!S129</f>
        <v>2.7920400000000001</v>
      </c>
      <c r="U73" s="701">
        <f>[5]Dataset!T129</f>
        <v>2.7571500000000002</v>
      </c>
      <c r="V73" s="701">
        <f>[5]Dataset!U129</f>
        <v>2.862323</v>
      </c>
      <c r="W73" s="701">
        <f>[5]Dataset!V129</f>
        <v>2.79108</v>
      </c>
      <c r="X73" s="701">
        <f>[5]Dataset!W129</f>
        <v>2.6186699999999998</v>
      </c>
      <c r="Y73" s="701">
        <f>[5]Dataset!X129</f>
        <v>2.6185079999999998</v>
      </c>
      <c r="Z73" s="701">
        <f>[5]Dataset!Y129</f>
        <v>2.5940400000000001</v>
      </c>
      <c r="AA73" s="701">
        <f>[5]Dataset!Z129</f>
        <v>2.5563500000000001</v>
      </c>
      <c r="AB73" s="701">
        <f>[5]Dataset!AA129</f>
        <v>2.6684100000000002</v>
      </c>
      <c r="AC73" s="701">
        <f>[5]Dataset!AB129</f>
        <v>2.5077639999999999</v>
      </c>
      <c r="AD73" s="701">
        <f>[5]Dataset!AC129</f>
        <v>2.7494209999999999</v>
      </c>
      <c r="AE73" s="701">
        <f>[5]Dataset!AD129</f>
        <v>2.5067020000000002</v>
      </c>
      <c r="AF73" s="701">
        <f>[5]Dataset!AE129</f>
        <v>2.67693</v>
      </c>
      <c r="AG73" s="701">
        <f>[5]Dataset!AF129</f>
        <v>2.5589400000000002</v>
      </c>
      <c r="AH73" s="701">
        <f>[5]Dataset!AG129</f>
        <v>2.6782140000000001</v>
      </c>
      <c r="AI73" s="701">
        <f>[5]Dataset!AH129</f>
        <v>2.6021700000000001</v>
      </c>
      <c r="AJ73" s="701">
        <f>[5]Dataset!AI129</f>
        <v>2.4166799999999999</v>
      </c>
      <c r="AK73" s="701">
        <f>[5]Dataset!AJ129</f>
        <v>2.1634760000000002</v>
      </c>
      <c r="AL73" s="701">
        <f>[5]Dataset!AK129</f>
        <v>2.3906700000000001</v>
      </c>
      <c r="AM73" s="701">
        <f>[5]Dataset!AL129</f>
        <v>2.3082549999999999</v>
      </c>
      <c r="AN73" s="701">
        <f>[5]Dataset!AM129</f>
        <v>2.45214</v>
      </c>
      <c r="AO73" s="701">
        <f>[5]Dataset!AN129</f>
        <v>2.3298019999999999</v>
      </c>
      <c r="AP73" s="701">
        <f>[5]Dataset!AO129</f>
        <v>2.2859090000000002</v>
      </c>
      <c r="AQ73" s="701">
        <f>[5]Dataset!AP129</f>
        <v>2.2729330000000001</v>
      </c>
      <c r="AR73" s="701">
        <f>[5]Dataset!AQ129</f>
        <v>2.2935599999999998</v>
      </c>
      <c r="AS73" s="701">
        <f>[5]Dataset!AR129</f>
        <v>2.1492300000000002</v>
      </c>
      <c r="AT73" s="701">
        <f>[5]Dataset!AS129</f>
        <v>2.2851650000000001</v>
      </c>
      <c r="AU73" s="701">
        <f>[5]Dataset!AT129</f>
        <v>2.2620300000000002</v>
      </c>
      <c r="AV73" s="701">
        <f>[5]Dataset!AU129</f>
        <v>2.1450300000000002</v>
      </c>
      <c r="AW73" s="701">
        <f>[5]Dataset!AV129</f>
        <v>2.225552</v>
      </c>
      <c r="AX73" s="701">
        <f>[5]Dataset!AW129</f>
        <v>2.15883</v>
      </c>
      <c r="AY73" s="701">
        <f>[5]Dataset!AX129</f>
        <v>2.165575</v>
      </c>
      <c r="AZ73" s="701">
        <f>[5]Dataset!AY129</f>
        <v>2.2458900000000002</v>
      </c>
      <c r="BA73" s="701">
        <f>[5]Dataset!AZ129</f>
        <v>2.1365400000000001</v>
      </c>
      <c r="BB73" s="701">
        <f>[5]Dataset!BA129</f>
        <v>2.2340770000000001</v>
      </c>
      <c r="BC73" s="701">
        <f>[5]Dataset!BB129</f>
        <v>2.119929</v>
      </c>
      <c r="BD73" s="701">
        <f>[5]Dataset!BC129</f>
        <v>2.2138499999999999</v>
      </c>
      <c r="BE73" s="701">
        <f>[5]Dataset!BD129</f>
        <v>2.11212</v>
      </c>
      <c r="BF73" s="701">
        <f>[5]Dataset!BE129</f>
        <v>2.1818420000000001</v>
      </c>
      <c r="BG73" s="701">
        <f>[5]Dataset!BF129</f>
        <v>2.0733000000000001</v>
      </c>
      <c r="BH73" s="701">
        <f>[5]Dataset!BG129</f>
        <v>1.98105</v>
      </c>
      <c r="BI73" s="701">
        <f>[5]Dataset!BH129</f>
        <v>2.0133260000000002</v>
      </c>
      <c r="BJ73" s="701">
        <f>[5]Dataset!BI129</f>
        <v>1.9822500000000001</v>
      </c>
      <c r="BK73" s="701">
        <f>[5]Dataset!BJ129</f>
        <v>1.947495</v>
      </c>
      <c r="BL73" s="701">
        <f>[5]Dataset!BK129</f>
        <v>2.0186700000000002</v>
      </c>
      <c r="BM73" s="701">
        <f>[5]Dataset!BL129</f>
        <v>1.908032</v>
      </c>
      <c r="BN73" s="701">
        <f>[5]Dataset!BM129</f>
        <v>2.0870440000000001</v>
      </c>
      <c r="BO73" s="701">
        <f>[5]Dataset!BN129</f>
        <v>1.921279</v>
      </c>
      <c r="BP73" s="701">
        <f>[5]Dataset!BO129</f>
        <v>1.97679</v>
      </c>
      <c r="BQ73" s="701">
        <f>[5]Dataset!BP129</f>
        <v>1.89585</v>
      </c>
      <c r="BR73" s="701">
        <f>[5]Dataset!BQ129</f>
        <v>1.989611</v>
      </c>
      <c r="BS73" s="701">
        <f>[5]Dataset!BR129</f>
        <v>1.9028400000000001</v>
      </c>
      <c r="BT73" s="701">
        <f>[5]Dataset!BS129</f>
        <v>1.81176</v>
      </c>
      <c r="BU73" s="701">
        <f>[5]Dataset!BT129</f>
        <v>1.815763</v>
      </c>
      <c r="BV73" s="701">
        <f>[5]Dataset!BU129</f>
        <v>1.78077</v>
      </c>
      <c r="BW73" s="701">
        <f>[5]Dataset!BV129</f>
        <v>1.7395940000000001</v>
      </c>
      <c r="BX73" s="701">
        <f>[5]Dataset!BW129</f>
        <v>1.7814300000000001</v>
      </c>
      <c r="BY73" s="701">
        <f>[5]Dataset!BX129</f>
        <v>1.685012</v>
      </c>
      <c r="BZ73" s="701">
        <v>1.8511340000000001</v>
      </c>
      <c r="CA73" s="701">
        <v>1.6915990000000001</v>
      </c>
      <c r="CB73" s="701">
        <v>1.7688299999999999</v>
      </c>
      <c r="CC73" s="701">
        <v>1.6914</v>
      </c>
      <c r="CD73" s="701">
        <v>1.763063</v>
      </c>
      <c r="CE73" s="701">
        <v>1.6952700000000001</v>
      </c>
      <c r="CF73" s="701">
        <v>1.6122000000000001</v>
      </c>
      <c r="CG73" s="701">
        <v>1.636676</v>
      </c>
      <c r="CH73" s="701">
        <v>1.5941399999999999</v>
      </c>
      <c r="CI73" s="762">
        <v>1.5555600000000001</v>
      </c>
      <c r="CJ73" s="762">
        <v>1.6027199999999999</v>
      </c>
      <c r="CK73" s="762">
        <v>1.572525</v>
      </c>
      <c r="CL73" s="762">
        <v>1.6560820000000001</v>
      </c>
      <c r="CM73" s="762">
        <v>1.5196289999999999</v>
      </c>
      <c r="CN73" s="762">
        <v>1.5921000000000001</v>
      </c>
      <c r="CO73" s="762">
        <v>1.5372600000000001</v>
      </c>
      <c r="CP73" s="762">
        <v>1.5437069999999999</v>
      </c>
      <c r="CQ73" s="762">
        <v>1.46739</v>
      </c>
      <c r="CR73" s="762">
        <v>1.4087099999999999</v>
      </c>
      <c r="CS73" s="762">
        <v>1.3815900000000001</v>
      </c>
      <c r="CT73" s="762">
        <v>1.4077200000000001</v>
      </c>
      <c r="CU73" s="762">
        <v>1.3446720000000001</v>
      </c>
      <c r="CV73" s="1024">
        <v>1.40676</v>
      </c>
      <c r="CW73" s="1024">
        <v>1.3149360000000001</v>
      </c>
      <c r="CX73" s="1024">
        <v>1.433316</v>
      </c>
    </row>
    <row r="74" spans="1:102" ht="16.5" customHeight="1">
      <c r="A74" s="1098"/>
      <c r="B74" s="1103"/>
      <c r="C74" s="699" t="s">
        <v>455</v>
      </c>
      <c r="D74" s="701">
        <f>[5]Dataset!C130</f>
        <v>3.0266099999999998</v>
      </c>
      <c r="E74" s="701">
        <f>[5]Dataset!D130</f>
        <v>2.8423919999999998</v>
      </c>
      <c r="F74" s="701">
        <f>[5]Dataset!E130</f>
        <v>3.0903589999999999</v>
      </c>
      <c r="G74" s="701">
        <f>[5]Dataset!F130</f>
        <v>2.8650259999999999</v>
      </c>
      <c r="H74" s="701">
        <f>[5]Dataset!G130</f>
        <v>2.97912</v>
      </c>
      <c r="I74" s="701">
        <f>[5]Dataset!H130</f>
        <v>2.9968499999999998</v>
      </c>
      <c r="J74" s="701">
        <f>[5]Dataset!I130</f>
        <v>3.2561469999999999</v>
      </c>
      <c r="K74" s="701">
        <f>[5]Dataset!J130</f>
        <v>3.2448600000000001</v>
      </c>
      <c r="L74" s="701">
        <f>[5]Dataset!K130</f>
        <v>2.8700100000000002</v>
      </c>
      <c r="M74" s="701">
        <f>[5]Dataset!L130</f>
        <v>2.8831549999999999</v>
      </c>
      <c r="N74" s="701">
        <f>[5]Dataset!M130</f>
        <v>2.70729</v>
      </c>
      <c r="O74" s="701">
        <f>[5]Dataset!N130</f>
        <v>2.559482</v>
      </c>
      <c r="P74" s="701">
        <f>[5]Dataset!O130</f>
        <v>2.67801</v>
      </c>
      <c r="Q74" s="701">
        <f>[5]Dataset!P130</f>
        <v>2.4667159999999999</v>
      </c>
      <c r="R74" s="701">
        <f>[5]Dataset!Q130</f>
        <v>2.7648280000000001</v>
      </c>
      <c r="S74" s="701">
        <f>[5]Dataset!R130</f>
        <v>2.50908</v>
      </c>
      <c r="T74" s="701">
        <f>[5]Dataset!S130</f>
        <v>2.6165400000000001</v>
      </c>
      <c r="U74" s="701">
        <f>[5]Dataset!T130</f>
        <v>2.6073300000000001</v>
      </c>
      <c r="V74" s="701">
        <f>[5]Dataset!U130</f>
        <v>2.8007879999999998</v>
      </c>
      <c r="W74" s="701">
        <f>[5]Dataset!V130</f>
        <v>2.80287</v>
      </c>
      <c r="X74" s="701">
        <f>[5]Dataset!W130</f>
        <v>2.5047899999999998</v>
      </c>
      <c r="Y74" s="701">
        <f>[5]Dataset!X130</f>
        <v>2.5795720000000002</v>
      </c>
      <c r="Z74" s="701">
        <f>[5]Dataset!Y130</f>
        <v>2.4613499999999999</v>
      </c>
      <c r="AA74" s="701">
        <f>[5]Dataset!Z130</f>
        <v>2.3693580000000001</v>
      </c>
      <c r="AB74" s="701">
        <f>[5]Dataset!AA130</f>
        <v>2.4289800000000001</v>
      </c>
      <c r="AC74" s="701">
        <f>[5]Dataset!AB130</f>
        <v>2.2729840000000001</v>
      </c>
      <c r="AD74" s="701">
        <f>[5]Dataset!AC130</f>
        <v>2.4988169999999998</v>
      </c>
      <c r="AE74" s="701">
        <f>[5]Dataset!AD130</f>
        <v>2.2745570000000002</v>
      </c>
      <c r="AF74" s="701">
        <f>[5]Dataset!AE130</f>
        <v>2.38503</v>
      </c>
      <c r="AG74" s="701">
        <f>[5]Dataset!AF130</f>
        <v>2.3073299999999999</v>
      </c>
      <c r="AH74" s="701">
        <f>[5]Dataset!AG130</f>
        <v>2.4773960000000002</v>
      </c>
      <c r="AI74" s="701">
        <f>[5]Dataset!AH130</f>
        <v>2.5191599999999998</v>
      </c>
      <c r="AJ74" s="701">
        <f>[5]Dataset!AI130</f>
        <v>2.2433999999999998</v>
      </c>
      <c r="AK74" s="701">
        <f>[5]Dataset!AJ130</f>
        <v>2.402841</v>
      </c>
      <c r="AL74" s="701">
        <f>[5]Dataset!AK130</f>
        <v>2.3070300000000001</v>
      </c>
      <c r="AM74" s="701">
        <f>[5]Dataset!AL130</f>
        <v>2.1869190000000001</v>
      </c>
      <c r="AN74" s="701">
        <f>[5]Dataset!AM130</f>
        <v>2.2578299999999998</v>
      </c>
      <c r="AO74" s="701">
        <f>[5]Dataset!AN130</f>
        <v>2.1716069999999998</v>
      </c>
      <c r="AP74" s="701">
        <f>[5]Dataset!AO130</f>
        <v>1.822087</v>
      </c>
      <c r="AQ74" s="701">
        <f>[5]Dataset!AP130</f>
        <v>1.5754539999999999</v>
      </c>
      <c r="AR74" s="701">
        <f>[5]Dataset!AQ130</f>
        <v>1.6644600000000001</v>
      </c>
      <c r="AS74" s="701">
        <f>[5]Dataset!AR130</f>
        <v>1.60785</v>
      </c>
      <c r="AT74" s="701">
        <f>[5]Dataset!AS130</f>
        <v>1.789134</v>
      </c>
      <c r="AU74" s="701">
        <f>[5]Dataset!AT130</f>
        <v>1.8616200000000001</v>
      </c>
      <c r="AV74" s="701">
        <f>[5]Dataset!AU130</f>
        <v>1.72824</v>
      </c>
      <c r="AW74" s="701">
        <f>[5]Dataset!AV130</f>
        <v>1.7822519999999999</v>
      </c>
      <c r="AX74" s="701">
        <f>[5]Dataset!AW130</f>
        <v>1.6518600000000001</v>
      </c>
      <c r="AY74" s="701">
        <f>[5]Dataset!AX130</f>
        <v>1.6024529999999999</v>
      </c>
      <c r="AZ74" s="701">
        <f>[5]Dataset!AY130</f>
        <v>1.70163</v>
      </c>
      <c r="BA74" s="701">
        <f>[5]Dataset!AZ130</f>
        <v>1.6250640000000001</v>
      </c>
      <c r="BB74" s="701">
        <f>[5]Dataset!BA130</f>
        <v>1.732931</v>
      </c>
      <c r="BC74" s="701">
        <f>[5]Dataset!BB130</f>
        <v>1.6282920000000001</v>
      </c>
      <c r="BD74" s="701">
        <f>[5]Dataset!BC130</f>
        <v>1.7101200000000001</v>
      </c>
      <c r="BE74" s="701">
        <f>[5]Dataset!BD130</f>
        <v>1.66869</v>
      </c>
      <c r="BF74" s="701">
        <f>[5]Dataset!BE130</f>
        <v>1.786778</v>
      </c>
      <c r="BG74" s="701">
        <f>[5]Dataset!BF130</f>
        <v>1.84935</v>
      </c>
      <c r="BH74" s="701">
        <f>[5]Dataset!BG130</f>
        <v>1.71984</v>
      </c>
      <c r="BI74" s="701">
        <f>[5]Dataset!BH130</f>
        <v>1.82311</v>
      </c>
      <c r="BJ74" s="701">
        <f>[5]Dataset!BI130</f>
        <v>1.6996800000000001</v>
      </c>
      <c r="BK74" s="701">
        <f>[5]Dataset!BJ130</f>
        <v>1.633947</v>
      </c>
      <c r="BL74" s="701">
        <f>[5]Dataset!BK130</f>
        <v>1.6922699999999999</v>
      </c>
      <c r="BM74" s="701">
        <f>[5]Dataset!BL130</f>
        <v>1.5787519999999999</v>
      </c>
      <c r="BN74" s="701">
        <f>[5]Dataset!BM130</f>
        <v>1.655152</v>
      </c>
      <c r="BO74" s="701">
        <f>[5]Dataset!BN130</f>
        <v>1.509711</v>
      </c>
      <c r="BP74" s="701">
        <f>[5]Dataset!BO130</f>
        <v>1.5949500000000001</v>
      </c>
      <c r="BQ74" s="701">
        <f>[5]Dataset!BP130</f>
        <v>1.5390299999999999</v>
      </c>
      <c r="BR74" s="701">
        <f>[5]Dataset!BQ130</f>
        <v>1.6491690000000001</v>
      </c>
      <c r="BS74" s="701">
        <f>[5]Dataset!BR130</f>
        <v>1.65588</v>
      </c>
      <c r="BT74" s="701">
        <f>[5]Dataset!BS130</f>
        <v>1.5436799999999999</v>
      </c>
      <c r="BU74" s="701">
        <f>[5]Dataset!BT130</f>
        <v>1.635529</v>
      </c>
      <c r="BV74" s="701">
        <f>[5]Dataset!BU130</f>
        <v>1.5669900000000001</v>
      </c>
      <c r="BW74" s="701">
        <f>[5]Dataset!BV130</f>
        <v>1.4543790000000001</v>
      </c>
      <c r="BX74" s="701">
        <f>[5]Dataset!BW130</f>
        <v>1.51491</v>
      </c>
      <c r="BY74" s="701">
        <f>[5]Dataset!BX130</f>
        <v>1.4093800000000001</v>
      </c>
      <c r="BZ74" s="701">
        <v>1.55372</v>
      </c>
      <c r="CA74" s="701">
        <v>1.4199269999999999</v>
      </c>
      <c r="CB74" s="701">
        <v>1.47939</v>
      </c>
      <c r="CC74" s="701">
        <v>1.4251199999999999</v>
      </c>
      <c r="CD74" s="701">
        <v>1.492402</v>
      </c>
      <c r="CE74" s="701">
        <v>1.48167</v>
      </c>
      <c r="CF74" s="701">
        <v>1.3860600000000001</v>
      </c>
      <c r="CG74" s="701">
        <v>1.488124</v>
      </c>
      <c r="CH74" s="701">
        <v>1.42197</v>
      </c>
      <c r="CI74" s="762">
        <v>1.32762</v>
      </c>
      <c r="CJ74" s="762">
        <v>1.3905000000000001</v>
      </c>
      <c r="CK74" s="762">
        <v>1.347572</v>
      </c>
      <c r="CL74" s="762">
        <v>1.4178470000000001</v>
      </c>
      <c r="CM74" s="762">
        <v>1.327939</v>
      </c>
      <c r="CN74" s="762">
        <v>1.36137</v>
      </c>
      <c r="CO74" s="762">
        <v>1.2820199999999999</v>
      </c>
      <c r="CP74" s="762">
        <v>1.3267690000000001</v>
      </c>
      <c r="CQ74" s="762">
        <v>1.2706059999999999</v>
      </c>
      <c r="CR74" s="762">
        <v>1.24491</v>
      </c>
      <c r="CS74" s="762">
        <v>1.384925</v>
      </c>
      <c r="CT74" s="762">
        <v>1.2996000000000001</v>
      </c>
      <c r="CU74" s="762">
        <v>1.2098800000000001</v>
      </c>
      <c r="CV74" s="1024">
        <v>1.28847</v>
      </c>
      <c r="CW74" s="1024">
        <v>1.200304</v>
      </c>
      <c r="CX74" s="1024">
        <v>1.2943119999999999</v>
      </c>
    </row>
    <row r="75" spans="1:102" ht="16.5" customHeight="1">
      <c r="A75" s="1098"/>
      <c r="B75" s="1103"/>
      <c r="C75" s="699" t="s">
        <v>470</v>
      </c>
      <c r="D75" s="701">
        <f>[5]Dataset!C131</f>
        <v>2.6765099999999999</v>
      </c>
      <c r="E75" s="701">
        <f>[5]Dataset!D131</f>
        <v>2.5110000000000001</v>
      </c>
      <c r="F75" s="701">
        <f>[5]Dataset!E131</f>
        <v>2.6665540000000001</v>
      </c>
      <c r="G75" s="701">
        <f>[5]Dataset!F131</f>
        <v>2.4557690000000001</v>
      </c>
      <c r="H75" s="701">
        <f>[5]Dataset!G131</f>
        <v>2.698375</v>
      </c>
      <c r="I75" s="701">
        <f>[5]Dataset!H131</f>
        <v>2.772824</v>
      </c>
      <c r="J75" s="701">
        <f>[5]Dataset!I131</f>
        <v>3.1320589999999999</v>
      </c>
      <c r="K75" s="701">
        <f>[5]Dataset!J131</f>
        <v>3.2839740000000002</v>
      </c>
      <c r="L75" s="701">
        <f>[5]Dataset!K131</f>
        <v>2.6513499999999999</v>
      </c>
      <c r="M75" s="701">
        <f>[5]Dataset!L131</f>
        <v>2.5222530000000001</v>
      </c>
      <c r="N75" s="701">
        <f>[5]Dataset!M131</f>
        <v>2.28546</v>
      </c>
      <c r="O75" s="701">
        <f>[5]Dataset!N131</f>
        <v>2.2263120000000001</v>
      </c>
      <c r="P75" s="701">
        <f>[5]Dataset!O131</f>
        <v>2.1884999999999999</v>
      </c>
      <c r="Q75" s="701">
        <f>[5]Dataset!P131</f>
        <v>2.0113479999999999</v>
      </c>
      <c r="R75" s="701">
        <f>[5]Dataset!Q131</f>
        <v>2.1715689999999999</v>
      </c>
      <c r="S75" s="701">
        <f>[5]Dataset!R131</f>
        <v>2.1920570000000001</v>
      </c>
      <c r="T75" s="701">
        <f>[5]Dataset!S131</f>
        <v>2.1699139999999999</v>
      </c>
      <c r="U75" s="701">
        <f>[5]Dataset!T131</f>
        <v>2.3061859999999998</v>
      </c>
      <c r="V75" s="701">
        <f>[5]Dataset!U131</f>
        <v>2.6159789999999998</v>
      </c>
      <c r="W75" s="701">
        <f>[5]Dataset!V131</f>
        <v>2.749444</v>
      </c>
      <c r="X75" s="701">
        <f>[5]Dataset!W131</f>
        <v>2.2132139999999998</v>
      </c>
      <c r="Y75" s="701">
        <f>[5]Dataset!X131</f>
        <v>2.1210339999999999</v>
      </c>
      <c r="Z75" s="701">
        <f>[5]Dataset!Y131</f>
        <v>1.9180539999999999</v>
      </c>
      <c r="AA75" s="701">
        <f>[5]Dataset!Z131</f>
        <v>1.9019360000000001</v>
      </c>
      <c r="AB75" s="701">
        <f>[5]Dataset!AA131</f>
        <v>1.900876</v>
      </c>
      <c r="AC75" s="701">
        <f>[5]Dataset!AB131</f>
        <v>1.79938</v>
      </c>
      <c r="AD75" s="701">
        <f>[5]Dataset!AC131</f>
        <v>1.9651700000000001</v>
      </c>
      <c r="AE75" s="701">
        <f>[5]Dataset!AD131</f>
        <v>1.853721</v>
      </c>
      <c r="AF75" s="701">
        <f>[5]Dataset!AE131</f>
        <v>1.935222</v>
      </c>
      <c r="AG75" s="701">
        <f>[5]Dataset!AF131</f>
        <v>2.026932</v>
      </c>
      <c r="AH75" s="701">
        <f>[5]Dataset!AG131</f>
        <v>2.292192</v>
      </c>
      <c r="AI75" s="701">
        <f>[5]Dataset!AH131</f>
        <v>2.466234</v>
      </c>
      <c r="AJ75" s="701">
        <f>[5]Dataset!AI131</f>
        <v>2.024715</v>
      </c>
      <c r="AK75" s="701">
        <f>[5]Dataset!AJ131</f>
        <v>1.893132</v>
      </c>
      <c r="AL75" s="701">
        <f>[5]Dataset!AK131</f>
        <v>1.7825660000000001</v>
      </c>
      <c r="AM75" s="701">
        <f>[5]Dataset!AL131</f>
        <v>1.7555639999999999</v>
      </c>
      <c r="AN75" s="701">
        <f>[5]Dataset!AM131</f>
        <v>1.7807759999999999</v>
      </c>
      <c r="AO75" s="701">
        <f>[5]Dataset!AN131</f>
        <v>1.687756</v>
      </c>
      <c r="AP75" s="701">
        <f>[5]Dataset!AO131</f>
        <v>1.1409689999999999</v>
      </c>
      <c r="AQ75" s="701">
        <f>[5]Dataset!AP131</f>
        <v>0.78024400000000005</v>
      </c>
      <c r="AR75" s="701">
        <f>[5]Dataset!AQ131</f>
        <v>0.856012</v>
      </c>
      <c r="AS75" s="701">
        <f>[5]Dataset!AR131</f>
        <v>1.1419699999999999</v>
      </c>
      <c r="AT75" s="701">
        <f>[5]Dataset!AS131</f>
        <v>1.4131739999999999</v>
      </c>
      <c r="AU75" s="701">
        <f>[5]Dataset!AT131</f>
        <v>1.575925</v>
      </c>
      <c r="AV75" s="701">
        <f>[5]Dataset!AU131</f>
        <v>1.4409099999999999</v>
      </c>
      <c r="AW75" s="701">
        <f>[5]Dataset!AV131</f>
        <v>1.3635839999999999</v>
      </c>
      <c r="AX75" s="701">
        <f>[5]Dataset!AW131</f>
        <v>1.1993849999999999</v>
      </c>
      <c r="AY75" s="701">
        <f>[5]Dataset!AX131</f>
        <v>1.14164</v>
      </c>
      <c r="AZ75" s="701">
        <f>[5]Dataset!AY131</f>
        <v>1.2650520000000001</v>
      </c>
      <c r="BA75" s="701">
        <f>[5]Dataset!AZ131</f>
        <v>1.078972</v>
      </c>
      <c r="BB75" s="701">
        <f>[5]Dataset!BA131</f>
        <v>1.147105</v>
      </c>
      <c r="BC75" s="701">
        <f>[5]Dataset!BB131</f>
        <v>1.034896</v>
      </c>
      <c r="BD75" s="701">
        <f>[5]Dataset!BC131</f>
        <v>1.2023600000000001</v>
      </c>
      <c r="BE75" s="701">
        <f>[5]Dataset!BD131</f>
        <v>1.2761260000000001</v>
      </c>
      <c r="BF75" s="701">
        <f>[5]Dataset!BE131</f>
        <v>1.558427</v>
      </c>
      <c r="BG75" s="701">
        <f>[5]Dataset!BF131</f>
        <v>1.6109960000000001</v>
      </c>
      <c r="BH75" s="701">
        <f>[5]Dataset!BG131</f>
        <v>1.474254</v>
      </c>
      <c r="BI75" s="701">
        <f>[5]Dataset!BH131</f>
        <v>1.383211</v>
      </c>
      <c r="BJ75" s="701">
        <f>[5]Dataset!BI131</f>
        <v>1.30708</v>
      </c>
      <c r="BK75" s="701">
        <f>[5]Dataset!BJ131</f>
        <v>1.197621</v>
      </c>
      <c r="BL75" s="701">
        <f>[5]Dataset!BK131</f>
        <v>1.3487800000000001</v>
      </c>
      <c r="BM75" s="701">
        <f>[5]Dataset!BL131</f>
        <v>1.1190960000000001</v>
      </c>
      <c r="BN75" s="701">
        <f>[5]Dataset!BM131</f>
        <v>1.1709419999999999</v>
      </c>
      <c r="BO75" s="701">
        <f>[5]Dataset!BN131</f>
        <v>1.0403610000000001</v>
      </c>
      <c r="BP75" s="701">
        <f>[5]Dataset!BO131</f>
        <v>1.1691720000000001</v>
      </c>
      <c r="BQ75" s="701">
        <f>[5]Dataset!BP131</f>
        <v>1.236648</v>
      </c>
      <c r="BR75" s="701">
        <f>[5]Dataset!BQ131</f>
        <v>1.4072519999999999</v>
      </c>
      <c r="BS75" s="701">
        <f>[5]Dataset!BR131</f>
        <v>1.43513</v>
      </c>
      <c r="BT75" s="701">
        <f>[5]Dataset!BS131</f>
        <v>1.352684</v>
      </c>
      <c r="BU75" s="701">
        <f>[5]Dataset!BT131</f>
        <v>1.1655089999999999</v>
      </c>
      <c r="BV75" s="701">
        <f>[5]Dataset!BU131</f>
        <v>1.047566</v>
      </c>
      <c r="BW75" s="701">
        <f>[5]Dataset!BV131</f>
        <v>1.155243</v>
      </c>
      <c r="BX75" s="701">
        <f>[5]Dataset!BW131</f>
        <v>1.3186249999999999</v>
      </c>
      <c r="BY75" s="701">
        <f>[5]Dataset!BX131</f>
        <v>1.1818519999999999</v>
      </c>
      <c r="BZ75" s="701">
        <v>1.1064780000000001</v>
      </c>
      <c r="CA75" s="701">
        <v>1.0450660000000001</v>
      </c>
      <c r="CB75" s="701">
        <v>1.32829</v>
      </c>
      <c r="CC75" s="701">
        <v>1.2333080000000001</v>
      </c>
      <c r="CD75" s="701">
        <v>1.372889</v>
      </c>
      <c r="CE75" s="701">
        <v>1.2955700000000001</v>
      </c>
      <c r="CF75" s="701">
        <v>1.1852780000000001</v>
      </c>
      <c r="CG75" s="701">
        <v>1.038527</v>
      </c>
      <c r="CH75" s="701">
        <v>0.95760000000000001</v>
      </c>
      <c r="CI75" s="762">
        <v>1.201608</v>
      </c>
      <c r="CJ75" s="762">
        <v>1.2757240000000001</v>
      </c>
      <c r="CK75" s="762">
        <v>1.203994</v>
      </c>
      <c r="CL75" s="762">
        <v>1.080716</v>
      </c>
      <c r="CM75" s="762">
        <v>0.94647400000000004</v>
      </c>
      <c r="CN75" s="762">
        <v>0.97055999999999998</v>
      </c>
      <c r="CO75" s="762">
        <v>1.1051219999999999</v>
      </c>
      <c r="CP75" s="762">
        <v>1.2337039999999999</v>
      </c>
      <c r="CQ75" s="762">
        <v>1.139346</v>
      </c>
      <c r="CR75" s="762">
        <v>1.0680099999999999</v>
      </c>
      <c r="CS75" s="762">
        <v>0.99816099999999996</v>
      </c>
      <c r="CT75" s="762">
        <v>0.95251799999999998</v>
      </c>
      <c r="CU75" s="1024">
        <v>1.056441</v>
      </c>
      <c r="CV75" s="1024">
        <v>1.1196680000000001</v>
      </c>
      <c r="CW75" s="1024">
        <v>1.0999000000000001</v>
      </c>
      <c r="CX75" s="1024">
        <v>0.98980000000000001</v>
      </c>
    </row>
    <row r="76" spans="1:102" ht="16.5" customHeight="1">
      <c r="A76" s="1098"/>
      <c r="B76" s="1103"/>
      <c r="C76" s="699" t="s">
        <v>452</v>
      </c>
      <c r="D76" s="701">
        <f>[5]Dataset!C132</f>
        <v>3.0029400000000002</v>
      </c>
      <c r="E76" s="701">
        <f>[5]Dataset!D132</f>
        <v>2.7745199999999999</v>
      </c>
      <c r="F76" s="701">
        <f>[5]Dataset!E132</f>
        <v>2.629874</v>
      </c>
      <c r="G76" s="701">
        <f>[5]Dataset!F132</f>
        <v>2.6420159999999999</v>
      </c>
      <c r="H76" s="701">
        <f>[5]Dataset!G132</f>
        <v>2.7149399999999999</v>
      </c>
      <c r="I76" s="701">
        <f>[5]Dataset!H132</f>
        <v>2.219776</v>
      </c>
      <c r="J76" s="701">
        <f>[5]Dataset!I132</f>
        <v>2.361456</v>
      </c>
      <c r="K76" s="701">
        <f>[5]Dataset!J132</f>
        <v>2.1804600000000001</v>
      </c>
      <c r="L76" s="701">
        <f>[5]Dataset!K132</f>
        <v>2.2524299999999999</v>
      </c>
      <c r="M76" s="701">
        <f>[5]Dataset!L132</f>
        <v>2.4582999999999999</v>
      </c>
      <c r="N76" s="701">
        <f>[5]Dataset!M132</f>
        <v>2.43906</v>
      </c>
      <c r="O76" s="701">
        <f>[5]Dataset!N132</f>
        <v>2.293542</v>
      </c>
      <c r="P76" s="701">
        <f>[5]Dataset!O132</f>
        <v>2.57199</v>
      </c>
      <c r="Q76" s="701">
        <f>[5]Dataset!P132</f>
        <v>2.3957920000000001</v>
      </c>
      <c r="R76" s="701">
        <f>[5]Dataset!Q132</f>
        <v>2.6365500000000002</v>
      </c>
      <c r="S76" s="701">
        <f>[5]Dataset!R132</f>
        <v>2.341663</v>
      </c>
      <c r="T76" s="701">
        <f>[5]Dataset!S132</f>
        <v>2.5302600000000002</v>
      </c>
      <c r="U76" s="701">
        <f>[5]Dataset!T132</f>
        <v>2.3298000000000001</v>
      </c>
      <c r="V76" s="701">
        <f>[5]Dataset!U132</f>
        <v>2.144425</v>
      </c>
      <c r="W76" s="701">
        <f>[5]Dataset!V132</f>
        <v>1.93974</v>
      </c>
      <c r="X76" s="701">
        <f>[5]Dataset!W132</f>
        <v>2.0305499999999999</v>
      </c>
      <c r="Y76" s="701">
        <f>[5]Dataset!X132</f>
        <v>2.2777250000000002</v>
      </c>
      <c r="Z76" s="701">
        <f>[5]Dataset!Y132</f>
        <v>2.2730399999999999</v>
      </c>
      <c r="AA76" s="701">
        <f>[5]Dataset!Z132</f>
        <v>2.182134</v>
      </c>
      <c r="AB76" s="701">
        <f>[5]Dataset!AA132</f>
        <v>2.4080400000000002</v>
      </c>
      <c r="AC76" s="701">
        <f>[5]Dataset!AB132</f>
        <v>2.2496879999999999</v>
      </c>
      <c r="AD76" s="701">
        <f>[5]Dataset!AC132</f>
        <v>2.2144539999999999</v>
      </c>
      <c r="AE76" s="701">
        <f>[5]Dataset!AD132</f>
        <v>2.1608770000000002</v>
      </c>
      <c r="AF76" s="701">
        <f>[5]Dataset!AE132</f>
        <v>2.0076299999999998</v>
      </c>
      <c r="AG76" s="701">
        <f>[5]Dataset!AF132</f>
        <v>1.8702300000000001</v>
      </c>
      <c r="AH76" s="701">
        <f>[5]Dataset!AG132</f>
        <v>1.877329</v>
      </c>
      <c r="AI76" s="701">
        <f>[5]Dataset!AH132</f>
        <v>1.7567699999999999</v>
      </c>
      <c r="AJ76" s="701">
        <f>[5]Dataset!AI132</f>
        <v>1.81863</v>
      </c>
      <c r="AK76" s="701">
        <f>[5]Dataset!AJ132</f>
        <v>1.919303</v>
      </c>
      <c r="AL76" s="701">
        <f>[5]Dataset!AK132</f>
        <v>1.83552</v>
      </c>
      <c r="AM76" s="701">
        <f>[5]Dataset!AL132</f>
        <v>1.903038</v>
      </c>
      <c r="AN76" s="701">
        <f>[5]Dataset!AM132</f>
        <v>2.0666699999999998</v>
      </c>
      <c r="AO76" s="701">
        <f>[5]Dataset!AN132</f>
        <v>1.967012</v>
      </c>
      <c r="AP76" s="701">
        <f>[5]Dataset!AO132</f>
        <v>1.8975409999999999</v>
      </c>
      <c r="AQ76" s="701">
        <f>[5]Dataset!AP132</f>
        <v>1.7796430000000001</v>
      </c>
      <c r="AR76" s="701">
        <f>[5]Dataset!AQ132</f>
        <v>1.85307</v>
      </c>
      <c r="AS76" s="701">
        <f>[5]Dataset!AR132</f>
        <v>1.620781</v>
      </c>
      <c r="AT76" s="701">
        <f>[5]Dataset!AS132</f>
        <v>1.740464</v>
      </c>
      <c r="AU76" s="701">
        <f>[5]Dataset!AT132</f>
        <v>1.70052</v>
      </c>
      <c r="AV76" s="701">
        <f>[5]Dataset!AU132</f>
        <v>1.59924</v>
      </c>
      <c r="AW76" s="701">
        <f>[5]Dataset!AV132</f>
        <v>1.770937</v>
      </c>
      <c r="AX76" s="701">
        <f>[5]Dataset!AW132</f>
        <v>1.6121399999999999</v>
      </c>
      <c r="AY76" s="701">
        <f>[5]Dataset!AX132</f>
        <v>1.5553859999999999</v>
      </c>
      <c r="AZ76" s="701">
        <f>[5]Dataset!AY132</f>
        <v>1.590128</v>
      </c>
      <c r="BA76" s="701">
        <f>[5]Dataset!AZ132</f>
        <v>1.7100439999999999</v>
      </c>
      <c r="BB76" s="701">
        <f>[5]Dataset!BA132</f>
        <v>1.7847630000000001</v>
      </c>
      <c r="BC76" s="701">
        <f>[5]Dataset!BB132</f>
        <v>1.6647160000000001</v>
      </c>
      <c r="BD76" s="701">
        <f>[5]Dataset!BC132</f>
        <v>1.76532</v>
      </c>
      <c r="BE76" s="701">
        <f>[5]Dataset!BD132</f>
        <v>1.4894099999999999</v>
      </c>
      <c r="BF76" s="701">
        <f>[5]Dataset!BE132</f>
        <v>1.495781</v>
      </c>
      <c r="BG76" s="701">
        <f>[5]Dataset!BF132</f>
        <v>1.3925700000000001</v>
      </c>
      <c r="BH76" s="701">
        <f>[5]Dataset!BG132</f>
        <v>1.35006</v>
      </c>
      <c r="BI76" s="701">
        <f>[5]Dataset!BH132</f>
        <v>1.541196</v>
      </c>
      <c r="BJ76" s="701">
        <f>[5]Dataset!BI132</f>
        <v>1.6107899999999999</v>
      </c>
      <c r="BK76" s="701">
        <f>[5]Dataset!BJ132</f>
        <v>1.4465490000000001</v>
      </c>
      <c r="BL76" s="701">
        <f>[5]Dataset!BK132</f>
        <v>1.48332</v>
      </c>
      <c r="BM76" s="701">
        <f>[5]Dataset!BL132</f>
        <v>1.483776</v>
      </c>
      <c r="BN76" s="701">
        <f>[5]Dataset!BM132</f>
        <v>1.679673</v>
      </c>
      <c r="BO76" s="701">
        <f>[5]Dataset!BN132</f>
        <v>1.428105</v>
      </c>
      <c r="BP76" s="701">
        <f>[5]Dataset!BO132</f>
        <v>1.52745</v>
      </c>
      <c r="BQ76" s="701">
        <f>[5]Dataset!BP132</f>
        <v>1.2933600000000001</v>
      </c>
      <c r="BR76" s="701">
        <f>[5]Dataset!BQ132</f>
        <v>1.3381149999999999</v>
      </c>
      <c r="BS76" s="701">
        <f>[5]Dataset!BR132</f>
        <v>1.24125</v>
      </c>
      <c r="BT76" s="701">
        <f>[5]Dataset!BS132</f>
        <v>1.2181500000000001</v>
      </c>
      <c r="BU76" s="701">
        <f>[5]Dataset!BT132</f>
        <v>1.3269550000000001</v>
      </c>
      <c r="BV76" s="701">
        <f>[5]Dataset!BU132</f>
        <v>1.3791599999999999</v>
      </c>
      <c r="BW76" s="701">
        <f>[5]Dataset!BV132</f>
        <v>1.348239</v>
      </c>
      <c r="BX76" s="701">
        <f>[5]Dataset!BW132</f>
        <v>1.3549199999999999</v>
      </c>
      <c r="BY76" s="701">
        <f>[5]Dataset!BX132</f>
        <v>1.3130599999999999</v>
      </c>
      <c r="BZ76" s="701">
        <v>1.438307</v>
      </c>
      <c r="CA76" s="701">
        <v>1.2429110000000001</v>
      </c>
      <c r="CB76" s="701">
        <v>1.3554900000000001</v>
      </c>
      <c r="CC76" s="701">
        <v>1.12503</v>
      </c>
      <c r="CD76" s="701">
        <v>1.163554</v>
      </c>
      <c r="CE76" s="701">
        <v>1.1063099999999999</v>
      </c>
      <c r="CF76" s="701">
        <v>1.1011500000000001</v>
      </c>
      <c r="CG76" s="701">
        <v>1.1939340000000001</v>
      </c>
      <c r="CH76" s="701">
        <v>1.1405700000000001</v>
      </c>
      <c r="CI76" s="762">
        <v>1.145384</v>
      </c>
      <c r="CJ76" s="762">
        <v>1.0997699999999999</v>
      </c>
      <c r="CK76" s="762">
        <v>1.0750299999999999</v>
      </c>
      <c r="CL76" s="762">
        <v>1.1672119999999999</v>
      </c>
      <c r="CM76" s="762">
        <v>1.0978239999999999</v>
      </c>
      <c r="CN76" s="762">
        <v>1.1755500000000001</v>
      </c>
      <c r="CO76" s="762">
        <v>1.03518</v>
      </c>
      <c r="CP76" s="762">
        <v>1.0528219999999999</v>
      </c>
      <c r="CQ76" s="762">
        <v>1.0053000000000001</v>
      </c>
      <c r="CR76" s="762">
        <v>1.0000800000000001</v>
      </c>
      <c r="CS76" s="762">
        <v>1.0563560000000001</v>
      </c>
      <c r="CT76" s="762">
        <v>1.0460700000000001</v>
      </c>
      <c r="CU76" s="762">
        <v>1.000326</v>
      </c>
      <c r="CV76" s="1024">
        <v>1.03644</v>
      </c>
      <c r="CW76" s="1024">
        <v>0.97952399999999995</v>
      </c>
      <c r="CX76" s="1024">
        <v>1.0726929999999999</v>
      </c>
    </row>
    <row r="77" spans="1:102" ht="16.5" customHeight="1">
      <c r="A77" s="1099"/>
      <c r="B77" s="1104"/>
      <c r="C77" s="700" t="s">
        <v>456</v>
      </c>
      <c r="D77" s="702">
        <f>[5]Dataset!C133</f>
        <v>2.2473299999999998</v>
      </c>
      <c r="E77" s="702">
        <f>[5]Dataset!D133</f>
        <v>2.1266560000000001</v>
      </c>
      <c r="F77" s="702">
        <f>[5]Dataset!E133</f>
        <v>2.3390119999999999</v>
      </c>
      <c r="G77" s="702">
        <f>[5]Dataset!F133</f>
        <v>2.1060089999999998</v>
      </c>
      <c r="H77" s="702">
        <f>[5]Dataset!G133</f>
        <v>2.1997499999999999</v>
      </c>
      <c r="I77" s="702">
        <f>[5]Dataset!H133</f>
        <v>2.1403500000000002</v>
      </c>
      <c r="J77" s="702">
        <f>[5]Dataset!I133</f>
        <v>2.259652</v>
      </c>
      <c r="K77" s="702">
        <f>[5]Dataset!J133</f>
        <v>2.2567499999999998</v>
      </c>
      <c r="L77" s="702">
        <f>[5]Dataset!K133</f>
        <v>2.0468999999999999</v>
      </c>
      <c r="M77" s="702">
        <f>[5]Dataset!L133</f>
        <v>2.0300039999999999</v>
      </c>
      <c r="N77" s="702">
        <f>[5]Dataset!M133</f>
        <v>1.96896</v>
      </c>
      <c r="O77" s="702">
        <f>[5]Dataset!N133</f>
        <v>1.9796849999999999</v>
      </c>
      <c r="P77" s="702">
        <f>[5]Dataset!O133</f>
        <v>2.05443</v>
      </c>
      <c r="Q77" s="702">
        <f>[5]Dataset!P133</f>
        <v>1.9327559999999999</v>
      </c>
      <c r="R77" s="702">
        <f>[5]Dataset!Q133</f>
        <v>2.131529</v>
      </c>
      <c r="S77" s="702">
        <f>[5]Dataset!R133</f>
        <v>1.927311</v>
      </c>
      <c r="T77" s="702">
        <f>[5]Dataset!S133</f>
        <v>2.02989</v>
      </c>
      <c r="U77" s="702">
        <f>[5]Dataset!T133</f>
        <v>2.0153699999999999</v>
      </c>
      <c r="V77" s="702">
        <f>[5]Dataset!U133</f>
        <v>2.0992579999999998</v>
      </c>
      <c r="W77" s="702">
        <f>[5]Dataset!V133</f>
        <v>2.0748000000000002</v>
      </c>
      <c r="X77" s="702">
        <f>[5]Dataset!W133</f>
        <v>1.9220999999999999</v>
      </c>
      <c r="Y77" s="702">
        <f>[5]Dataset!X133</f>
        <v>1.9161410000000001</v>
      </c>
      <c r="Z77" s="702">
        <f>[5]Dataset!Y133</f>
        <v>1.87992</v>
      </c>
      <c r="AA77" s="702">
        <f>[5]Dataset!Z133</f>
        <v>1.868905</v>
      </c>
      <c r="AB77" s="702">
        <f>[5]Dataset!AA133</f>
        <v>1.95285</v>
      </c>
      <c r="AC77" s="702">
        <f>[5]Dataset!AB133</f>
        <v>1.8226599999999999</v>
      </c>
      <c r="AD77" s="702">
        <f>[5]Dataset!AC133</f>
        <v>2.00725</v>
      </c>
      <c r="AE77" s="702">
        <f>[5]Dataset!AD133</f>
        <v>1.835294</v>
      </c>
      <c r="AF77" s="702">
        <f>[5]Dataset!AE133</f>
        <v>1.9362600000000001</v>
      </c>
      <c r="AG77" s="702">
        <f>[5]Dataset!AF133</f>
        <v>1.85829</v>
      </c>
      <c r="AH77" s="702">
        <f>[5]Dataset!AG133</f>
        <v>1.9273940000000001</v>
      </c>
      <c r="AI77" s="702">
        <f>[5]Dataset!AH133</f>
        <v>1.92255</v>
      </c>
      <c r="AJ77" s="702">
        <f>[5]Dataset!AI133</f>
        <v>1.74597</v>
      </c>
      <c r="AK77" s="702">
        <f>[5]Dataset!AJ133</f>
        <v>1.556128</v>
      </c>
      <c r="AL77" s="702">
        <f>[5]Dataset!AK133</f>
        <v>1.7630999999999999</v>
      </c>
      <c r="AM77" s="702">
        <f>[5]Dataset!AL133</f>
        <v>1.6567989999999999</v>
      </c>
      <c r="AN77" s="702">
        <f>[5]Dataset!AM133</f>
        <v>1.7312399999999999</v>
      </c>
      <c r="AO77" s="702">
        <f>[5]Dataset!AN133</f>
        <v>1.6750689999999999</v>
      </c>
      <c r="AP77" s="702">
        <f>[5]Dataset!AO133</f>
        <v>1.5656239999999999</v>
      </c>
      <c r="AQ77" s="702">
        <f>[5]Dataset!AP133</f>
        <v>1.5212239999999999</v>
      </c>
      <c r="AR77" s="702">
        <f>[5]Dataset!AQ133</f>
        <v>1.5455099999999999</v>
      </c>
      <c r="AS77" s="702">
        <f>[5]Dataset!AR133</f>
        <v>1.4967299999999999</v>
      </c>
      <c r="AT77" s="702">
        <f>[5]Dataset!AS133</f>
        <v>1.59154</v>
      </c>
      <c r="AU77" s="702">
        <f>[5]Dataset!AT133</f>
        <v>1.60887</v>
      </c>
      <c r="AV77" s="702">
        <f>[5]Dataset!AU133</f>
        <v>1.52322</v>
      </c>
      <c r="AW77" s="702">
        <f>[5]Dataset!AV133</f>
        <v>1.6039399999999999</v>
      </c>
      <c r="AX77" s="702">
        <f>[5]Dataset!AW133</f>
        <v>1.4967900000000001</v>
      </c>
      <c r="AY77" s="702">
        <f>[5]Dataset!AX133</f>
        <v>1.474418</v>
      </c>
      <c r="AZ77" s="702">
        <f>[5]Dataset!AY133</f>
        <v>1.53531</v>
      </c>
      <c r="BA77" s="702">
        <f>[5]Dataset!AZ133</f>
        <v>1.4097999999999999</v>
      </c>
      <c r="BB77" s="702">
        <f>[5]Dataset!BA133</f>
        <v>1.5453190000000001</v>
      </c>
      <c r="BC77" s="702">
        <f>[5]Dataset!BB133</f>
        <v>1.448637</v>
      </c>
      <c r="BD77" s="702">
        <f>[5]Dataset!BC133</f>
        <v>1.5560700000000001</v>
      </c>
      <c r="BE77" s="702">
        <f>[5]Dataset!BD133</f>
        <v>1.43502</v>
      </c>
      <c r="BF77" s="702">
        <f>[5]Dataset!BE133</f>
        <v>1.4835050000000001</v>
      </c>
      <c r="BG77" s="702">
        <f>[5]Dataset!BF133</f>
        <v>1.47363</v>
      </c>
      <c r="BH77" s="702">
        <f>[5]Dataset!BG133</f>
        <v>1.3647899999999999</v>
      </c>
      <c r="BI77" s="702">
        <f>[5]Dataset!BH133</f>
        <v>1.362357</v>
      </c>
      <c r="BJ77" s="702">
        <f>[5]Dataset!BI133</f>
        <v>1.33335</v>
      </c>
      <c r="BK77" s="702">
        <f>[5]Dataset!BJ133</f>
        <v>1.3001860000000001</v>
      </c>
      <c r="BL77" s="702">
        <f>[5]Dataset!BK133</f>
        <v>1.35033</v>
      </c>
      <c r="BM77" s="702">
        <f>[5]Dataset!BL133</f>
        <v>1.2586280000000001</v>
      </c>
      <c r="BN77" s="702">
        <f>[5]Dataset!BM133</f>
        <v>1.362357</v>
      </c>
      <c r="BO77" s="702">
        <f>[5]Dataset!BN133</f>
        <v>1.2367630000000001</v>
      </c>
      <c r="BP77" s="702">
        <f>[5]Dataset!BO133</f>
        <v>1.2613799999999999</v>
      </c>
      <c r="BQ77" s="702">
        <f>[5]Dataset!BP133</f>
        <v>1.23444</v>
      </c>
      <c r="BR77" s="702">
        <f>[5]Dataset!BQ133</f>
        <v>1.3253740000000001</v>
      </c>
      <c r="BS77" s="702">
        <f>[5]Dataset!BR133</f>
        <v>1.2737700000000001</v>
      </c>
      <c r="BT77" s="702">
        <f>[5]Dataset!BS133</f>
        <v>1.19784</v>
      </c>
      <c r="BU77" s="702">
        <f>[5]Dataset!BT133</f>
        <v>1.1980569999999999</v>
      </c>
      <c r="BV77" s="702">
        <f>[5]Dataset!BU133</f>
        <v>1.17093</v>
      </c>
      <c r="BW77" s="702">
        <f>[5]Dataset!BV133</f>
        <v>1.130333</v>
      </c>
      <c r="BX77" s="702">
        <f>[5]Dataset!BW133</f>
        <v>1.1749799999999999</v>
      </c>
      <c r="BY77" s="702">
        <f>[5]Dataset!BX133</f>
        <v>1.1120760000000001</v>
      </c>
      <c r="BZ77" s="702">
        <v>1.229522</v>
      </c>
      <c r="CA77" s="702">
        <v>1.121024</v>
      </c>
      <c r="CB77" s="702">
        <v>1.1486099999999999</v>
      </c>
      <c r="CC77" s="702">
        <v>1.09836</v>
      </c>
      <c r="CD77" s="702">
        <v>1.1480539999999999</v>
      </c>
      <c r="CE77" s="702">
        <v>1.1314500000000001</v>
      </c>
      <c r="CF77" s="702">
        <v>1.08504</v>
      </c>
      <c r="CG77" s="702">
        <v>1.0836980000000001</v>
      </c>
      <c r="CH77" s="702">
        <v>1.0383599999999999</v>
      </c>
      <c r="CI77" s="761">
        <v>1.01152</v>
      </c>
      <c r="CJ77" s="808">
        <v>1.0536300000000001</v>
      </c>
      <c r="CK77" s="808">
        <v>1.0350680000000001</v>
      </c>
      <c r="CL77" s="808">
        <v>1.0887199999999999</v>
      </c>
      <c r="CM77" s="808">
        <v>0.986232</v>
      </c>
      <c r="CN77" s="808">
        <v>1.0364100000000001</v>
      </c>
      <c r="CO77" s="808">
        <v>1.01292</v>
      </c>
      <c r="CP77" s="808">
        <v>1.028859</v>
      </c>
      <c r="CQ77" s="808">
        <v>0.98511000000000004</v>
      </c>
      <c r="CR77" s="808">
        <v>0.93759000000000003</v>
      </c>
      <c r="CS77" s="808">
        <v>0.91386000000000001</v>
      </c>
      <c r="CT77" s="808">
        <v>0.92922000000000005</v>
      </c>
      <c r="CU77" s="808">
        <v>0.89276500000000003</v>
      </c>
      <c r="CV77" s="808">
        <v>0.92798999999999998</v>
      </c>
      <c r="CW77" s="808">
        <v>0.86660000000000004</v>
      </c>
      <c r="CX77" s="808">
        <v>0.94704999999999995</v>
      </c>
    </row>
    <row r="78" spans="1:102" ht="16.5" customHeight="1"/>
    <row r="79" spans="1:102" ht="16.5" customHeight="1"/>
    <row r="80" spans="1:102"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sheetData>
  <mergeCells count="7">
    <mergeCell ref="A6:A35"/>
    <mergeCell ref="A37:A54"/>
    <mergeCell ref="B37:B45"/>
    <mergeCell ref="B46:B54"/>
    <mergeCell ref="A56:A77"/>
    <mergeCell ref="B56:B66"/>
    <mergeCell ref="B67:B77"/>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5C53-C4E1-4EAC-9D24-F27B51A6D166}">
  <sheetPr>
    <tabColor rgb="FFFFC000"/>
  </sheetPr>
  <dimension ref="A1:J41"/>
  <sheetViews>
    <sheetView showGridLines="0" topLeftCell="A6" zoomScale="90" zoomScaleNormal="90" workbookViewId="0">
      <selection activeCell="I26" sqref="I26"/>
    </sheetView>
  </sheetViews>
  <sheetFormatPr defaultColWidth="9.140625" defaultRowHeight="15.75"/>
  <cols>
    <col min="1" max="1" width="60.5703125" style="6" customWidth="1"/>
    <col min="2" max="3" width="13.42578125" style="6" customWidth="1"/>
    <col min="4" max="4" width="7" style="6" customWidth="1"/>
    <col min="5" max="5" width="16.28515625" style="6" customWidth="1"/>
    <col min="6" max="6" width="13.7109375" style="6" bestFit="1" customWidth="1"/>
    <col min="7" max="7" width="9.140625" style="6"/>
    <col min="8" max="8" width="9.140625" style="6" customWidth="1"/>
    <col min="9" max="16384" width="9.140625" style="6"/>
  </cols>
  <sheetData>
    <row r="1" spans="1:6" ht="21">
      <c r="A1" s="186" t="str">
        <f>'Indice-Index'!A28</f>
        <v>3.1   Andamento dei ricavi (da inizio anno) - Revenues trend (b.y.)</v>
      </c>
      <c r="B1" s="93"/>
      <c r="C1" s="93"/>
      <c r="D1" s="93"/>
      <c r="E1" s="93"/>
    </row>
    <row r="4" spans="1:6">
      <c r="B4" s="121" t="s">
        <v>754</v>
      </c>
      <c r="C4" s="121" t="s">
        <v>755</v>
      </c>
      <c r="D4" s="120"/>
      <c r="E4" s="1105" t="s">
        <v>156</v>
      </c>
    </row>
    <row r="5" spans="1:6">
      <c r="A5" s="5"/>
      <c r="B5" s="121"/>
      <c r="C5" s="121"/>
      <c r="D5" s="121"/>
      <c r="E5" s="1106"/>
    </row>
    <row r="6" spans="1:6">
      <c r="A6" s="233" t="s">
        <v>77</v>
      </c>
      <c r="B6" s="8"/>
      <c r="C6" s="8"/>
      <c r="D6" s="8"/>
      <c r="E6" s="8"/>
    </row>
    <row r="7" spans="1:6">
      <c r="A7" s="158" t="s">
        <v>136</v>
      </c>
      <c r="B7" s="391">
        <v>160.89886315404385</v>
      </c>
      <c r="C7" s="391">
        <v>150.5764019766693</v>
      </c>
      <c r="D7" s="123"/>
      <c r="E7" s="230">
        <f t="shared" ref="E7:E14" si="0">(C7-B7)/B7*100</f>
        <v>-6.4154966511428189</v>
      </c>
    </row>
    <row r="8" spans="1:6">
      <c r="A8" s="127" t="s">
        <v>310</v>
      </c>
      <c r="B8" s="128">
        <v>199.95972049650959</v>
      </c>
      <c r="C8" s="128">
        <v>215.61542333373271</v>
      </c>
      <c r="D8" s="123"/>
      <c r="E8" s="118">
        <f t="shared" si="0"/>
        <v>7.8294282460233759</v>
      </c>
    </row>
    <row r="9" spans="1:6">
      <c r="A9" s="127" t="s">
        <v>296</v>
      </c>
      <c r="B9" s="128">
        <v>82.068055282161779</v>
      </c>
      <c r="C9" s="128">
        <v>67.796519563158</v>
      </c>
      <c r="D9" s="123"/>
      <c r="E9" s="118">
        <f t="shared" si="0"/>
        <v>-17.389879253183455</v>
      </c>
    </row>
    <row r="10" spans="1:6">
      <c r="A10" s="125" t="s">
        <v>139</v>
      </c>
      <c r="B10" s="126">
        <f>+B7+B8+B9</f>
        <v>442.92663893271521</v>
      </c>
      <c r="C10" s="126">
        <f>+C7+C8+C9</f>
        <v>433.98834487355998</v>
      </c>
      <c r="D10" s="124"/>
      <c r="E10" s="138">
        <f t="shared" si="0"/>
        <v>-2.0180077858250107</v>
      </c>
    </row>
    <row r="11" spans="1:6">
      <c r="A11" s="158" t="s">
        <v>135</v>
      </c>
      <c r="B11" s="391">
        <v>1137.7729949857996</v>
      </c>
      <c r="C11" s="391">
        <v>1172.813691583621</v>
      </c>
      <c r="D11" s="123"/>
      <c r="E11" s="230">
        <f t="shared" si="0"/>
        <v>3.0797616705833915</v>
      </c>
      <c r="F11" s="6">
        <f>+C11/C13</f>
        <v>0.67935505572790911</v>
      </c>
    </row>
    <row r="12" spans="1:6">
      <c r="A12" s="127" t="s">
        <v>138</v>
      </c>
      <c r="B12" s="128">
        <v>512.48635506071378</v>
      </c>
      <c r="C12" s="128">
        <v>553.54969041400818</v>
      </c>
      <c r="D12" s="123"/>
      <c r="E12" s="118">
        <f t="shared" si="0"/>
        <v>8.0125714465958158</v>
      </c>
    </row>
    <row r="13" spans="1:6">
      <c r="A13" s="125" t="s">
        <v>132</v>
      </c>
      <c r="B13" s="126">
        <f>+B12+B11</f>
        <v>1650.2593500465134</v>
      </c>
      <c r="C13" s="126">
        <f>+C12+C11</f>
        <v>1726.3633819976292</v>
      </c>
      <c r="D13" s="124"/>
      <c r="E13" s="138">
        <f t="shared" si="0"/>
        <v>4.6116407065938292</v>
      </c>
    </row>
    <row r="14" spans="1:6">
      <c r="A14" s="522" t="s">
        <v>354</v>
      </c>
      <c r="B14" s="460">
        <f>+B13+B10</f>
        <v>2093.1859889792286</v>
      </c>
      <c r="C14" s="460">
        <f>+C13+C10</f>
        <v>2160.3517268711894</v>
      </c>
      <c r="D14" s="461"/>
      <c r="E14" s="669">
        <f t="shared" si="0"/>
        <v>3.2087802156900129</v>
      </c>
    </row>
    <row r="16" spans="1:6">
      <c r="A16" s="234" t="s">
        <v>151</v>
      </c>
      <c r="B16" s="54" t="str">
        <f>C4</f>
        <v>3M2025</v>
      </c>
      <c r="E16" s="40"/>
    </row>
    <row r="17" spans="1:10">
      <c r="A17" s="158" t="s">
        <v>152</v>
      </c>
      <c r="B17" s="222">
        <v>7.776855662936506</v>
      </c>
      <c r="E17" s="40"/>
    </row>
    <row r="18" spans="1:10">
      <c r="A18" s="127" t="s">
        <v>154</v>
      </c>
      <c r="B18" s="226">
        <v>1.4222018568467893</v>
      </c>
      <c r="E18" s="40"/>
    </row>
    <row r="19" spans="1:10">
      <c r="A19" s="127" t="s">
        <v>153</v>
      </c>
      <c r="B19" s="226">
        <v>21.438088497933585</v>
      </c>
      <c r="E19" s="40"/>
    </row>
    <row r="20" spans="1:10">
      <c r="A20" s="127" t="s">
        <v>155</v>
      </c>
      <c r="B20" s="226">
        <v>46.177376119953514</v>
      </c>
      <c r="E20" s="40"/>
    </row>
    <row r="21" spans="1:10">
      <c r="A21" s="127" t="s">
        <v>297</v>
      </c>
      <c r="B21" s="226">
        <v>5.4810111004489386</v>
      </c>
    </row>
    <row r="22" spans="1:10">
      <c r="A22" s="127" t="s">
        <v>298</v>
      </c>
      <c r="B22" s="226">
        <v>2.0827293663959843</v>
      </c>
    </row>
    <row r="23" spans="1:10">
      <c r="A23" s="117" t="s">
        <v>296</v>
      </c>
      <c r="B23" s="119">
        <v>15.621737395484695</v>
      </c>
      <c r="E23" s="40"/>
    </row>
    <row r="24" spans="1:10">
      <c r="A24" s="369" t="s">
        <v>75</v>
      </c>
      <c r="B24" s="395">
        <f>SUM(B17:B23)</f>
        <v>100.00000000000001</v>
      </c>
      <c r="C24" s="83"/>
      <c r="D24" s="83"/>
      <c r="E24" s="40"/>
    </row>
    <row r="25" spans="1:10">
      <c r="A25" s="5"/>
      <c r="B25" s="52"/>
      <c r="C25" s="83"/>
      <c r="D25" s="83"/>
      <c r="E25" s="40"/>
    </row>
    <row r="26" spans="1:10">
      <c r="A26" s="234" t="s">
        <v>131</v>
      </c>
      <c r="B26" s="54" t="str">
        <f>B16</f>
        <v>3M2025</v>
      </c>
      <c r="J26" s="6" t="s">
        <v>277</v>
      </c>
    </row>
    <row r="27" spans="1:10">
      <c r="A27" s="158" t="s">
        <v>289</v>
      </c>
      <c r="B27" s="223">
        <v>0.47081800499700144</v>
      </c>
    </row>
    <row r="28" spans="1:10">
      <c r="A28" s="127" t="s">
        <v>309</v>
      </c>
      <c r="B28" s="227">
        <v>67.464687567793916</v>
      </c>
    </row>
    <row r="29" spans="1:10">
      <c r="A29" s="127" t="s">
        <v>291</v>
      </c>
      <c r="B29" s="227">
        <v>0.26519549699030037</v>
      </c>
    </row>
    <row r="30" spans="1:10">
      <c r="A30" s="127" t="s">
        <v>557</v>
      </c>
      <c r="B30" s="227">
        <v>31.799298930218782</v>
      </c>
    </row>
    <row r="31" spans="1:10">
      <c r="A31" s="224" t="s">
        <v>75</v>
      </c>
      <c r="B31" s="225">
        <f>SUM(B27:B30)</f>
        <v>100</v>
      </c>
    </row>
    <row r="33" spans="1:5">
      <c r="A33" s="233" t="s">
        <v>212</v>
      </c>
      <c r="B33" s="235"/>
      <c r="C33" s="235"/>
      <c r="E33" s="99" t="s">
        <v>977</v>
      </c>
    </row>
    <row r="34" spans="1:5">
      <c r="A34" s="228" t="s">
        <v>293</v>
      </c>
      <c r="B34" s="228"/>
      <c r="C34" s="228"/>
      <c r="E34" s="232">
        <v>4.2830737874692311</v>
      </c>
    </row>
    <row r="35" spans="1:5">
      <c r="A35" s="6" t="s">
        <v>294</v>
      </c>
      <c r="E35" s="114">
        <v>-9.5651268723615015</v>
      </c>
    </row>
    <row r="36" spans="1:5">
      <c r="A36" s="127" t="s">
        <v>295</v>
      </c>
      <c r="B36" s="127"/>
      <c r="C36" s="127"/>
      <c r="E36" s="252">
        <v>-7.0674695486246923</v>
      </c>
    </row>
    <row r="37" spans="1:5">
      <c r="A37" s="157" t="s">
        <v>296</v>
      </c>
      <c r="B37" s="84"/>
      <c r="C37" s="84"/>
      <c r="E37" s="284">
        <v>-17.389879253183455</v>
      </c>
    </row>
    <row r="39" spans="1:5">
      <c r="A39" s="233" t="s">
        <v>751</v>
      </c>
      <c r="B39" s="235"/>
      <c r="C39" s="235"/>
      <c r="E39" s="99" t="s">
        <v>977</v>
      </c>
    </row>
    <row r="40" spans="1:5">
      <c r="A40" s="228" t="s">
        <v>752</v>
      </c>
      <c r="B40" s="228"/>
      <c r="C40" s="228"/>
      <c r="E40" s="232">
        <v>3.0797616705833915</v>
      </c>
    </row>
    <row r="41" spans="1:5">
      <c r="A41" s="84" t="s">
        <v>753</v>
      </c>
      <c r="B41" s="84"/>
      <c r="C41" s="84"/>
      <c r="D41" s="84"/>
      <c r="E41" s="284">
        <v>8.0125714465957696</v>
      </c>
    </row>
  </sheetData>
  <mergeCells count="1">
    <mergeCell ref="E4:E5"/>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BE88-8978-446B-ADBC-8ACB887527F3}">
  <sheetPr>
    <tabColor rgb="FFFFCC44"/>
  </sheetPr>
  <dimension ref="A1:L59"/>
  <sheetViews>
    <sheetView showGridLines="0" topLeftCell="A26" zoomScale="90" zoomScaleNormal="90" workbookViewId="0">
      <selection activeCell="F6" sqref="F6"/>
    </sheetView>
  </sheetViews>
  <sheetFormatPr defaultRowHeight="15.75"/>
  <cols>
    <col min="1" max="1" width="52.5703125" style="24" customWidth="1"/>
    <col min="2" max="4" width="12" style="24" customWidth="1"/>
    <col min="5" max="5" width="4.28515625" style="24" customWidth="1"/>
    <col min="6" max="6" width="18.85546875" style="24" customWidth="1"/>
    <col min="7" max="244" width="9.140625" style="24"/>
    <col min="245" max="245" width="49.85546875" style="24" customWidth="1"/>
    <col min="246" max="253" width="12.140625" style="24" customWidth="1"/>
    <col min="254" max="254" width="3.140625" style="24" customWidth="1"/>
    <col min="255" max="255" width="20.42578125" style="24" customWidth="1"/>
    <col min="256" max="256" width="3.140625" style="24" customWidth="1"/>
    <col min="257" max="257" width="19.85546875" style="24" customWidth="1"/>
    <col min="258" max="500" width="9.140625" style="24"/>
    <col min="501" max="501" width="49.85546875" style="24" customWidth="1"/>
    <col min="502" max="509" width="12.140625" style="24" customWidth="1"/>
    <col min="510" max="510" width="3.140625" style="24" customWidth="1"/>
    <col min="511" max="511" width="20.42578125" style="24" customWidth="1"/>
    <col min="512" max="512" width="3.140625" style="24" customWidth="1"/>
    <col min="513" max="513" width="19.85546875" style="24" customWidth="1"/>
    <col min="514" max="756" width="9.140625" style="24"/>
    <col min="757" max="757" width="49.85546875" style="24" customWidth="1"/>
    <col min="758" max="765" width="12.140625" style="24" customWidth="1"/>
    <col min="766" max="766" width="3.140625" style="24" customWidth="1"/>
    <col min="767" max="767" width="20.42578125" style="24" customWidth="1"/>
    <col min="768" max="768" width="3.140625" style="24" customWidth="1"/>
    <col min="769" max="769" width="19.85546875" style="24" customWidth="1"/>
    <col min="770" max="1012" width="9.140625" style="24"/>
    <col min="1013" max="1013" width="49.85546875" style="24" customWidth="1"/>
    <col min="1014" max="1021" width="12.140625" style="24" customWidth="1"/>
    <col min="1022" max="1022" width="3.140625" style="24" customWidth="1"/>
    <col min="1023" max="1023" width="20.42578125" style="24" customWidth="1"/>
    <col min="1024" max="1024" width="3.140625" style="24" customWidth="1"/>
    <col min="1025" max="1025" width="19.85546875" style="24" customWidth="1"/>
    <col min="1026" max="1268" width="9.140625" style="24"/>
    <col min="1269" max="1269" width="49.85546875" style="24" customWidth="1"/>
    <col min="1270" max="1277" width="12.140625" style="24" customWidth="1"/>
    <col min="1278" max="1278" width="3.140625" style="24" customWidth="1"/>
    <col min="1279" max="1279" width="20.42578125" style="24" customWidth="1"/>
    <col min="1280" max="1280" width="3.140625" style="24" customWidth="1"/>
    <col min="1281" max="1281" width="19.85546875" style="24" customWidth="1"/>
    <col min="1282" max="1524" width="9.140625" style="24"/>
    <col min="1525" max="1525" width="49.85546875" style="24" customWidth="1"/>
    <col min="1526" max="1533" width="12.140625" style="24" customWidth="1"/>
    <col min="1534" max="1534" width="3.140625" style="24" customWidth="1"/>
    <col min="1535" max="1535" width="20.42578125" style="24" customWidth="1"/>
    <col min="1536" max="1536" width="3.140625" style="24" customWidth="1"/>
    <col min="1537" max="1537" width="19.85546875" style="24" customWidth="1"/>
    <col min="1538" max="1780" width="9.140625" style="24"/>
    <col min="1781" max="1781" width="49.85546875" style="24" customWidth="1"/>
    <col min="1782" max="1789" width="12.140625" style="24" customWidth="1"/>
    <col min="1790" max="1790" width="3.140625" style="24" customWidth="1"/>
    <col min="1791" max="1791" width="20.42578125" style="24" customWidth="1"/>
    <col min="1792" max="1792" width="3.140625" style="24" customWidth="1"/>
    <col min="1793" max="1793" width="19.85546875" style="24" customWidth="1"/>
    <col min="1794" max="2036" width="9.140625" style="24"/>
    <col min="2037" max="2037" width="49.85546875" style="24" customWidth="1"/>
    <col min="2038" max="2045" width="12.140625" style="24" customWidth="1"/>
    <col min="2046" max="2046" width="3.140625" style="24" customWidth="1"/>
    <col min="2047" max="2047" width="20.42578125" style="24" customWidth="1"/>
    <col min="2048" max="2048" width="3.140625" style="24" customWidth="1"/>
    <col min="2049" max="2049" width="19.85546875" style="24" customWidth="1"/>
    <col min="2050" max="2292" width="9.140625" style="24"/>
    <col min="2293" max="2293" width="49.85546875" style="24" customWidth="1"/>
    <col min="2294" max="2301" width="12.140625" style="24" customWidth="1"/>
    <col min="2302" max="2302" width="3.140625" style="24" customWidth="1"/>
    <col min="2303" max="2303" width="20.42578125" style="24" customWidth="1"/>
    <col min="2304" max="2304" width="3.140625" style="24" customWidth="1"/>
    <col min="2305" max="2305" width="19.85546875" style="24" customWidth="1"/>
    <col min="2306" max="2548" width="9.140625" style="24"/>
    <col min="2549" max="2549" width="49.85546875" style="24" customWidth="1"/>
    <col min="2550" max="2557" width="12.140625" style="24" customWidth="1"/>
    <col min="2558" max="2558" width="3.140625" style="24" customWidth="1"/>
    <col min="2559" max="2559" width="20.42578125" style="24" customWidth="1"/>
    <col min="2560" max="2560" width="3.140625" style="24" customWidth="1"/>
    <col min="2561" max="2561" width="19.85546875" style="24" customWidth="1"/>
    <col min="2562" max="2804" width="9.140625" style="24"/>
    <col min="2805" max="2805" width="49.85546875" style="24" customWidth="1"/>
    <col min="2806" max="2813" width="12.140625" style="24" customWidth="1"/>
    <col min="2814" max="2814" width="3.140625" style="24" customWidth="1"/>
    <col min="2815" max="2815" width="20.42578125" style="24" customWidth="1"/>
    <col min="2816" max="2816" width="3.140625" style="24" customWidth="1"/>
    <col min="2817" max="2817" width="19.85546875" style="24" customWidth="1"/>
    <col min="2818" max="3060" width="9.140625" style="24"/>
    <col min="3061" max="3061" width="49.85546875" style="24" customWidth="1"/>
    <col min="3062" max="3069" width="12.140625" style="24" customWidth="1"/>
    <col min="3070" max="3070" width="3.140625" style="24" customWidth="1"/>
    <col min="3071" max="3071" width="20.42578125" style="24" customWidth="1"/>
    <col min="3072" max="3072" width="3.140625" style="24" customWidth="1"/>
    <col min="3073" max="3073" width="19.85546875" style="24" customWidth="1"/>
    <col min="3074" max="3316" width="9.140625" style="24"/>
    <col min="3317" max="3317" width="49.85546875" style="24" customWidth="1"/>
    <col min="3318" max="3325" width="12.140625" style="24" customWidth="1"/>
    <col min="3326" max="3326" width="3.140625" style="24" customWidth="1"/>
    <col min="3327" max="3327" width="20.42578125" style="24" customWidth="1"/>
    <col min="3328" max="3328" width="3.140625" style="24" customWidth="1"/>
    <col min="3329" max="3329" width="19.85546875" style="24" customWidth="1"/>
    <col min="3330" max="3572" width="9.140625" style="24"/>
    <col min="3573" max="3573" width="49.85546875" style="24" customWidth="1"/>
    <col min="3574" max="3581" width="12.140625" style="24" customWidth="1"/>
    <col min="3582" max="3582" width="3.140625" style="24" customWidth="1"/>
    <col min="3583" max="3583" width="20.42578125" style="24" customWidth="1"/>
    <col min="3584" max="3584" width="3.140625" style="24" customWidth="1"/>
    <col min="3585" max="3585" width="19.85546875" style="24" customWidth="1"/>
    <col min="3586" max="3828" width="9.140625" style="24"/>
    <col min="3829" max="3829" width="49.85546875" style="24" customWidth="1"/>
    <col min="3830" max="3837" width="12.140625" style="24" customWidth="1"/>
    <col min="3838" max="3838" width="3.140625" style="24" customWidth="1"/>
    <col min="3839" max="3839" width="20.42578125" style="24" customWidth="1"/>
    <col min="3840" max="3840" width="3.140625" style="24" customWidth="1"/>
    <col min="3841" max="3841" width="19.85546875" style="24" customWidth="1"/>
    <col min="3842" max="4084" width="9.140625" style="24"/>
    <col min="4085" max="4085" width="49.85546875" style="24" customWidth="1"/>
    <col min="4086" max="4093" width="12.140625" style="24" customWidth="1"/>
    <col min="4094" max="4094" width="3.140625" style="24" customWidth="1"/>
    <col min="4095" max="4095" width="20.42578125" style="24" customWidth="1"/>
    <col min="4096" max="4096" width="3.140625" style="24" customWidth="1"/>
    <col min="4097" max="4097" width="19.85546875" style="24" customWidth="1"/>
    <col min="4098" max="4340" width="9.140625" style="24"/>
    <col min="4341" max="4341" width="49.85546875" style="24" customWidth="1"/>
    <col min="4342" max="4349" width="12.140625" style="24" customWidth="1"/>
    <col min="4350" max="4350" width="3.140625" style="24" customWidth="1"/>
    <col min="4351" max="4351" width="20.42578125" style="24" customWidth="1"/>
    <col min="4352" max="4352" width="3.140625" style="24" customWidth="1"/>
    <col min="4353" max="4353" width="19.85546875" style="24" customWidth="1"/>
    <col min="4354" max="4596" width="9.140625" style="24"/>
    <col min="4597" max="4597" width="49.85546875" style="24" customWidth="1"/>
    <col min="4598" max="4605" width="12.140625" style="24" customWidth="1"/>
    <col min="4606" max="4606" width="3.140625" style="24" customWidth="1"/>
    <col min="4607" max="4607" width="20.42578125" style="24" customWidth="1"/>
    <col min="4608" max="4608" width="3.140625" style="24" customWidth="1"/>
    <col min="4609" max="4609" width="19.85546875" style="24" customWidth="1"/>
    <col min="4610" max="4852" width="9.140625" style="24"/>
    <col min="4853" max="4853" width="49.85546875" style="24" customWidth="1"/>
    <col min="4854" max="4861" width="12.140625" style="24" customWidth="1"/>
    <col min="4862" max="4862" width="3.140625" style="24" customWidth="1"/>
    <col min="4863" max="4863" width="20.42578125" style="24" customWidth="1"/>
    <col min="4864" max="4864" width="3.140625" style="24" customWidth="1"/>
    <col min="4865" max="4865" width="19.85546875" style="24" customWidth="1"/>
    <col min="4866" max="5108" width="9.140625" style="24"/>
    <col min="5109" max="5109" width="49.85546875" style="24" customWidth="1"/>
    <col min="5110" max="5117" width="12.140625" style="24" customWidth="1"/>
    <col min="5118" max="5118" width="3.140625" style="24" customWidth="1"/>
    <col min="5119" max="5119" width="20.42578125" style="24" customWidth="1"/>
    <col min="5120" max="5120" width="3.140625" style="24" customWidth="1"/>
    <col min="5121" max="5121" width="19.85546875" style="24" customWidth="1"/>
    <col min="5122" max="5364" width="9.140625" style="24"/>
    <col min="5365" max="5365" width="49.85546875" style="24" customWidth="1"/>
    <col min="5366" max="5373" width="12.140625" style="24" customWidth="1"/>
    <col min="5374" max="5374" width="3.140625" style="24" customWidth="1"/>
    <col min="5375" max="5375" width="20.42578125" style="24" customWidth="1"/>
    <col min="5376" max="5376" width="3.140625" style="24" customWidth="1"/>
    <col min="5377" max="5377" width="19.85546875" style="24" customWidth="1"/>
    <col min="5378" max="5620" width="9.140625" style="24"/>
    <col min="5621" max="5621" width="49.85546875" style="24" customWidth="1"/>
    <col min="5622" max="5629" width="12.140625" style="24" customWidth="1"/>
    <col min="5630" max="5630" width="3.140625" style="24" customWidth="1"/>
    <col min="5631" max="5631" width="20.42578125" style="24" customWidth="1"/>
    <col min="5632" max="5632" width="3.140625" style="24" customWidth="1"/>
    <col min="5633" max="5633" width="19.85546875" style="24" customWidth="1"/>
    <col min="5634" max="5876" width="9.140625" style="24"/>
    <col min="5877" max="5877" width="49.85546875" style="24" customWidth="1"/>
    <col min="5878" max="5885" width="12.140625" style="24" customWidth="1"/>
    <col min="5886" max="5886" width="3.140625" style="24" customWidth="1"/>
    <col min="5887" max="5887" width="20.42578125" style="24" customWidth="1"/>
    <col min="5888" max="5888" width="3.140625" style="24" customWidth="1"/>
    <col min="5889" max="5889" width="19.85546875" style="24" customWidth="1"/>
    <col min="5890" max="6132" width="9.140625" style="24"/>
    <col min="6133" max="6133" width="49.85546875" style="24" customWidth="1"/>
    <col min="6134" max="6141" width="12.140625" style="24" customWidth="1"/>
    <col min="6142" max="6142" width="3.140625" style="24" customWidth="1"/>
    <col min="6143" max="6143" width="20.42578125" style="24" customWidth="1"/>
    <col min="6144" max="6144" width="3.140625" style="24" customWidth="1"/>
    <col min="6145" max="6145" width="19.85546875" style="24" customWidth="1"/>
    <col min="6146" max="6388" width="9.140625" style="24"/>
    <col min="6389" max="6389" width="49.85546875" style="24" customWidth="1"/>
    <col min="6390" max="6397" width="12.140625" style="24" customWidth="1"/>
    <col min="6398" max="6398" width="3.140625" style="24" customWidth="1"/>
    <col min="6399" max="6399" width="20.42578125" style="24" customWidth="1"/>
    <col min="6400" max="6400" width="3.140625" style="24" customWidth="1"/>
    <col min="6401" max="6401" width="19.85546875" style="24" customWidth="1"/>
    <col min="6402" max="6644" width="9.140625" style="24"/>
    <col min="6645" max="6645" width="49.85546875" style="24" customWidth="1"/>
    <col min="6646" max="6653" width="12.140625" style="24" customWidth="1"/>
    <col min="6654" max="6654" width="3.140625" style="24" customWidth="1"/>
    <col min="6655" max="6655" width="20.42578125" style="24" customWidth="1"/>
    <col min="6656" max="6656" width="3.140625" style="24" customWidth="1"/>
    <col min="6657" max="6657" width="19.85546875" style="24" customWidth="1"/>
    <col min="6658" max="6900" width="9.140625" style="24"/>
    <col min="6901" max="6901" width="49.85546875" style="24" customWidth="1"/>
    <col min="6902" max="6909" width="12.140625" style="24" customWidth="1"/>
    <col min="6910" max="6910" width="3.140625" style="24" customWidth="1"/>
    <col min="6911" max="6911" width="20.42578125" style="24" customWidth="1"/>
    <col min="6912" max="6912" width="3.140625" style="24" customWidth="1"/>
    <col min="6913" max="6913" width="19.85546875" style="24" customWidth="1"/>
    <col min="6914" max="7156" width="9.140625" style="24"/>
    <col min="7157" max="7157" width="49.85546875" style="24" customWidth="1"/>
    <col min="7158" max="7165" width="12.140625" style="24" customWidth="1"/>
    <col min="7166" max="7166" width="3.140625" style="24" customWidth="1"/>
    <col min="7167" max="7167" width="20.42578125" style="24" customWidth="1"/>
    <col min="7168" max="7168" width="3.140625" style="24" customWidth="1"/>
    <col min="7169" max="7169" width="19.85546875" style="24" customWidth="1"/>
    <col min="7170" max="7412" width="9.140625" style="24"/>
    <col min="7413" max="7413" width="49.85546875" style="24" customWidth="1"/>
    <col min="7414" max="7421" width="12.140625" style="24" customWidth="1"/>
    <col min="7422" max="7422" width="3.140625" style="24" customWidth="1"/>
    <col min="7423" max="7423" width="20.42578125" style="24" customWidth="1"/>
    <col min="7424" max="7424" width="3.140625" style="24" customWidth="1"/>
    <col min="7425" max="7425" width="19.85546875" style="24" customWidth="1"/>
    <col min="7426" max="7668" width="9.140625" style="24"/>
    <col min="7669" max="7669" width="49.85546875" style="24" customWidth="1"/>
    <col min="7670" max="7677" width="12.140625" style="24" customWidth="1"/>
    <col min="7678" max="7678" width="3.140625" style="24" customWidth="1"/>
    <col min="7679" max="7679" width="20.42578125" style="24" customWidth="1"/>
    <col min="7680" max="7680" width="3.140625" style="24" customWidth="1"/>
    <col min="7681" max="7681" width="19.85546875" style="24" customWidth="1"/>
    <col min="7682" max="7924" width="9.140625" style="24"/>
    <col min="7925" max="7925" width="49.85546875" style="24" customWidth="1"/>
    <col min="7926" max="7933" width="12.140625" style="24" customWidth="1"/>
    <col min="7934" max="7934" width="3.140625" style="24" customWidth="1"/>
    <col min="7935" max="7935" width="20.42578125" style="24" customWidth="1"/>
    <col min="7936" max="7936" width="3.140625" style="24" customWidth="1"/>
    <col min="7937" max="7937" width="19.85546875" style="24" customWidth="1"/>
    <col min="7938" max="8180" width="9.140625" style="24"/>
    <col min="8181" max="8181" width="49.85546875" style="24" customWidth="1"/>
    <col min="8182" max="8189" width="12.140625" style="24" customWidth="1"/>
    <col min="8190" max="8190" width="3.140625" style="24" customWidth="1"/>
    <col min="8191" max="8191" width="20.42578125" style="24" customWidth="1"/>
    <col min="8192" max="8192" width="3.140625" style="24" customWidth="1"/>
    <col min="8193" max="8193" width="19.85546875" style="24" customWidth="1"/>
    <col min="8194" max="8436" width="9.140625" style="24"/>
    <col min="8437" max="8437" width="49.85546875" style="24" customWidth="1"/>
    <col min="8438" max="8445" width="12.140625" style="24" customWidth="1"/>
    <col min="8446" max="8446" width="3.140625" style="24" customWidth="1"/>
    <col min="8447" max="8447" width="20.42578125" style="24" customWidth="1"/>
    <col min="8448" max="8448" width="3.140625" style="24" customWidth="1"/>
    <col min="8449" max="8449" width="19.85546875" style="24" customWidth="1"/>
    <col min="8450" max="8692" width="9.140625" style="24"/>
    <col min="8693" max="8693" width="49.85546875" style="24" customWidth="1"/>
    <col min="8694" max="8701" width="12.140625" style="24" customWidth="1"/>
    <col min="8702" max="8702" width="3.140625" style="24" customWidth="1"/>
    <col min="8703" max="8703" width="20.42578125" style="24" customWidth="1"/>
    <col min="8704" max="8704" width="3.140625" style="24" customWidth="1"/>
    <col min="8705" max="8705" width="19.85546875" style="24" customWidth="1"/>
    <col min="8706" max="8948" width="9.140625" style="24"/>
    <col min="8949" max="8949" width="49.85546875" style="24" customWidth="1"/>
    <col min="8950" max="8957" width="12.140625" style="24" customWidth="1"/>
    <col min="8958" max="8958" width="3.140625" style="24" customWidth="1"/>
    <col min="8959" max="8959" width="20.42578125" style="24" customWidth="1"/>
    <col min="8960" max="8960" width="3.140625" style="24" customWidth="1"/>
    <col min="8961" max="8961" width="19.85546875" style="24" customWidth="1"/>
    <col min="8962" max="9204" width="9.140625" style="24"/>
    <col min="9205" max="9205" width="49.85546875" style="24" customWidth="1"/>
    <col min="9206" max="9213" width="12.140625" style="24" customWidth="1"/>
    <col min="9214" max="9214" width="3.140625" style="24" customWidth="1"/>
    <col min="9215" max="9215" width="20.42578125" style="24" customWidth="1"/>
    <col min="9216" max="9216" width="3.140625" style="24" customWidth="1"/>
    <col min="9217" max="9217" width="19.85546875" style="24" customWidth="1"/>
    <col min="9218" max="9460" width="9.140625" style="24"/>
    <col min="9461" max="9461" width="49.85546875" style="24" customWidth="1"/>
    <col min="9462" max="9469" width="12.140625" style="24" customWidth="1"/>
    <col min="9470" max="9470" width="3.140625" style="24" customWidth="1"/>
    <col min="9471" max="9471" width="20.42578125" style="24" customWidth="1"/>
    <col min="9472" max="9472" width="3.140625" style="24" customWidth="1"/>
    <col min="9473" max="9473" width="19.85546875" style="24" customWidth="1"/>
    <col min="9474" max="9716" width="9.140625" style="24"/>
    <col min="9717" max="9717" width="49.85546875" style="24" customWidth="1"/>
    <col min="9718" max="9725" width="12.140625" style="24" customWidth="1"/>
    <col min="9726" max="9726" width="3.140625" style="24" customWidth="1"/>
    <col min="9727" max="9727" width="20.42578125" style="24" customWidth="1"/>
    <col min="9728" max="9728" width="3.140625" style="24" customWidth="1"/>
    <col min="9729" max="9729" width="19.85546875" style="24" customWidth="1"/>
    <col min="9730" max="9972" width="9.140625" style="24"/>
    <col min="9973" max="9973" width="49.85546875" style="24" customWidth="1"/>
    <col min="9974" max="9981" width="12.140625" style="24" customWidth="1"/>
    <col min="9982" max="9982" width="3.140625" style="24" customWidth="1"/>
    <col min="9983" max="9983" width="20.42578125" style="24" customWidth="1"/>
    <col min="9984" max="9984" width="3.140625" style="24" customWidth="1"/>
    <col min="9985" max="9985" width="19.85546875" style="24" customWidth="1"/>
    <col min="9986" max="10228" width="9.140625" style="24"/>
    <col min="10229" max="10229" width="49.85546875" style="24" customWidth="1"/>
    <col min="10230" max="10237" width="12.140625" style="24" customWidth="1"/>
    <col min="10238" max="10238" width="3.140625" style="24" customWidth="1"/>
    <col min="10239" max="10239" width="20.42578125" style="24" customWidth="1"/>
    <col min="10240" max="10240" width="3.140625" style="24" customWidth="1"/>
    <col min="10241" max="10241" width="19.85546875" style="24" customWidth="1"/>
    <col min="10242" max="10484" width="9.140625" style="24"/>
    <col min="10485" max="10485" width="49.85546875" style="24" customWidth="1"/>
    <col min="10486" max="10493" width="12.140625" style="24" customWidth="1"/>
    <col min="10494" max="10494" width="3.140625" style="24" customWidth="1"/>
    <col min="10495" max="10495" width="20.42578125" style="24" customWidth="1"/>
    <col min="10496" max="10496" width="3.140625" style="24" customWidth="1"/>
    <col min="10497" max="10497" width="19.85546875" style="24" customWidth="1"/>
    <col min="10498" max="10740" width="9.140625" style="24"/>
    <col min="10741" max="10741" width="49.85546875" style="24" customWidth="1"/>
    <col min="10742" max="10749" width="12.140625" style="24" customWidth="1"/>
    <col min="10750" max="10750" width="3.140625" style="24" customWidth="1"/>
    <col min="10751" max="10751" width="20.42578125" style="24" customWidth="1"/>
    <col min="10752" max="10752" width="3.140625" style="24" customWidth="1"/>
    <col min="10753" max="10753" width="19.85546875" style="24" customWidth="1"/>
    <col min="10754" max="10996" width="9.140625" style="24"/>
    <col min="10997" max="10997" width="49.85546875" style="24" customWidth="1"/>
    <col min="10998" max="11005" width="12.140625" style="24" customWidth="1"/>
    <col min="11006" max="11006" width="3.140625" style="24" customWidth="1"/>
    <col min="11007" max="11007" width="20.42578125" style="24" customWidth="1"/>
    <col min="11008" max="11008" width="3.140625" style="24" customWidth="1"/>
    <col min="11009" max="11009" width="19.85546875" style="24" customWidth="1"/>
    <col min="11010" max="11252" width="9.140625" style="24"/>
    <col min="11253" max="11253" width="49.85546875" style="24" customWidth="1"/>
    <col min="11254" max="11261" width="12.140625" style="24" customWidth="1"/>
    <col min="11262" max="11262" width="3.140625" style="24" customWidth="1"/>
    <col min="11263" max="11263" width="20.42578125" style="24" customWidth="1"/>
    <col min="11264" max="11264" width="3.140625" style="24" customWidth="1"/>
    <col min="11265" max="11265" width="19.85546875" style="24" customWidth="1"/>
    <col min="11266" max="11508" width="9.140625" style="24"/>
    <col min="11509" max="11509" width="49.85546875" style="24" customWidth="1"/>
    <col min="11510" max="11517" width="12.140625" style="24" customWidth="1"/>
    <col min="11518" max="11518" width="3.140625" style="24" customWidth="1"/>
    <col min="11519" max="11519" width="20.42578125" style="24" customWidth="1"/>
    <col min="11520" max="11520" width="3.140625" style="24" customWidth="1"/>
    <col min="11521" max="11521" width="19.85546875" style="24" customWidth="1"/>
    <col min="11522" max="11764" width="9.140625" style="24"/>
    <col min="11765" max="11765" width="49.85546875" style="24" customWidth="1"/>
    <col min="11766" max="11773" width="12.140625" style="24" customWidth="1"/>
    <col min="11774" max="11774" width="3.140625" style="24" customWidth="1"/>
    <col min="11775" max="11775" width="20.42578125" style="24" customWidth="1"/>
    <col min="11776" max="11776" width="3.140625" style="24" customWidth="1"/>
    <col min="11777" max="11777" width="19.85546875" style="24" customWidth="1"/>
    <col min="11778" max="12020" width="9.140625" style="24"/>
    <col min="12021" max="12021" width="49.85546875" style="24" customWidth="1"/>
    <col min="12022" max="12029" width="12.140625" style="24" customWidth="1"/>
    <col min="12030" max="12030" width="3.140625" style="24" customWidth="1"/>
    <col min="12031" max="12031" width="20.42578125" style="24" customWidth="1"/>
    <col min="12032" max="12032" width="3.140625" style="24" customWidth="1"/>
    <col min="12033" max="12033" width="19.85546875" style="24" customWidth="1"/>
    <col min="12034" max="12276" width="9.140625" style="24"/>
    <col min="12277" max="12277" width="49.85546875" style="24" customWidth="1"/>
    <col min="12278" max="12285" width="12.140625" style="24" customWidth="1"/>
    <col min="12286" max="12286" width="3.140625" style="24" customWidth="1"/>
    <col min="12287" max="12287" width="20.42578125" style="24" customWidth="1"/>
    <col min="12288" max="12288" width="3.140625" style="24" customWidth="1"/>
    <col min="12289" max="12289" width="19.85546875" style="24" customWidth="1"/>
    <col min="12290" max="12532" width="9.140625" style="24"/>
    <col min="12533" max="12533" width="49.85546875" style="24" customWidth="1"/>
    <col min="12534" max="12541" width="12.140625" style="24" customWidth="1"/>
    <col min="12542" max="12542" width="3.140625" style="24" customWidth="1"/>
    <col min="12543" max="12543" width="20.42578125" style="24" customWidth="1"/>
    <col min="12544" max="12544" width="3.140625" style="24" customWidth="1"/>
    <col min="12545" max="12545" width="19.85546875" style="24" customWidth="1"/>
    <col min="12546" max="12788" width="9.140625" style="24"/>
    <col min="12789" max="12789" width="49.85546875" style="24" customWidth="1"/>
    <col min="12790" max="12797" width="12.140625" style="24" customWidth="1"/>
    <col min="12798" max="12798" width="3.140625" style="24" customWidth="1"/>
    <col min="12799" max="12799" width="20.42578125" style="24" customWidth="1"/>
    <col min="12800" max="12800" width="3.140625" style="24" customWidth="1"/>
    <col min="12801" max="12801" width="19.85546875" style="24" customWidth="1"/>
    <col min="12802" max="13044" width="9.140625" style="24"/>
    <col min="13045" max="13045" width="49.85546875" style="24" customWidth="1"/>
    <col min="13046" max="13053" width="12.140625" style="24" customWidth="1"/>
    <col min="13054" max="13054" width="3.140625" style="24" customWidth="1"/>
    <col min="13055" max="13055" width="20.42578125" style="24" customWidth="1"/>
    <col min="13056" max="13056" width="3.140625" style="24" customWidth="1"/>
    <col min="13057" max="13057" width="19.85546875" style="24" customWidth="1"/>
    <col min="13058" max="13300" width="9.140625" style="24"/>
    <col min="13301" max="13301" width="49.85546875" style="24" customWidth="1"/>
    <col min="13302" max="13309" width="12.140625" style="24" customWidth="1"/>
    <col min="13310" max="13310" width="3.140625" style="24" customWidth="1"/>
    <col min="13311" max="13311" width="20.42578125" style="24" customWidth="1"/>
    <col min="13312" max="13312" width="3.140625" style="24" customWidth="1"/>
    <col min="13313" max="13313" width="19.85546875" style="24" customWidth="1"/>
    <col min="13314" max="13556" width="9.140625" style="24"/>
    <col min="13557" max="13557" width="49.85546875" style="24" customWidth="1"/>
    <col min="13558" max="13565" width="12.140625" style="24" customWidth="1"/>
    <col min="13566" max="13566" width="3.140625" style="24" customWidth="1"/>
    <col min="13567" max="13567" width="20.42578125" style="24" customWidth="1"/>
    <col min="13568" max="13568" width="3.140625" style="24" customWidth="1"/>
    <col min="13569" max="13569" width="19.85546875" style="24" customWidth="1"/>
    <col min="13570" max="13812" width="9.140625" style="24"/>
    <col min="13813" max="13813" width="49.85546875" style="24" customWidth="1"/>
    <col min="13814" max="13821" width="12.140625" style="24" customWidth="1"/>
    <col min="13822" max="13822" width="3.140625" style="24" customWidth="1"/>
    <col min="13823" max="13823" width="20.42578125" style="24" customWidth="1"/>
    <col min="13824" max="13824" width="3.140625" style="24" customWidth="1"/>
    <col min="13825" max="13825" width="19.85546875" style="24" customWidth="1"/>
    <col min="13826" max="14068" width="9.140625" style="24"/>
    <col min="14069" max="14069" width="49.85546875" style="24" customWidth="1"/>
    <col min="14070" max="14077" width="12.140625" style="24" customWidth="1"/>
    <col min="14078" max="14078" width="3.140625" style="24" customWidth="1"/>
    <col min="14079" max="14079" width="20.42578125" style="24" customWidth="1"/>
    <col min="14080" max="14080" width="3.140625" style="24" customWidth="1"/>
    <col min="14081" max="14081" width="19.85546875" style="24" customWidth="1"/>
    <col min="14082" max="14324" width="9.140625" style="24"/>
    <col min="14325" max="14325" width="49.85546875" style="24" customWidth="1"/>
    <col min="14326" max="14333" width="12.140625" style="24" customWidth="1"/>
    <col min="14334" max="14334" width="3.140625" style="24" customWidth="1"/>
    <col min="14335" max="14335" width="20.42578125" style="24" customWidth="1"/>
    <col min="14336" max="14336" width="3.140625" style="24" customWidth="1"/>
    <col min="14337" max="14337" width="19.85546875" style="24" customWidth="1"/>
    <col min="14338" max="14580" width="9.140625" style="24"/>
    <col min="14581" max="14581" width="49.85546875" style="24" customWidth="1"/>
    <col min="14582" max="14589" width="12.140625" style="24" customWidth="1"/>
    <col min="14590" max="14590" width="3.140625" style="24" customWidth="1"/>
    <col min="14591" max="14591" width="20.42578125" style="24" customWidth="1"/>
    <col min="14592" max="14592" width="3.140625" style="24" customWidth="1"/>
    <col min="14593" max="14593" width="19.85546875" style="24" customWidth="1"/>
    <col min="14594" max="14836" width="9.140625" style="24"/>
    <col min="14837" max="14837" width="49.85546875" style="24" customWidth="1"/>
    <col min="14838" max="14845" width="12.140625" style="24" customWidth="1"/>
    <col min="14846" max="14846" width="3.140625" style="24" customWidth="1"/>
    <col min="14847" max="14847" width="20.42578125" style="24" customWidth="1"/>
    <col min="14848" max="14848" width="3.140625" style="24" customWidth="1"/>
    <col min="14849" max="14849" width="19.85546875" style="24" customWidth="1"/>
    <col min="14850" max="15092" width="9.140625" style="24"/>
    <col min="15093" max="15093" width="49.85546875" style="24" customWidth="1"/>
    <col min="15094" max="15101" width="12.140625" style="24" customWidth="1"/>
    <col min="15102" max="15102" width="3.140625" style="24" customWidth="1"/>
    <col min="15103" max="15103" width="20.42578125" style="24" customWidth="1"/>
    <col min="15104" max="15104" width="3.140625" style="24" customWidth="1"/>
    <col min="15105" max="15105" width="19.85546875" style="24" customWidth="1"/>
    <col min="15106" max="15348" width="9.140625" style="24"/>
    <col min="15349" max="15349" width="49.85546875" style="24" customWidth="1"/>
    <col min="15350" max="15357" width="12.140625" style="24" customWidth="1"/>
    <col min="15358" max="15358" width="3.140625" style="24" customWidth="1"/>
    <col min="15359" max="15359" width="20.42578125" style="24" customWidth="1"/>
    <col min="15360" max="15360" width="3.140625" style="24" customWidth="1"/>
    <col min="15361" max="15361" width="19.85546875" style="24" customWidth="1"/>
    <col min="15362" max="15604" width="9.140625" style="24"/>
    <col min="15605" max="15605" width="49.85546875" style="24" customWidth="1"/>
    <col min="15606" max="15613" width="12.140625" style="24" customWidth="1"/>
    <col min="15614" max="15614" width="3.140625" style="24" customWidth="1"/>
    <col min="15615" max="15615" width="20.42578125" style="24" customWidth="1"/>
    <col min="15616" max="15616" width="3.140625" style="24" customWidth="1"/>
    <col min="15617" max="15617" width="19.85546875" style="24" customWidth="1"/>
    <col min="15618" max="15860" width="9.140625" style="24"/>
    <col min="15861" max="15861" width="49.85546875" style="24" customWidth="1"/>
    <col min="15862" max="15869" width="12.140625" style="24" customWidth="1"/>
    <col min="15870" max="15870" width="3.140625" style="24" customWidth="1"/>
    <col min="15871" max="15871" width="20.42578125" style="24" customWidth="1"/>
    <col min="15872" max="15872" width="3.140625" style="24" customWidth="1"/>
    <col min="15873" max="15873" width="19.85546875" style="24" customWidth="1"/>
    <col min="15874" max="16116" width="9.140625" style="24"/>
    <col min="16117" max="16117" width="49.85546875" style="24" customWidth="1"/>
    <col min="16118" max="16125" width="12.140625" style="24" customWidth="1"/>
    <col min="16126" max="16126" width="3.140625" style="24" customWidth="1"/>
    <col min="16127" max="16127" width="20.42578125" style="24" customWidth="1"/>
    <col min="16128" max="16128" width="3.140625" style="24" customWidth="1"/>
    <col min="16129" max="16129" width="19.85546875" style="24" customWidth="1"/>
    <col min="16130" max="16375" width="9.140625" style="24"/>
    <col min="16376" max="16378" width="9.140625" style="24" customWidth="1"/>
    <col min="16379" max="16384" width="9.140625" style="24"/>
  </cols>
  <sheetData>
    <row r="1" spans="1:12" ht="23.25">
      <c r="A1" s="353" t="str">
        <f>'Indice-Index'!A29</f>
        <v>3.2   Ricavi da servizi di corrispondenza (SU / non SU - base mensile)  - Mail services revenues (US / not US - monthly basis)</v>
      </c>
      <c r="B1" s="177"/>
      <c r="C1" s="177"/>
      <c r="D1" s="177"/>
      <c r="E1" s="177"/>
      <c r="F1" s="177"/>
      <c r="G1" s="178"/>
      <c r="H1" s="178"/>
      <c r="I1" s="178"/>
      <c r="J1" s="178"/>
      <c r="K1" s="178"/>
      <c r="L1" s="178"/>
    </row>
    <row r="2" spans="1:12" ht="5.25" customHeight="1"/>
    <row r="3" spans="1:12" ht="5.25" customHeight="1"/>
    <row r="4" spans="1:12" ht="15.75" customHeight="1">
      <c r="A4" s="197" t="s">
        <v>208</v>
      </c>
      <c r="B4" s="281" t="s">
        <v>191</v>
      </c>
      <c r="C4" s="190" t="s">
        <v>192</v>
      </c>
      <c r="D4" s="190" t="s">
        <v>193</v>
      </c>
      <c r="F4" s="190" t="s">
        <v>759</v>
      </c>
    </row>
    <row r="5" spans="1:12" ht="15.75" customHeight="1">
      <c r="B5" s="314" t="s">
        <v>194</v>
      </c>
      <c r="C5" s="314" t="s">
        <v>195</v>
      </c>
      <c r="D5" s="314" t="s">
        <v>196</v>
      </c>
      <c r="F5" s="191" t="s">
        <v>760</v>
      </c>
    </row>
    <row r="6" spans="1:12" ht="9" customHeight="1">
      <c r="A6" s="197"/>
      <c r="B6" s="168"/>
      <c r="C6" s="168"/>
      <c r="D6" s="168"/>
      <c r="F6" s="200"/>
    </row>
    <row r="7" spans="1:12" ht="15.75" customHeight="1">
      <c r="A7" s="192" t="s">
        <v>204</v>
      </c>
      <c r="B7" s="154"/>
    </row>
    <row r="8" spans="1:12" ht="15.75" customHeight="1">
      <c r="A8" s="523">
        <v>2025</v>
      </c>
      <c r="B8" s="524">
        <v>143.25591830611043</v>
      </c>
      <c r="C8" s="524">
        <v>141.76627912406232</v>
      </c>
      <c r="D8" s="524">
        <v>148.96614744338726</v>
      </c>
      <c r="F8" s="525">
        <f>SUM(B8:D8)</f>
        <v>433.98834487355998</v>
      </c>
    </row>
    <row r="9" spans="1:12" ht="15.75" customHeight="1">
      <c r="A9" s="526">
        <v>2024</v>
      </c>
      <c r="B9" s="524">
        <v>154.72831402365739</v>
      </c>
      <c r="C9" s="524">
        <v>144.42617767242942</v>
      </c>
      <c r="D9" s="524">
        <v>143.77214723662846</v>
      </c>
      <c r="F9" s="525">
        <f>SUM(B9:D9)</f>
        <v>442.92663893271526</v>
      </c>
    </row>
    <row r="10" spans="1:12" ht="15.75" customHeight="1">
      <c r="A10" s="526">
        <v>2023</v>
      </c>
      <c r="B10" s="524">
        <v>140.94538203298004</v>
      </c>
      <c r="C10" s="524">
        <v>143.19850275379756</v>
      </c>
      <c r="D10" s="524">
        <v>154.2839703732684</v>
      </c>
      <c r="F10" s="525">
        <f>SUM(B10:D10)</f>
        <v>438.42785516004597</v>
      </c>
    </row>
    <row r="11" spans="1:12" ht="15.75" customHeight="1">
      <c r="A11" s="526">
        <v>2022</v>
      </c>
      <c r="B11" s="524">
        <v>136.45788285987459</v>
      </c>
      <c r="C11" s="524">
        <v>135.09288853903735</v>
      </c>
      <c r="D11" s="524">
        <v>162.02298616190413</v>
      </c>
      <c r="E11" s="311"/>
      <c r="F11" s="525">
        <f>SUM(B11:D11)</f>
        <v>433.57375756081603</v>
      </c>
      <c r="G11" s="206"/>
    </row>
    <row r="12" spans="1:12" ht="15.75" customHeight="1">
      <c r="A12" s="526">
        <v>2021</v>
      </c>
      <c r="B12" s="524">
        <v>141.76348251972396</v>
      </c>
      <c r="C12" s="524">
        <v>141.18713980560764</v>
      </c>
      <c r="D12" s="524">
        <v>161.31063105019393</v>
      </c>
      <c r="E12" s="311"/>
      <c r="F12" s="525">
        <f>SUM(B12:D12)</f>
        <v>444.26125337552554</v>
      </c>
      <c r="G12" s="206"/>
    </row>
    <row r="13" spans="1:12" ht="15.75" customHeight="1">
      <c r="A13" s="202" t="s">
        <v>205</v>
      </c>
      <c r="B13" s="299"/>
      <c r="C13" s="299"/>
      <c r="D13" s="299"/>
      <c r="E13" s="300"/>
      <c r="F13" s="414"/>
    </row>
    <row r="14" spans="1:12" ht="15.75" customHeight="1">
      <c r="A14" s="307" t="s">
        <v>756</v>
      </c>
      <c r="B14" s="301">
        <f t="shared" ref="B14:D17" si="0">(B8-B9)/B9*100</f>
        <v>-7.4145419278548284</v>
      </c>
      <c r="C14" s="301">
        <f t="shared" si="0"/>
        <v>-1.8417011314942968</v>
      </c>
      <c r="D14" s="301">
        <f t="shared" si="0"/>
        <v>3.6126609406550889</v>
      </c>
      <c r="E14" s="300"/>
      <c r="F14" s="467">
        <f>(F8-F9)/F9*100</f>
        <v>-2.0180077858250232</v>
      </c>
    </row>
    <row r="15" spans="1:12" ht="15.75" customHeight="1">
      <c r="A15" s="307" t="s">
        <v>646</v>
      </c>
      <c r="B15" s="301">
        <f t="shared" si="0"/>
        <v>9.7789170470673987</v>
      </c>
      <c r="C15" s="301">
        <f t="shared" si="0"/>
        <v>0.85732385117365006</v>
      </c>
      <c r="D15" s="301">
        <f t="shared" si="0"/>
        <v>-6.8132957112835939</v>
      </c>
      <c r="E15" s="300"/>
      <c r="F15" s="467">
        <f>(F9-F10)/F10*100</f>
        <v>1.0261172322244534</v>
      </c>
    </row>
    <row r="16" spans="1:12" ht="15.75" customHeight="1">
      <c r="A16" s="307" t="s">
        <v>440</v>
      </c>
      <c r="B16" s="301">
        <f t="shared" si="0"/>
        <v>3.2885598684786541</v>
      </c>
      <c r="C16" s="301">
        <f t="shared" si="0"/>
        <v>6.0000302772547167</v>
      </c>
      <c r="D16" s="301">
        <f t="shared" si="0"/>
        <v>-4.776492503910764</v>
      </c>
      <c r="E16" s="300"/>
      <c r="F16" s="467">
        <f>(F10-F11)/F11*100</f>
        <v>1.1195552116756193</v>
      </c>
    </row>
    <row r="17" spans="1:6" ht="15.75" customHeight="1">
      <c r="A17" s="307" t="s">
        <v>279</v>
      </c>
      <c r="B17" s="301">
        <f t="shared" si="0"/>
        <v>-3.7425714757756419</v>
      </c>
      <c r="C17" s="301">
        <f t="shared" si="0"/>
        <v>-4.3164351051810499</v>
      </c>
      <c r="D17" s="301">
        <f t="shared" si="0"/>
        <v>0.44160456572049278</v>
      </c>
      <c r="E17" s="300"/>
      <c r="F17" s="467">
        <f>(F11-F12)/F12*100</f>
        <v>-2.4056781304930888</v>
      </c>
    </row>
    <row r="18" spans="1:6" ht="15.75" customHeight="1">
      <c r="A18" s="307" t="s">
        <v>757</v>
      </c>
      <c r="B18" s="462">
        <f>(B8-B12)/B12*100</f>
        <v>1.0527646188282789</v>
      </c>
      <c r="C18" s="462">
        <f>(C8-C12)/C12*100</f>
        <v>0.41019268415810561</v>
      </c>
      <c r="D18" s="462">
        <f>(D8-D12)/D12*100</f>
        <v>-7.6526162760875485</v>
      </c>
      <c r="E18" s="300"/>
      <c r="F18" s="467">
        <f>(F8-F12)/F12*100</f>
        <v>-2.3123575202454281</v>
      </c>
    </row>
    <row r="19" spans="1:6" ht="9" customHeight="1">
      <c r="F19" s="414"/>
    </row>
    <row r="20" spans="1:6" ht="15.75" customHeight="1">
      <c r="A20" s="179" t="s">
        <v>200</v>
      </c>
      <c r="B20" s="154"/>
      <c r="F20" s="415"/>
    </row>
    <row r="21" spans="1:6" ht="15.75" customHeight="1">
      <c r="A21" s="523">
        <v>2025</v>
      </c>
      <c r="B21" s="527">
        <v>47.925569141773984</v>
      </c>
      <c r="C21" s="521">
        <v>48.93013356070901</v>
      </c>
      <c r="D21" s="521">
        <v>53.720699274186288</v>
      </c>
      <c r="F21" s="525">
        <f>SUM(B21:D21)</f>
        <v>150.57640197666927</v>
      </c>
    </row>
    <row r="22" spans="1:6" ht="15.75" customHeight="1">
      <c r="A22" s="528">
        <v>2024</v>
      </c>
      <c r="B22" s="527">
        <v>53.645023794218268</v>
      </c>
      <c r="C22" s="521">
        <v>50.622863505193976</v>
      </c>
      <c r="D22" s="521">
        <v>56.630975854631586</v>
      </c>
      <c r="F22" s="525">
        <f>SUM(B22:D22)</f>
        <v>160.89886315404385</v>
      </c>
    </row>
    <row r="23" spans="1:6" ht="15.75" customHeight="1">
      <c r="A23" s="528">
        <v>2023</v>
      </c>
      <c r="B23" s="527">
        <v>51.668240884925169</v>
      </c>
      <c r="C23" s="521">
        <v>52.198787369562488</v>
      </c>
      <c r="D23" s="521">
        <v>66.005688859224733</v>
      </c>
      <c r="F23" s="525">
        <f>SUM(B23:D23)</f>
        <v>169.87271711371238</v>
      </c>
    </row>
    <row r="24" spans="1:6" ht="15.75" customHeight="1">
      <c r="A24" s="528">
        <v>2022</v>
      </c>
      <c r="B24" s="527">
        <v>56.168494359915464</v>
      </c>
      <c r="C24" s="521">
        <v>54.673188357054407</v>
      </c>
      <c r="D24" s="521">
        <v>70.606682298411712</v>
      </c>
      <c r="E24" s="204"/>
      <c r="F24" s="525">
        <f>SUM(B24:D24)</f>
        <v>181.44836501538157</v>
      </c>
    </row>
    <row r="25" spans="1:6" ht="15.75" customHeight="1">
      <c r="A25" s="528">
        <v>2021</v>
      </c>
      <c r="B25" s="527">
        <v>66.005601657106382</v>
      </c>
      <c r="C25" s="527">
        <v>63.993218481543032</v>
      </c>
      <c r="D25" s="527">
        <v>80.749217447986609</v>
      </c>
      <c r="E25" s="204"/>
      <c r="F25" s="525">
        <f>SUM(B25:D25)</f>
        <v>210.74803758663603</v>
      </c>
    </row>
    <row r="26" spans="1:6" ht="15.75" customHeight="1">
      <c r="A26" s="312" t="s">
        <v>205</v>
      </c>
      <c r="B26" s="313"/>
      <c r="C26" s="313"/>
      <c r="D26" s="313"/>
      <c r="E26" s="300"/>
      <c r="F26" s="414"/>
    </row>
    <row r="27" spans="1:6" ht="15.75" customHeight="1">
      <c r="A27" s="307" t="s">
        <v>756</v>
      </c>
      <c r="B27" s="301">
        <f t="shared" ref="B27:D30" si="1">(B21-B22)/B22*100</f>
        <v>-10.661668590891209</v>
      </c>
      <c r="C27" s="301">
        <f t="shared" si="1"/>
        <v>-3.3438052043644078</v>
      </c>
      <c r="D27" s="301">
        <f t="shared" si="1"/>
        <v>-5.1390189494805973</v>
      </c>
      <c r="E27" s="300"/>
      <c r="F27" s="467">
        <f>(F21-F22)/F22*100</f>
        <v>-6.4154966511428366</v>
      </c>
    </row>
    <row r="28" spans="1:6" ht="15.75" customHeight="1">
      <c r="A28" s="307" t="s">
        <v>646</v>
      </c>
      <c r="B28" s="301">
        <f t="shared" si="1"/>
        <v>3.8259148665342884</v>
      </c>
      <c r="C28" s="301">
        <f t="shared" si="1"/>
        <v>-3.0190813690960288</v>
      </c>
      <c r="D28" s="301">
        <f t="shared" si="1"/>
        <v>-14.202886397545669</v>
      </c>
      <c r="E28" s="300"/>
      <c r="F28" s="467">
        <f>(F22-F23)/F23*100</f>
        <v>-5.2826928962709507</v>
      </c>
    </row>
    <row r="29" spans="1:6" ht="15.75" customHeight="1">
      <c r="A29" s="307" t="s">
        <v>440</v>
      </c>
      <c r="B29" s="301">
        <f t="shared" si="1"/>
        <v>-8.0120600102855732</v>
      </c>
      <c r="C29" s="301">
        <f t="shared" si="1"/>
        <v>-4.5258033450186561</v>
      </c>
      <c r="D29" s="301">
        <f t="shared" si="1"/>
        <v>-6.516371098901609</v>
      </c>
      <c r="E29" s="300"/>
      <c r="F29" s="467">
        <f>(F23-F24)/F24*100</f>
        <v>-6.3795823680681307</v>
      </c>
    </row>
    <row r="30" spans="1:6" ht="15.75" customHeight="1">
      <c r="A30" s="307" t="s">
        <v>279</v>
      </c>
      <c r="B30" s="301">
        <f t="shared" si="1"/>
        <v>-14.90344311728855</v>
      </c>
      <c r="C30" s="301">
        <f t="shared" si="1"/>
        <v>-14.564090298375469</v>
      </c>
      <c r="D30" s="301">
        <f t="shared" si="1"/>
        <v>-12.560536770660418</v>
      </c>
      <c r="E30" s="300"/>
      <c r="F30" s="467">
        <f>(F24-F25)/F25*100</f>
        <v>-13.9027024435327</v>
      </c>
    </row>
    <row r="31" spans="1:6" ht="15.75" customHeight="1">
      <c r="A31" s="307" t="s">
        <v>757</v>
      </c>
      <c r="B31" s="462">
        <f>(B21-B25)/B25*100</f>
        <v>-27.391663830680109</v>
      </c>
      <c r="C31" s="462">
        <f>(C21-C25)/C25*100</f>
        <v>-23.538564363938857</v>
      </c>
      <c r="D31" s="462">
        <f>(D21-D25)/D25*100</f>
        <v>-33.472173512034757</v>
      </c>
      <c r="E31" s="300"/>
      <c r="F31" s="467">
        <f>(F21-F25)/F25*100</f>
        <v>-28.551457132895443</v>
      </c>
    </row>
    <row r="32" spans="1:6" ht="15.75" customHeight="1">
      <c r="A32" s="202"/>
      <c r="B32" s="362"/>
      <c r="C32" s="362"/>
      <c r="D32" s="362"/>
      <c r="E32" s="300"/>
      <c r="F32" s="416"/>
    </row>
    <row r="33" spans="1:6" ht="7.5" customHeight="1">
      <c r="A33" s="199"/>
      <c r="B33" s="196"/>
      <c r="C33" s="196"/>
      <c r="D33" s="196"/>
      <c r="E33" s="193"/>
      <c r="F33" s="416"/>
    </row>
    <row r="34" spans="1:6" ht="15.75" customHeight="1">
      <c r="A34" s="179" t="s">
        <v>201</v>
      </c>
      <c r="B34" s="180"/>
      <c r="C34" s="174"/>
      <c r="D34" s="174"/>
      <c r="F34" s="417"/>
    </row>
    <row r="35" spans="1:6" ht="15.75" customHeight="1">
      <c r="A35" s="523">
        <v>2025</v>
      </c>
      <c r="B35" s="527">
        <v>71.656346534034427</v>
      </c>
      <c r="C35" s="521">
        <v>70.224421942027291</v>
      </c>
      <c r="D35" s="521">
        <v>73.734654857671032</v>
      </c>
      <c r="F35" s="525">
        <f>SUM(B35:D35)</f>
        <v>215.61542333373274</v>
      </c>
    </row>
    <row r="36" spans="1:6" ht="15.75" customHeight="1">
      <c r="A36" s="528">
        <v>2024</v>
      </c>
      <c r="B36" s="527">
        <v>72.195445133428692</v>
      </c>
      <c r="C36" s="521">
        <v>67.562268675122766</v>
      </c>
      <c r="D36" s="521">
        <v>60.202006687958161</v>
      </c>
      <c r="F36" s="525">
        <f>SUM(B36:D36)</f>
        <v>199.95972049650959</v>
      </c>
    </row>
    <row r="37" spans="1:6" ht="15.75" customHeight="1">
      <c r="A37" s="528">
        <v>2023</v>
      </c>
      <c r="B37" s="527">
        <v>65.747498475151687</v>
      </c>
      <c r="C37" s="521">
        <v>67.272657750985317</v>
      </c>
      <c r="D37" s="521">
        <v>60.80445811765388</v>
      </c>
      <c r="F37" s="525">
        <f>SUM(B37:D37)</f>
        <v>193.82461434379087</v>
      </c>
    </row>
    <row r="38" spans="1:6" ht="15.75" customHeight="1">
      <c r="A38" s="528">
        <v>2022</v>
      </c>
      <c r="B38" s="527">
        <v>61.294681060429689</v>
      </c>
      <c r="C38" s="521">
        <v>59.186958133367426</v>
      </c>
      <c r="D38" s="521">
        <v>64.758167752517608</v>
      </c>
      <c r="E38" s="203"/>
      <c r="F38" s="525">
        <f>SUM(B38:D38)</f>
        <v>185.23980694631473</v>
      </c>
    </row>
    <row r="39" spans="1:6" ht="15.75" customHeight="1">
      <c r="A39" s="528">
        <v>2021</v>
      </c>
      <c r="B39" s="527">
        <v>57.982413811339732</v>
      </c>
      <c r="C39" s="527">
        <v>59.157657564483429</v>
      </c>
      <c r="D39" s="527">
        <v>59.767333782674058</v>
      </c>
      <c r="E39" s="203"/>
      <c r="F39" s="525">
        <f>SUM(B39:D39)</f>
        <v>176.90740515849723</v>
      </c>
    </row>
    <row r="40" spans="1:6" ht="15.75" customHeight="1">
      <c r="A40" s="312" t="s">
        <v>205</v>
      </c>
      <c r="B40" s="313"/>
      <c r="C40" s="313"/>
      <c r="D40" s="313"/>
      <c r="E40" s="300"/>
      <c r="F40" s="414"/>
    </row>
    <row r="41" spans="1:6" ht="15.75" customHeight="1">
      <c r="A41" s="307" t="s">
        <v>756</v>
      </c>
      <c r="B41" s="301">
        <f t="shared" ref="B41:D44" si="2">(B35-B36)/B36*100</f>
        <v>-0.74672106861856002</v>
      </c>
      <c r="C41" s="301">
        <f t="shared" si="2"/>
        <v>3.9402958472363463</v>
      </c>
      <c r="D41" s="301">
        <f t="shared" si="2"/>
        <v>22.478732710449208</v>
      </c>
      <c r="E41" s="300"/>
      <c r="F41" s="467">
        <f>(F35-F36)/F36*100</f>
        <v>7.829428246023391</v>
      </c>
    </row>
    <row r="42" spans="1:6" ht="15.75" customHeight="1">
      <c r="A42" s="307" t="s">
        <v>646</v>
      </c>
      <c r="B42" s="301">
        <f t="shared" si="2"/>
        <v>9.8071361007201094</v>
      </c>
      <c r="C42" s="301">
        <f t="shared" si="2"/>
        <v>0.43050316996463112</v>
      </c>
      <c r="D42" s="301">
        <f t="shared" si="2"/>
        <v>-0.99080141217606599</v>
      </c>
      <c r="E42" s="300"/>
      <c r="F42" s="467">
        <f>(F36-F37)/F37*100</f>
        <v>3.1652874293028392</v>
      </c>
    </row>
    <row r="43" spans="1:6" ht="15.75" customHeight="1">
      <c r="A43" s="307" t="s">
        <v>440</v>
      </c>
      <c r="B43" s="301">
        <f t="shared" si="2"/>
        <v>7.2646065493546157</v>
      </c>
      <c r="C43" s="301">
        <f t="shared" si="2"/>
        <v>13.661285987021305</v>
      </c>
      <c r="D43" s="301">
        <f t="shared" si="2"/>
        <v>-6.1053451202841034</v>
      </c>
      <c r="E43" s="300"/>
      <c r="F43" s="467">
        <f>(F37-F38)/F38*100</f>
        <v>4.6344290349882229</v>
      </c>
    </row>
    <row r="44" spans="1:6" ht="15.75" customHeight="1">
      <c r="A44" s="307" t="s">
        <v>279</v>
      </c>
      <c r="B44" s="301">
        <f t="shared" si="2"/>
        <v>5.7125377012886096</v>
      </c>
      <c r="C44" s="301">
        <f t="shared" si="2"/>
        <v>4.9529629958824005E-2</v>
      </c>
      <c r="D44" s="301">
        <f t="shared" si="2"/>
        <v>8.3504376956001032</v>
      </c>
      <c r="E44" s="300"/>
      <c r="F44" s="467">
        <f>(F38-F39)/F39*100</f>
        <v>4.7100356145929716</v>
      </c>
    </row>
    <row r="45" spans="1:6" ht="17.25">
      <c r="A45" s="307" t="s">
        <v>757</v>
      </c>
      <c r="B45" s="462">
        <f>(B35-B39)/B39*100</f>
        <v>23.582896647225226</v>
      </c>
      <c r="C45" s="462">
        <f>(C35-C39)/C39*100</f>
        <v>18.707238983356962</v>
      </c>
      <c r="D45" s="462">
        <f>(D35-D39)/D39*100</f>
        <v>23.369489972206122</v>
      </c>
      <c r="E45" s="467"/>
      <c r="F45" s="467">
        <f>(F35-F39)/F39*100</f>
        <v>21.880383209824206</v>
      </c>
    </row>
    <row r="48" spans="1:6" ht="17.25">
      <c r="A48" s="179" t="s">
        <v>656</v>
      </c>
      <c r="B48" s="180"/>
      <c r="C48" s="174"/>
      <c r="D48" s="174"/>
      <c r="F48" s="417"/>
    </row>
    <row r="49" spans="1:6" ht="18.75">
      <c r="A49" s="523">
        <v>2025</v>
      </c>
      <c r="B49" s="527">
        <v>23.674002630302038</v>
      </c>
      <c r="C49" s="521">
        <v>22.611723621326021</v>
      </c>
      <c r="D49" s="521">
        <v>21.510793311529934</v>
      </c>
      <c r="F49" s="525">
        <f>SUM(B49:D49)</f>
        <v>67.796519563158</v>
      </c>
    </row>
    <row r="50" spans="1:6" ht="17.25">
      <c r="A50" s="528">
        <v>2024</v>
      </c>
      <c r="B50" s="527">
        <v>28.887845096010423</v>
      </c>
      <c r="C50" s="521">
        <v>26.241045492112672</v>
      </c>
      <c r="D50" s="521">
        <v>26.939164694038702</v>
      </c>
      <c r="F50" s="525">
        <f>SUM(B50:D50)</f>
        <v>82.068055282161794</v>
      </c>
    </row>
    <row r="51" spans="1:6" ht="17.25">
      <c r="A51" s="528">
        <v>2023</v>
      </c>
      <c r="B51" s="527">
        <v>23.529642672903176</v>
      </c>
      <c r="C51" s="521">
        <v>23.727057633249768</v>
      </c>
      <c r="D51" s="521">
        <v>27.473823396389793</v>
      </c>
      <c r="F51" s="525">
        <f>SUM(B51:D51)</f>
        <v>74.73052370254274</v>
      </c>
    </row>
    <row r="52" spans="1:6" ht="17.25">
      <c r="A52" s="528">
        <v>2022</v>
      </c>
      <c r="B52" s="527">
        <v>18.994707439529449</v>
      </c>
      <c r="C52" s="521">
        <v>21.232742048615492</v>
      </c>
      <c r="D52" s="521">
        <v>26.658136110974819</v>
      </c>
      <c r="E52" s="203"/>
      <c r="F52" s="525">
        <f>SUM(B52:D52)</f>
        <v>66.885585599119764</v>
      </c>
    </row>
    <row r="53" spans="1:6" ht="17.25">
      <c r="A53" s="528">
        <v>2021</v>
      </c>
      <c r="B53" s="527">
        <v>17.775467051277854</v>
      </c>
      <c r="C53" s="527">
        <v>18.036263759581168</v>
      </c>
      <c r="D53" s="527">
        <v>20.79407981953328</v>
      </c>
      <c r="E53" s="203"/>
      <c r="F53" s="525">
        <f>SUM(B53:D53)</f>
        <v>56.605810630392298</v>
      </c>
    </row>
    <row r="54" spans="1:6" ht="17.25">
      <c r="A54" s="312" t="s">
        <v>205</v>
      </c>
      <c r="B54" s="313"/>
      <c r="C54" s="313"/>
      <c r="D54" s="313"/>
      <c r="E54" s="300"/>
      <c r="F54" s="414"/>
    </row>
    <row r="55" spans="1:6" ht="17.25">
      <c r="A55" s="307" t="s">
        <v>756</v>
      </c>
      <c r="B55" s="301">
        <f t="shared" ref="B55:D58" si="3">(B49-B50)/B50*100</f>
        <v>-18.048568345544219</v>
      </c>
      <c r="C55" s="301">
        <f t="shared" si="3"/>
        <v>-13.830706066484751</v>
      </c>
      <c r="D55" s="301">
        <f t="shared" si="3"/>
        <v>-20.150481442767223</v>
      </c>
      <c r="E55" s="300"/>
      <c r="F55" s="467">
        <f>(F49-F50)/F50*100</f>
        <v>-17.389879253183469</v>
      </c>
    </row>
    <row r="56" spans="1:6" ht="17.25">
      <c r="A56" s="307" t="s">
        <v>646</v>
      </c>
      <c r="B56" s="301">
        <f t="shared" si="3"/>
        <v>22.772136821600668</v>
      </c>
      <c r="C56" s="301">
        <f t="shared" si="3"/>
        <v>10.595447179847293</v>
      </c>
      <c r="D56" s="301">
        <f t="shared" si="3"/>
        <v>-1.9460658774611921</v>
      </c>
      <c r="E56" s="300"/>
      <c r="F56" s="467">
        <f>(F50-F51)/F51*100</f>
        <v>9.8186540332908052</v>
      </c>
    </row>
    <row r="57" spans="1:6" ht="17.25">
      <c r="A57" s="307" t="s">
        <v>440</v>
      </c>
      <c r="B57" s="301">
        <f t="shared" si="3"/>
        <v>23.874730620678985</v>
      </c>
      <c r="C57" s="301">
        <f t="shared" si="3"/>
        <v>11.74749629097915</v>
      </c>
      <c r="D57" s="301">
        <f t="shared" si="3"/>
        <v>3.0598061395566427</v>
      </c>
      <c r="E57" s="300"/>
      <c r="F57" s="467">
        <f>(F51-F52)/F52*100</f>
        <v>11.728892007377771</v>
      </c>
    </row>
    <row r="58" spans="1:6" ht="17.25">
      <c r="A58" s="307" t="s">
        <v>279</v>
      </c>
      <c r="B58" s="301">
        <f t="shared" si="3"/>
        <v>6.8591187209561726</v>
      </c>
      <c r="C58" s="301">
        <f t="shared" si="3"/>
        <v>17.722508007437522</v>
      </c>
      <c r="D58" s="301">
        <f t="shared" si="3"/>
        <v>28.200604894923199</v>
      </c>
      <c r="E58" s="300"/>
      <c r="F58" s="467">
        <f>(F52-F53)/F53*100</f>
        <v>18.160282229415049</v>
      </c>
    </row>
    <row r="59" spans="1:6" ht="17.25">
      <c r="A59" s="307" t="s">
        <v>757</v>
      </c>
      <c r="B59" s="462">
        <f>(B49-B53)/B53*100</f>
        <v>33.183575778956239</v>
      </c>
      <c r="C59" s="462">
        <f>(C49-C53)/C53*100</f>
        <v>25.368113500304585</v>
      </c>
      <c r="D59" s="462">
        <f>(D49-D53)/D53*100</f>
        <v>3.4467189614391893</v>
      </c>
      <c r="E59" s="300"/>
      <c r="F59" s="467">
        <f>(F49-F53)/F53*100</f>
        <v>19.769540985527879</v>
      </c>
    </row>
  </sheetData>
  <pageMargins left="0.7" right="0.7" top="0.75" bottom="0.75" header="0.3" footer="0.3"/>
  <pageSetup paperSize="9" orientation="portrait" r:id="rId1"/>
  <ignoredErrors>
    <ignoredError sqref="F21:F25 F35:F39 F49:F53 F8:F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rgb="FF0000FF"/>
  </sheetPr>
  <dimension ref="A1:Z36"/>
  <sheetViews>
    <sheetView showGridLines="0" zoomScale="90" zoomScaleNormal="90" workbookViewId="0">
      <selection activeCell="S12" sqref="S12"/>
    </sheetView>
  </sheetViews>
  <sheetFormatPr defaultColWidth="9.140625" defaultRowHeight="15.75"/>
  <cols>
    <col min="1" max="1" width="27.28515625" style="24" customWidth="1"/>
    <col min="2" max="9" width="9.85546875" style="24" customWidth="1"/>
    <col min="10" max="10" width="1.42578125" style="24" customWidth="1"/>
    <col min="11" max="11" width="20.5703125" style="24" customWidth="1"/>
    <col min="12" max="12" width="1.85546875" style="24" customWidth="1"/>
    <col min="13" max="13" width="22.140625" style="24" customWidth="1"/>
    <col min="14" max="14" width="11.7109375" style="24" customWidth="1"/>
    <col min="15" max="19" width="9.85546875" style="24" customWidth="1"/>
    <col min="20" max="20" width="12.28515625" style="24" customWidth="1"/>
    <col min="21" max="21" width="9.85546875" style="24" customWidth="1"/>
    <col min="22" max="22" width="14.5703125" style="24" customWidth="1"/>
    <col min="23" max="23" width="13.140625" style="24" bestFit="1" customWidth="1"/>
    <col min="24" max="24" width="11.85546875" style="24" bestFit="1" customWidth="1"/>
    <col min="25" max="25" width="9.85546875" style="24" customWidth="1"/>
    <col min="26" max="16384" width="9.140625" style="24"/>
  </cols>
  <sheetData>
    <row r="1" spans="1:23" ht="21">
      <c r="A1" s="169" t="str">
        <f>+'Indice-Index'!A10</f>
        <v>1.1   Accessi diretti complessivi  - Total access lines</v>
      </c>
      <c r="B1" s="809"/>
      <c r="C1" s="809"/>
      <c r="D1" s="809"/>
      <c r="E1" s="809"/>
      <c r="F1" s="809"/>
      <c r="G1" s="809"/>
      <c r="H1" s="809"/>
      <c r="I1" s="809"/>
      <c r="J1" s="809"/>
      <c r="K1" s="809"/>
      <c r="L1" s="809"/>
      <c r="M1" s="809"/>
      <c r="N1" s="809"/>
      <c r="O1" s="809"/>
      <c r="P1" s="809"/>
      <c r="Q1" s="809"/>
      <c r="R1" s="809"/>
    </row>
    <row r="2" spans="1:23">
      <c r="B2" s="810"/>
      <c r="C2" s="810"/>
      <c r="D2" s="810"/>
      <c r="E2" s="810"/>
      <c r="F2" s="810"/>
      <c r="G2" s="810"/>
      <c r="H2" s="810"/>
      <c r="I2" s="810"/>
    </row>
    <row r="3" spans="1:23">
      <c r="B3" s="811">
        <v>44256</v>
      </c>
      <c r="C3" s="811">
        <v>44621</v>
      </c>
      <c r="D3" s="811">
        <v>44986</v>
      </c>
      <c r="E3" s="811">
        <v>45352</v>
      </c>
      <c r="F3" s="811">
        <v>45444</v>
      </c>
      <c r="G3" s="811">
        <v>45536</v>
      </c>
      <c r="H3" s="811" t="s">
        <v>811</v>
      </c>
      <c r="I3" s="811">
        <v>45717</v>
      </c>
      <c r="M3" s="153" t="s">
        <v>126</v>
      </c>
      <c r="N3" s="812" t="s">
        <v>818</v>
      </c>
      <c r="O3" s="813"/>
      <c r="P3" s="813"/>
      <c r="Q3" s="74" t="s">
        <v>819</v>
      </c>
    </row>
    <row r="4" spans="1:23">
      <c r="B4" s="321">
        <v>44256</v>
      </c>
      <c r="C4" s="321">
        <v>44621</v>
      </c>
      <c r="D4" s="321">
        <v>44986</v>
      </c>
      <c r="E4" s="321">
        <v>45352</v>
      </c>
      <c r="F4" s="321" t="s">
        <v>812</v>
      </c>
      <c r="G4" s="321" t="s">
        <v>813</v>
      </c>
      <c r="H4" s="321" t="s">
        <v>811</v>
      </c>
      <c r="I4" s="321">
        <v>45717</v>
      </c>
      <c r="M4" s="98" t="s">
        <v>127</v>
      </c>
      <c r="N4" s="814"/>
      <c r="O4" s="815"/>
      <c r="P4" s="813"/>
      <c r="Q4" s="816"/>
      <c r="T4" s="851"/>
    </row>
    <row r="5" spans="1:23" ht="8.1" customHeight="1">
      <c r="B5" s="810"/>
      <c r="C5" s="810"/>
      <c r="D5" s="810"/>
      <c r="E5" s="810"/>
      <c r="F5" s="810"/>
      <c r="G5" s="810"/>
      <c r="H5" s="810"/>
      <c r="I5" s="810"/>
      <c r="N5" s="817"/>
      <c r="Q5" s="109"/>
    </row>
    <row r="6" spans="1:23">
      <c r="A6" s="65" t="s">
        <v>125</v>
      </c>
      <c r="B6" s="325">
        <v>20.082008687139943</v>
      </c>
      <c r="C6" s="325">
        <v>20.24973893114084</v>
      </c>
      <c r="D6" s="325">
        <v>20.278737166502307</v>
      </c>
      <c r="E6" s="325">
        <v>20.243458573462672</v>
      </c>
      <c r="F6" s="325">
        <v>20.244068586345819</v>
      </c>
      <c r="G6" s="325">
        <v>20.246944043879225</v>
      </c>
      <c r="H6" s="325">
        <v>20.302077999999998</v>
      </c>
      <c r="I6" s="325">
        <v>20.559481999999999</v>
      </c>
      <c r="J6" s="324"/>
      <c r="M6" s="62" t="s">
        <v>55</v>
      </c>
      <c r="N6" s="66">
        <v>36.630971539068938</v>
      </c>
      <c r="O6" s="305"/>
      <c r="P6" s="305"/>
      <c r="Q6" s="66">
        <v>-2.2891466384066987</v>
      </c>
      <c r="S6" s="165"/>
      <c r="T6" s="165"/>
      <c r="U6" s="849"/>
      <c r="W6" s="203"/>
    </row>
    <row r="7" spans="1:23">
      <c r="B7" s="810"/>
      <c r="C7" s="810"/>
      <c r="D7" s="810"/>
      <c r="E7" s="810"/>
      <c r="F7" s="810"/>
      <c r="G7" s="810"/>
      <c r="H7" s="810"/>
      <c r="I7" s="810"/>
      <c r="M7" s="63" t="s">
        <v>820</v>
      </c>
      <c r="N7" s="66">
        <v>28.688884282201276</v>
      </c>
      <c r="O7" s="305"/>
      <c r="P7" s="305"/>
      <c r="Q7" s="66">
        <v>-0.42202074726466421</v>
      </c>
      <c r="S7" s="165"/>
      <c r="T7" s="165"/>
      <c r="U7" s="849"/>
      <c r="W7" s="203"/>
    </row>
    <row r="8" spans="1:23">
      <c r="A8" s="153" t="s">
        <v>6</v>
      </c>
      <c r="J8" s="324"/>
      <c r="K8" s="168" t="s">
        <v>692</v>
      </c>
      <c r="M8" s="64" t="s">
        <v>54</v>
      </c>
      <c r="N8" s="66">
        <v>14.225193027723174</v>
      </c>
      <c r="O8" s="305"/>
      <c r="P8" s="305"/>
      <c r="Q8" s="66">
        <v>-6.1565282397424426E-2</v>
      </c>
      <c r="S8" s="165"/>
      <c r="T8" s="165"/>
      <c r="U8" s="849"/>
      <c r="W8" s="203"/>
    </row>
    <row r="9" spans="1:23">
      <c r="A9" s="62" t="s">
        <v>92</v>
      </c>
      <c r="B9" s="305">
        <v>33.155089730957869</v>
      </c>
      <c r="C9" s="305">
        <v>25.35413428024254</v>
      </c>
      <c r="D9" s="305">
        <v>20.409022346995801</v>
      </c>
      <c r="E9" s="305">
        <v>16.677155179528818</v>
      </c>
      <c r="F9" s="305">
        <v>15.834119442580919</v>
      </c>
      <c r="G9" s="305">
        <v>15.087773213476574</v>
      </c>
      <c r="H9" s="305">
        <v>14.169234302025638</v>
      </c>
      <c r="I9" s="305">
        <v>13.170433963268138</v>
      </c>
      <c r="J9" s="324"/>
      <c r="K9" s="454">
        <f>+I9-E9</f>
        <v>-3.5067212162606793</v>
      </c>
      <c r="M9" s="63" t="s">
        <v>280</v>
      </c>
      <c r="N9" s="66">
        <v>3.7744336165667995</v>
      </c>
      <c r="O9" s="305"/>
      <c r="P9" s="305"/>
      <c r="Q9" s="66">
        <v>0.45637905804129719</v>
      </c>
      <c r="S9" s="165"/>
      <c r="T9" s="165"/>
      <c r="U9" s="849"/>
      <c r="W9" s="203"/>
    </row>
    <row r="10" spans="1:23">
      <c r="A10" s="63" t="s">
        <v>4</v>
      </c>
      <c r="B10" s="305">
        <v>8.4265121111505366</v>
      </c>
      <c r="C10" s="305">
        <v>9.0748265517993651</v>
      </c>
      <c r="D10" s="305">
        <v>9.993364759844976</v>
      </c>
      <c r="E10" s="305">
        <v>10.845969223903117</v>
      </c>
      <c r="F10" s="305">
        <v>11.101663947984552</v>
      </c>
      <c r="G10" s="305">
        <v>11.358756357972306</v>
      </c>
      <c r="H10" s="305">
        <v>11.657200804764912</v>
      </c>
      <c r="I10" s="305">
        <v>11.747144213069181</v>
      </c>
      <c r="J10" s="324"/>
      <c r="K10" s="454">
        <f>+I10-E10</f>
        <v>0.90117498916606387</v>
      </c>
      <c r="M10" s="63" t="s">
        <v>114</v>
      </c>
      <c r="N10" s="66">
        <v>3.4122892784944687</v>
      </c>
      <c r="O10" s="305"/>
      <c r="P10" s="305"/>
      <c r="Q10" s="66">
        <v>9.9174587316095408E-2</v>
      </c>
      <c r="S10" s="165"/>
      <c r="T10" s="165"/>
      <c r="U10" s="849"/>
      <c r="W10" s="203"/>
    </row>
    <row r="11" spans="1:23">
      <c r="A11" s="63" t="s">
        <v>84</v>
      </c>
      <c r="B11" s="305">
        <v>47.535321534409398</v>
      </c>
      <c r="C11" s="305">
        <v>50.76155343010015</v>
      </c>
      <c r="D11" s="305">
        <v>50.254276074123702</v>
      </c>
      <c r="E11" s="305">
        <v>47.851600875645509</v>
      </c>
      <c r="F11" s="305">
        <v>46.915154231426982</v>
      </c>
      <c r="G11" s="305">
        <v>45.939357464722406</v>
      </c>
      <c r="H11" s="305">
        <v>44.969120894915285</v>
      </c>
      <c r="I11" s="305">
        <v>43.764570527603766</v>
      </c>
      <c r="J11" s="324"/>
      <c r="K11" s="454">
        <f>+I11-E11</f>
        <v>-4.0870303480417434</v>
      </c>
      <c r="M11" s="62" t="s">
        <v>643</v>
      </c>
      <c r="N11" s="66">
        <v>2.7997495267633692</v>
      </c>
      <c r="O11" s="305"/>
      <c r="P11" s="305"/>
      <c r="Q11" s="66">
        <v>-0.61633669926590118</v>
      </c>
      <c r="S11" s="165"/>
      <c r="T11" s="165"/>
      <c r="U11" s="849"/>
      <c r="W11" s="203"/>
    </row>
    <row r="12" spans="1:23">
      <c r="A12" s="64" t="s">
        <v>85</v>
      </c>
      <c r="B12" s="305">
        <v>10.819076153317734</v>
      </c>
      <c r="C12" s="305">
        <v>14.740931767620562</v>
      </c>
      <c r="D12" s="305">
        <v>19.281281672816714</v>
      </c>
      <c r="E12" s="305">
        <v>24.35350297895295</v>
      </c>
      <c r="F12" s="305">
        <v>25.851977828311039</v>
      </c>
      <c r="G12" s="305">
        <v>27.293447287767709</v>
      </c>
      <c r="H12" s="305">
        <v>28.863902502985166</v>
      </c>
      <c r="I12" s="305">
        <v>30.040323973142907</v>
      </c>
      <c r="J12" s="324"/>
      <c r="K12" s="454">
        <f>+I12-E12</f>
        <v>5.6868209941899579</v>
      </c>
      <c r="M12" s="62" t="s">
        <v>109</v>
      </c>
      <c r="N12" s="66">
        <v>1.8944738004585917</v>
      </c>
      <c r="O12" s="305"/>
      <c r="P12" s="305"/>
      <c r="Q12" s="66">
        <v>0.56296713611149141</v>
      </c>
      <c r="S12" s="1118"/>
      <c r="T12" s="165"/>
      <c r="U12" s="849"/>
      <c r="W12" s="203"/>
    </row>
    <row r="13" spans="1:23">
      <c r="A13" s="24" t="s">
        <v>621</v>
      </c>
      <c r="B13" s="818">
        <v>6.4000470164451373E-2</v>
      </c>
      <c r="C13" s="818">
        <v>6.8553970237379788E-2</v>
      </c>
      <c r="D13" s="818">
        <v>6.2055146218799609E-2</v>
      </c>
      <c r="E13" s="818">
        <v>0.27177174196963044</v>
      </c>
      <c r="F13" s="818">
        <v>0.29708454969651932</v>
      </c>
      <c r="G13" s="818">
        <v>0.32066567606101137</v>
      </c>
      <c r="H13" s="818">
        <v>0.34054149530900241</v>
      </c>
      <c r="I13" s="818">
        <v>1.2775273229160153</v>
      </c>
      <c r="J13" s="324"/>
      <c r="K13" s="454">
        <f>+I13-E13</f>
        <v>1.005755580946385</v>
      </c>
      <c r="M13" s="62" t="s">
        <v>225</v>
      </c>
      <c r="N13" s="66">
        <v>8.5740049287233848</v>
      </c>
      <c r="O13" s="305"/>
      <c r="P13" s="305"/>
      <c r="Q13" s="66">
        <v>2.270548585865801</v>
      </c>
      <c r="S13" s="165"/>
      <c r="T13" s="165"/>
    </row>
    <row r="14" spans="1:23">
      <c r="A14" s="273" t="s">
        <v>128</v>
      </c>
      <c r="B14" s="819">
        <f>+B10+B12+B11+B9+B13</f>
        <v>99.999999999999986</v>
      </c>
      <c r="C14" s="819">
        <f t="shared" ref="C14:I14" si="0">+C10+C12+C11+C9+C13</f>
        <v>99.999999999999986</v>
      </c>
      <c r="D14" s="819">
        <f t="shared" si="0"/>
        <v>99.999999999999986</v>
      </c>
      <c r="E14" s="819">
        <f t="shared" si="0"/>
        <v>100.00000000000001</v>
      </c>
      <c r="F14" s="819">
        <f t="shared" si="0"/>
        <v>100.00000000000001</v>
      </c>
      <c r="G14" s="819">
        <f t="shared" si="0"/>
        <v>100.00000000000001</v>
      </c>
      <c r="H14" s="819">
        <f t="shared" si="0"/>
        <v>100</v>
      </c>
      <c r="I14" s="819">
        <f t="shared" si="0"/>
        <v>100</v>
      </c>
      <c r="M14" s="273" t="s">
        <v>344</v>
      </c>
      <c r="N14" s="79">
        <f>SUM(N6:N13)</f>
        <v>100</v>
      </c>
      <c r="O14" s="328"/>
      <c r="P14" s="328"/>
      <c r="Q14" s="79">
        <f>SUM(Q6:Q13)</f>
        <v>-3.5527136788005009E-15</v>
      </c>
      <c r="U14" s="324"/>
      <c r="W14" s="203"/>
    </row>
    <row r="15" spans="1:23" ht="8.4499999999999993" customHeight="1">
      <c r="K15" s="153"/>
      <c r="L15" s="153"/>
      <c r="M15" s="380"/>
    </row>
    <row r="16" spans="1:23">
      <c r="G16" s="168" t="s">
        <v>560</v>
      </c>
      <c r="H16" s="168" t="s">
        <v>431</v>
      </c>
    </row>
    <row r="17" spans="1:26">
      <c r="C17" s="468" t="s">
        <v>690</v>
      </c>
      <c r="D17" s="468"/>
      <c r="E17" s="468"/>
      <c r="F17" s="468"/>
      <c r="G17" s="653">
        <f>(I6-H6)*1000</f>
        <v>257.40400000000108</v>
      </c>
      <c r="H17" s="454">
        <f>(I6-H6)/H6*100</f>
        <v>1.2678702150587793</v>
      </c>
      <c r="M17" s="853"/>
      <c r="N17" s="853"/>
    </row>
    <row r="18" spans="1:26">
      <c r="C18" s="468" t="s">
        <v>691</v>
      </c>
      <c r="D18" s="468"/>
      <c r="E18" s="468"/>
      <c r="F18" s="468"/>
      <c r="G18" s="653">
        <f>(I6-E6)*1000</f>
        <v>316.02342653732762</v>
      </c>
      <c r="H18" s="454">
        <f>(I6-E6)/E6*100</f>
        <v>1.561113805679458</v>
      </c>
      <c r="M18" s="853"/>
      <c r="N18" s="853"/>
      <c r="O18" s="853"/>
      <c r="P18" s="853"/>
      <c r="Q18" s="853"/>
      <c r="R18" s="853"/>
      <c r="S18" s="853"/>
      <c r="T18" s="853"/>
      <c r="U18" s="853"/>
      <c r="V18" s="853"/>
      <c r="X18" s="853"/>
      <c r="Y18" s="853"/>
    </row>
    <row r="19" spans="1:26">
      <c r="C19" s="468" t="s">
        <v>689</v>
      </c>
      <c r="D19" s="468"/>
      <c r="E19" s="468"/>
      <c r="F19" s="468"/>
      <c r="G19" s="653">
        <f>(I6-B6)*1000</f>
        <v>477.4733128600559</v>
      </c>
      <c r="H19" s="454">
        <f>(I6-B6)/B6*100</f>
        <v>2.3776173006329735</v>
      </c>
      <c r="M19" s="853"/>
      <c r="N19" s="853"/>
      <c r="O19" s="853"/>
      <c r="P19" s="853"/>
      <c r="Q19" s="853"/>
      <c r="R19" s="853"/>
      <c r="S19" s="853"/>
      <c r="T19" s="853"/>
      <c r="U19" s="853"/>
      <c r="V19" s="853"/>
      <c r="X19" s="853"/>
      <c r="Y19" s="853"/>
    </row>
    <row r="20" spans="1:26">
      <c r="I20" s="165"/>
      <c r="M20" s="853"/>
      <c r="N20" s="853"/>
      <c r="O20" s="853"/>
      <c r="P20" s="853"/>
      <c r="Q20" s="853"/>
      <c r="R20" s="853"/>
      <c r="S20" s="853"/>
      <c r="T20" s="853"/>
      <c r="U20" s="853"/>
      <c r="V20" s="853"/>
      <c r="X20" s="853"/>
      <c r="Y20" s="853"/>
    </row>
    <row r="21" spans="1:26" ht="18.75">
      <c r="A21" s="208" t="s">
        <v>684</v>
      </c>
      <c r="M21" s="853"/>
      <c r="N21" s="853"/>
      <c r="O21" s="853"/>
      <c r="P21" s="853"/>
      <c r="Q21" s="853"/>
      <c r="R21" s="853"/>
      <c r="S21" s="853"/>
      <c r="T21" s="853"/>
      <c r="U21" s="853"/>
      <c r="V21" s="853"/>
      <c r="X21" s="853"/>
      <c r="Y21" s="853"/>
      <c r="Z21" s="853"/>
    </row>
    <row r="22" spans="1:26">
      <c r="A22" s="714" t="s">
        <v>685</v>
      </c>
      <c r="B22" s="813"/>
      <c r="C22" s="714" t="s">
        <v>592</v>
      </c>
      <c r="D22" s="813"/>
      <c r="E22" s="714" t="s">
        <v>315</v>
      </c>
      <c r="M22" s="853"/>
      <c r="N22" s="853"/>
      <c r="O22" s="853"/>
      <c r="P22" s="853"/>
      <c r="Q22" s="853"/>
      <c r="R22" s="853"/>
      <c r="S22" s="853"/>
      <c r="T22" s="853"/>
      <c r="U22" s="853"/>
      <c r="V22" s="853"/>
      <c r="W22" s="853"/>
      <c r="X22" s="853"/>
      <c r="Y22" s="853"/>
    </row>
    <row r="23" spans="1:26">
      <c r="A23" s="714" t="s">
        <v>581</v>
      </c>
      <c r="B23" s="813"/>
      <c r="C23" s="714" t="s">
        <v>593</v>
      </c>
      <c r="D23" s="813"/>
      <c r="E23" s="714" t="s">
        <v>817</v>
      </c>
      <c r="M23" s="853"/>
      <c r="N23" s="853"/>
      <c r="O23" s="853"/>
      <c r="P23" s="853"/>
      <c r="Q23" s="853"/>
      <c r="R23" s="853"/>
      <c r="S23" s="853"/>
      <c r="T23" s="853"/>
      <c r="U23" s="853"/>
      <c r="V23" s="853"/>
    </row>
    <row r="24" spans="1:26">
      <c r="A24" s="714" t="s">
        <v>582</v>
      </c>
      <c r="B24" s="813"/>
      <c r="C24" s="714" t="s">
        <v>594</v>
      </c>
      <c r="D24" s="813"/>
      <c r="E24" s="714" t="s">
        <v>601</v>
      </c>
      <c r="M24" s="853"/>
      <c r="N24" s="853"/>
    </row>
    <row r="25" spans="1:26">
      <c r="A25" s="714" t="s">
        <v>583</v>
      </c>
      <c r="B25" s="813"/>
      <c r="C25" s="714" t="s">
        <v>595</v>
      </c>
      <c r="D25" s="813"/>
      <c r="E25" s="714" t="s">
        <v>280</v>
      </c>
      <c r="M25" s="853"/>
      <c r="N25" s="853"/>
    </row>
    <row r="26" spans="1:26">
      <c r="A26" s="714" t="s">
        <v>814</v>
      </c>
      <c r="B26" s="813"/>
      <c r="C26" s="714" t="s">
        <v>109</v>
      </c>
      <c r="D26" s="813"/>
      <c r="E26" s="714" t="s">
        <v>673</v>
      </c>
      <c r="M26" s="853"/>
      <c r="N26" s="853"/>
    </row>
    <row r="27" spans="1:26">
      <c r="A27" s="714" t="s">
        <v>584</v>
      </c>
      <c r="B27" s="813"/>
      <c r="C27" s="714" t="s">
        <v>683</v>
      </c>
      <c r="D27" s="813"/>
      <c r="E27" s="714" t="s">
        <v>602</v>
      </c>
      <c r="M27" s="853"/>
      <c r="N27" s="853"/>
    </row>
    <row r="28" spans="1:26">
      <c r="A28" s="714" t="s">
        <v>585</v>
      </c>
      <c r="C28" s="714" t="s">
        <v>642</v>
      </c>
      <c r="D28" s="813"/>
      <c r="E28" s="714" t="s">
        <v>603</v>
      </c>
    </row>
    <row r="29" spans="1:26">
      <c r="A29" s="714" t="s">
        <v>586</v>
      </c>
      <c r="B29" s="813"/>
      <c r="C29" s="714" t="s">
        <v>596</v>
      </c>
      <c r="D29" s="813"/>
      <c r="E29" s="714" t="s">
        <v>604</v>
      </c>
    </row>
    <row r="30" spans="1:26">
      <c r="A30" s="714" t="s">
        <v>591</v>
      </c>
      <c r="B30" s="813"/>
      <c r="C30" s="714" t="s">
        <v>597</v>
      </c>
      <c r="D30" s="813"/>
      <c r="E30" s="714" t="s">
        <v>605</v>
      </c>
    </row>
    <row r="31" spans="1:26">
      <c r="A31" s="714" t="s">
        <v>587</v>
      </c>
      <c r="B31" s="813"/>
      <c r="C31" s="714" t="s">
        <v>815</v>
      </c>
      <c r="D31" s="813"/>
      <c r="E31" s="714" t="s">
        <v>606</v>
      </c>
    </row>
    <row r="32" spans="1:26">
      <c r="A32" s="714" t="s">
        <v>588</v>
      </c>
      <c r="B32" s="813"/>
      <c r="C32" s="815" t="s">
        <v>598</v>
      </c>
      <c r="D32" s="813"/>
      <c r="E32" s="714" t="s">
        <v>607</v>
      </c>
    </row>
    <row r="33" spans="1:5">
      <c r="A33" s="714" t="s">
        <v>589</v>
      </c>
      <c r="B33" s="813"/>
      <c r="C33" s="714" t="s">
        <v>816</v>
      </c>
      <c r="D33" s="813"/>
      <c r="E33" s="714" t="s">
        <v>608</v>
      </c>
    </row>
    <row r="34" spans="1:5">
      <c r="A34" s="714" t="s">
        <v>114</v>
      </c>
      <c r="B34" s="813"/>
      <c r="C34" s="714" t="s">
        <v>599</v>
      </c>
      <c r="D34" s="813"/>
      <c r="E34" s="714" t="s">
        <v>609</v>
      </c>
    </row>
    <row r="35" spans="1:5">
      <c r="A35" s="815" t="s">
        <v>590</v>
      </c>
      <c r="B35" s="813"/>
      <c r="C35" s="714" t="s">
        <v>703</v>
      </c>
      <c r="D35" s="813"/>
      <c r="E35" s="714" t="s">
        <v>54</v>
      </c>
    </row>
    <row r="36" spans="1:5">
      <c r="A36" s="714" t="s">
        <v>2</v>
      </c>
      <c r="B36" s="813"/>
      <c r="C36" s="714" t="s">
        <v>600</v>
      </c>
    </row>
  </sheetData>
  <phoneticPr fontId="23" type="noConversion"/>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10C6-B136-43C3-941E-989C41DA2FA9}">
  <sheetPr>
    <tabColor rgb="FFFFCC44"/>
  </sheetPr>
  <dimension ref="A1:M44"/>
  <sheetViews>
    <sheetView showGridLines="0" topLeftCell="A13" zoomScale="90" zoomScaleNormal="90" workbookViewId="0">
      <selection activeCell="G28" sqref="G28"/>
    </sheetView>
  </sheetViews>
  <sheetFormatPr defaultRowHeight="15.75"/>
  <cols>
    <col min="1" max="1" width="53.140625" style="24" customWidth="1"/>
    <col min="2" max="4" width="11.42578125" style="24" customWidth="1"/>
    <col min="5" max="5" width="1.7109375" style="24" customWidth="1"/>
    <col min="6" max="6" width="21.5703125" style="24" customWidth="1"/>
    <col min="7" max="241" width="9.140625" style="24"/>
    <col min="242" max="242" width="52" style="24" customWidth="1"/>
    <col min="243" max="250" width="12.140625" style="24" customWidth="1"/>
    <col min="251" max="251" width="3.140625" style="24" customWidth="1"/>
    <col min="252" max="252" width="21.5703125" style="24" customWidth="1"/>
    <col min="253" max="253" width="3.140625" style="24" customWidth="1"/>
    <col min="254" max="254" width="19.85546875" style="24" customWidth="1"/>
    <col min="255" max="497" width="9.140625" style="24"/>
    <col min="498" max="498" width="52" style="24" customWidth="1"/>
    <col min="499" max="506" width="12.140625" style="24" customWidth="1"/>
    <col min="507" max="507" width="3.140625" style="24" customWidth="1"/>
    <col min="508" max="508" width="21.5703125" style="24" customWidth="1"/>
    <col min="509" max="509" width="3.140625" style="24" customWidth="1"/>
    <col min="510" max="510" width="19.85546875" style="24" customWidth="1"/>
    <col min="511" max="753" width="9.140625" style="24"/>
    <col min="754" max="754" width="52" style="24" customWidth="1"/>
    <col min="755" max="762" width="12.140625" style="24" customWidth="1"/>
    <col min="763" max="763" width="3.140625" style="24" customWidth="1"/>
    <col min="764" max="764" width="21.5703125" style="24" customWidth="1"/>
    <col min="765" max="765" width="3.140625" style="24" customWidth="1"/>
    <col min="766" max="766" width="19.85546875" style="24" customWidth="1"/>
    <col min="767" max="1009" width="9.140625" style="24"/>
    <col min="1010" max="1010" width="52" style="24" customWidth="1"/>
    <col min="1011" max="1018" width="12.140625" style="24" customWidth="1"/>
    <col min="1019" max="1019" width="3.140625" style="24" customWidth="1"/>
    <col min="1020" max="1020" width="21.5703125" style="24" customWidth="1"/>
    <col min="1021" max="1021" width="3.140625" style="24" customWidth="1"/>
    <col min="1022" max="1022" width="19.85546875" style="24" customWidth="1"/>
    <col min="1023" max="1265" width="9.140625" style="24"/>
    <col min="1266" max="1266" width="52" style="24" customWidth="1"/>
    <col min="1267" max="1274" width="12.140625" style="24" customWidth="1"/>
    <col min="1275" max="1275" width="3.140625" style="24" customWidth="1"/>
    <col min="1276" max="1276" width="21.5703125" style="24" customWidth="1"/>
    <col min="1277" max="1277" width="3.140625" style="24" customWidth="1"/>
    <col min="1278" max="1278" width="19.85546875" style="24" customWidth="1"/>
    <col min="1279" max="1521" width="9.140625" style="24"/>
    <col min="1522" max="1522" width="52" style="24" customWidth="1"/>
    <col min="1523" max="1530" width="12.140625" style="24" customWidth="1"/>
    <col min="1531" max="1531" width="3.140625" style="24" customWidth="1"/>
    <col min="1532" max="1532" width="21.5703125" style="24" customWidth="1"/>
    <col min="1533" max="1533" width="3.140625" style="24" customWidth="1"/>
    <col min="1534" max="1534" width="19.85546875" style="24" customWidth="1"/>
    <col min="1535" max="1777" width="9.140625" style="24"/>
    <col min="1778" max="1778" width="52" style="24" customWidth="1"/>
    <col min="1779" max="1786" width="12.140625" style="24" customWidth="1"/>
    <col min="1787" max="1787" width="3.140625" style="24" customWidth="1"/>
    <col min="1788" max="1788" width="21.5703125" style="24" customWidth="1"/>
    <col min="1789" max="1789" width="3.140625" style="24" customWidth="1"/>
    <col min="1790" max="1790" width="19.85546875" style="24" customWidth="1"/>
    <col min="1791" max="2033" width="9.140625" style="24"/>
    <col min="2034" max="2034" width="52" style="24" customWidth="1"/>
    <col min="2035" max="2042" width="12.140625" style="24" customWidth="1"/>
    <col min="2043" max="2043" width="3.140625" style="24" customWidth="1"/>
    <col min="2044" max="2044" width="21.5703125" style="24" customWidth="1"/>
    <col min="2045" max="2045" width="3.140625" style="24" customWidth="1"/>
    <col min="2046" max="2046" width="19.85546875" style="24" customWidth="1"/>
    <col min="2047" max="2289" width="9.140625" style="24"/>
    <col min="2290" max="2290" width="52" style="24" customWidth="1"/>
    <col min="2291" max="2298" width="12.140625" style="24" customWidth="1"/>
    <col min="2299" max="2299" width="3.140625" style="24" customWidth="1"/>
    <col min="2300" max="2300" width="21.5703125" style="24" customWidth="1"/>
    <col min="2301" max="2301" width="3.140625" style="24" customWidth="1"/>
    <col min="2302" max="2302" width="19.85546875" style="24" customWidth="1"/>
    <col min="2303" max="2545" width="9.140625" style="24"/>
    <col min="2546" max="2546" width="52" style="24" customWidth="1"/>
    <col min="2547" max="2554" width="12.140625" style="24" customWidth="1"/>
    <col min="2555" max="2555" width="3.140625" style="24" customWidth="1"/>
    <col min="2556" max="2556" width="21.5703125" style="24" customWidth="1"/>
    <col min="2557" max="2557" width="3.140625" style="24" customWidth="1"/>
    <col min="2558" max="2558" width="19.85546875" style="24" customWidth="1"/>
    <col min="2559" max="2801" width="9.140625" style="24"/>
    <col min="2802" max="2802" width="52" style="24" customWidth="1"/>
    <col min="2803" max="2810" width="12.140625" style="24" customWidth="1"/>
    <col min="2811" max="2811" width="3.140625" style="24" customWidth="1"/>
    <col min="2812" max="2812" width="21.5703125" style="24" customWidth="1"/>
    <col min="2813" max="2813" width="3.140625" style="24" customWidth="1"/>
    <col min="2814" max="2814" width="19.85546875" style="24" customWidth="1"/>
    <col min="2815" max="3057" width="9.140625" style="24"/>
    <col min="3058" max="3058" width="52" style="24" customWidth="1"/>
    <col min="3059" max="3066" width="12.140625" style="24" customWidth="1"/>
    <col min="3067" max="3067" width="3.140625" style="24" customWidth="1"/>
    <col min="3068" max="3068" width="21.5703125" style="24" customWidth="1"/>
    <col min="3069" max="3069" width="3.140625" style="24" customWidth="1"/>
    <col min="3070" max="3070" width="19.85546875" style="24" customWidth="1"/>
    <col min="3071" max="3313" width="9.140625" style="24"/>
    <col min="3314" max="3314" width="52" style="24" customWidth="1"/>
    <col min="3315" max="3322" width="12.140625" style="24" customWidth="1"/>
    <col min="3323" max="3323" width="3.140625" style="24" customWidth="1"/>
    <col min="3324" max="3324" width="21.5703125" style="24" customWidth="1"/>
    <col min="3325" max="3325" width="3.140625" style="24" customWidth="1"/>
    <col min="3326" max="3326" width="19.85546875" style="24" customWidth="1"/>
    <col min="3327" max="3569" width="9.140625" style="24"/>
    <col min="3570" max="3570" width="52" style="24" customWidth="1"/>
    <col min="3571" max="3578" width="12.140625" style="24" customWidth="1"/>
    <col min="3579" max="3579" width="3.140625" style="24" customWidth="1"/>
    <col min="3580" max="3580" width="21.5703125" style="24" customWidth="1"/>
    <col min="3581" max="3581" width="3.140625" style="24" customWidth="1"/>
    <col min="3582" max="3582" width="19.85546875" style="24" customWidth="1"/>
    <col min="3583" max="3825" width="9.140625" style="24"/>
    <col min="3826" max="3826" width="52" style="24" customWidth="1"/>
    <col min="3827" max="3834" width="12.140625" style="24" customWidth="1"/>
    <col min="3835" max="3835" width="3.140625" style="24" customWidth="1"/>
    <col min="3836" max="3836" width="21.5703125" style="24" customWidth="1"/>
    <col min="3837" max="3837" width="3.140625" style="24" customWidth="1"/>
    <col min="3838" max="3838" width="19.85546875" style="24" customWidth="1"/>
    <col min="3839" max="4081" width="9.140625" style="24"/>
    <col min="4082" max="4082" width="52" style="24" customWidth="1"/>
    <col min="4083" max="4090" width="12.140625" style="24" customWidth="1"/>
    <col min="4091" max="4091" width="3.140625" style="24" customWidth="1"/>
    <col min="4092" max="4092" width="21.5703125" style="24" customWidth="1"/>
    <col min="4093" max="4093" width="3.140625" style="24" customWidth="1"/>
    <col min="4094" max="4094" width="19.85546875" style="24" customWidth="1"/>
    <col min="4095" max="4337" width="9.140625" style="24"/>
    <col min="4338" max="4338" width="52" style="24" customWidth="1"/>
    <col min="4339" max="4346" width="12.140625" style="24" customWidth="1"/>
    <col min="4347" max="4347" width="3.140625" style="24" customWidth="1"/>
    <col min="4348" max="4348" width="21.5703125" style="24" customWidth="1"/>
    <col min="4349" max="4349" width="3.140625" style="24" customWidth="1"/>
    <col min="4350" max="4350" width="19.85546875" style="24" customWidth="1"/>
    <col min="4351" max="4593" width="9.140625" style="24"/>
    <col min="4594" max="4594" width="52" style="24" customWidth="1"/>
    <col min="4595" max="4602" width="12.140625" style="24" customWidth="1"/>
    <col min="4603" max="4603" width="3.140625" style="24" customWidth="1"/>
    <col min="4604" max="4604" width="21.5703125" style="24" customWidth="1"/>
    <col min="4605" max="4605" width="3.140625" style="24" customWidth="1"/>
    <col min="4606" max="4606" width="19.85546875" style="24" customWidth="1"/>
    <col min="4607" max="4849" width="9.140625" style="24"/>
    <col min="4850" max="4850" width="52" style="24" customWidth="1"/>
    <col min="4851" max="4858" width="12.140625" style="24" customWidth="1"/>
    <col min="4859" max="4859" width="3.140625" style="24" customWidth="1"/>
    <col min="4860" max="4860" width="21.5703125" style="24" customWidth="1"/>
    <col min="4861" max="4861" width="3.140625" style="24" customWidth="1"/>
    <col min="4862" max="4862" width="19.85546875" style="24" customWidth="1"/>
    <col min="4863" max="5105" width="9.140625" style="24"/>
    <col min="5106" max="5106" width="52" style="24" customWidth="1"/>
    <col min="5107" max="5114" width="12.140625" style="24" customWidth="1"/>
    <col min="5115" max="5115" width="3.140625" style="24" customWidth="1"/>
    <col min="5116" max="5116" width="21.5703125" style="24" customWidth="1"/>
    <col min="5117" max="5117" width="3.140625" style="24" customWidth="1"/>
    <col min="5118" max="5118" width="19.85546875" style="24" customWidth="1"/>
    <col min="5119" max="5361" width="9.140625" style="24"/>
    <col min="5362" max="5362" width="52" style="24" customWidth="1"/>
    <col min="5363" max="5370" width="12.140625" style="24" customWidth="1"/>
    <col min="5371" max="5371" width="3.140625" style="24" customWidth="1"/>
    <col min="5372" max="5372" width="21.5703125" style="24" customWidth="1"/>
    <col min="5373" max="5373" width="3.140625" style="24" customWidth="1"/>
    <col min="5374" max="5374" width="19.85546875" style="24" customWidth="1"/>
    <col min="5375" max="5617" width="9.140625" style="24"/>
    <col min="5618" max="5618" width="52" style="24" customWidth="1"/>
    <col min="5619" max="5626" width="12.140625" style="24" customWidth="1"/>
    <col min="5627" max="5627" width="3.140625" style="24" customWidth="1"/>
    <col min="5628" max="5628" width="21.5703125" style="24" customWidth="1"/>
    <col min="5629" max="5629" width="3.140625" style="24" customWidth="1"/>
    <col min="5630" max="5630" width="19.85546875" style="24" customWidth="1"/>
    <col min="5631" max="5873" width="9.140625" style="24"/>
    <col min="5874" max="5874" width="52" style="24" customWidth="1"/>
    <col min="5875" max="5882" width="12.140625" style="24" customWidth="1"/>
    <col min="5883" max="5883" width="3.140625" style="24" customWidth="1"/>
    <col min="5884" max="5884" width="21.5703125" style="24" customWidth="1"/>
    <col min="5885" max="5885" width="3.140625" style="24" customWidth="1"/>
    <col min="5886" max="5886" width="19.85546875" style="24" customWidth="1"/>
    <col min="5887" max="6129" width="9.140625" style="24"/>
    <col min="6130" max="6130" width="52" style="24" customWidth="1"/>
    <col min="6131" max="6138" width="12.140625" style="24" customWidth="1"/>
    <col min="6139" max="6139" width="3.140625" style="24" customWidth="1"/>
    <col min="6140" max="6140" width="21.5703125" style="24" customWidth="1"/>
    <col min="6141" max="6141" width="3.140625" style="24" customWidth="1"/>
    <col min="6142" max="6142" width="19.85546875" style="24" customWidth="1"/>
    <col min="6143" max="6385" width="9.140625" style="24"/>
    <col min="6386" max="6386" width="52" style="24" customWidth="1"/>
    <col min="6387" max="6394" width="12.140625" style="24" customWidth="1"/>
    <col min="6395" max="6395" width="3.140625" style="24" customWidth="1"/>
    <col min="6396" max="6396" width="21.5703125" style="24" customWidth="1"/>
    <col min="6397" max="6397" width="3.140625" style="24" customWidth="1"/>
    <col min="6398" max="6398" width="19.85546875" style="24" customWidth="1"/>
    <col min="6399" max="6641" width="9.140625" style="24"/>
    <col min="6642" max="6642" width="52" style="24" customWidth="1"/>
    <col min="6643" max="6650" width="12.140625" style="24" customWidth="1"/>
    <col min="6651" max="6651" width="3.140625" style="24" customWidth="1"/>
    <col min="6652" max="6652" width="21.5703125" style="24" customWidth="1"/>
    <col min="6653" max="6653" width="3.140625" style="24" customWidth="1"/>
    <col min="6654" max="6654" width="19.85546875" style="24" customWidth="1"/>
    <col min="6655" max="6897" width="9.140625" style="24"/>
    <col min="6898" max="6898" width="52" style="24" customWidth="1"/>
    <col min="6899" max="6906" width="12.140625" style="24" customWidth="1"/>
    <col min="6907" max="6907" width="3.140625" style="24" customWidth="1"/>
    <col min="6908" max="6908" width="21.5703125" style="24" customWidth="1"/>
    <col min="6909" max="6909" width="3.140625" style="24" customWidth="1"/>
    <col min="6910" max="6910" width="19.85546875" style="24" customWidth="1"/>
    <col min="6911" max="7153" width="9.140625" style="24"/>
    <col min="7154" max="7154" width="52" style="24" customWidth="1"/>
    <col min="7155" max="7162" width="12.140625" style="24" customWidth="1"/>
    <col min="7163" max="7163" width="3.140625" style="24" customWidth="1"/>
    <col min="7164" max="7164" width="21.5703125" style="24" customWidth="1"/>
    <col min="7165" max="7165" width="3.140625" style="24" customWidth="1"/>
    <col min="7166" max="7166" width="19.85546875" style="24" customWidth="1"/>
    <col min="7167" max="7409" width="9.140625" style="24"/>
    <col min="7410" max="7410" width="52" style="24" customWidth="1"/>
    <col min="7411" max="7418" width="12.140625" style="24" customWidth="1"/>
    <col min="7419" max="7419" width="3.140625" style="24" customWidth="1"/>
    <col min="7420" max="7420" width="21.5703125" style="24" customWidth="1"/>
    <col min="7421" max="7421" width="3.140625" style="24" customWidth="1"/>
    <col min="7422" max="7422" width="19.85546875" style="24" customWidth="1"/>
    <col min="7423" max="7665" width="9.140625" style="24"/>
    <col min="7666" max="7666" width="52" style="24" customWidth="1"/>
    <col min="7667" max="7674" width="12.140625" style="24" customWidth="1"/>
    <col min="7675" max="7675" width="3.140625" style="24" customWidth="1"/>
    <col min="7676" max="7676" width="21.5703125" style="24" customWidth="1"/>
    <col min="7677" max="7677" width="3.140625" style="24" customWidth="1"/>
    <col min="7678" max="7678" width="19.85546875" style="24" customWidth="1"/>
    <col min="7679" max="7921" width="9.140625" style="24"/>
    <col min="7922" max="7922" width="52" style="24" customWidth="1"/>
    <col min="7923" max="7930" width="12.140625" style="24" customWidth="1"/>
    <col min="7931" max="7931" width="3.140625" style="24" customWidth="1"/>
    <col min="7932" max="7932" width="21.5703125" style="24" customWidth="1"/>
    <col min="7933" max="7933" width="3.140625" style="24" customWidth="1"/>
    <col min="7934" max="7934" width="19.85546875" style="24" customWidth="1"/>
    <col min="7935" max="8177" width="9.140625" style="24"/>
    <col min="8178" max="8178" width="52" style="24" customWidth="1"/>
    <col min="8179" max="8186" width="12.140625" style="24" customWidth="1"/>
    <col min="8187" max="8187" width="3.140625" style="24" customWidth="1"/>
    <col min="8188" max="8188" width="21.5703125" style="24" customWidth="1"/>
    <col min="8189" max="8189" width="3.140625" style="24" customWidth="1"/>
    <col min="8190" max="8190" width="19.85546875" style="24" customWidth="1"/>
    <col min="8191" max="8433" width="9.140625" style="24"/>
    <col min="8434" max="8434" width="52" style="24" customWidth="1"/>
    <col min="8435" max="8442" width="12.140625" style="24" customWidth="1"/>
    <col min="8443" max="8443" width="3.140625" style="24" customWidth="1"/>
    <col min="8444" max="8444" width="21.5703125" style="24" customWidth="1"/>
    <col min="8445" max="8445" width="3.140625" style="24" customWidth="1"/>
    <col min="8446" max="8446" width="19.85546875" style="24" customWidth="1"/>
    <col min="8447" max="8689" width="9.140625" style="24"/>
    <col min="8690" max="8690" width="52" style="24" customWidth="1"/>
    <col min="8691" max="8698" width="12.140625" style="24" customWidth="1"/>
    <col min="8699" max="8699" width="3.140625" style="24" customWidth="1"/>
    <col min="8700" max="8700" width="21.5703125" style="24" customWidth="1"/>
    <col min="8701" max="8701" width="3.140625" style="24" customWidth="1"/>
    <col min="8702" max="8702" width="19.85546875" style="24" customWidth="1"/>
    <col min="8703" max="8945" width="9.140625" style="24"/>
    <col min="8946" max="8946" width="52" style="24" customWidth="1"/>
    <col min="8947" max="8954" width="12.140625" style="24" customWidth="1"/>
    <col min="8955" max="8955" width="3.140625" style="24" customWidth="1"/>
    <col min="8956" max="8956" width="21.5703125" style="24" customWidth="1"/>
    <col min="8957" max="8957" width="3.140625" style="24" customWidth="1"/>
    <col min="8958" max="8958" width="19.85546875" style="24" customWidth="1"/>
    <col min="8959" max="9201" width="9.140625" style="24"/>
    <col min="9202" max="9202" width="52" style="24" customWidth="1"/>
    <col min="9203" max="9210" width="12.140625" style="24" customWidth="1"/>
    <col min="9211" max="9211" width="3.140625" style="24" customWidth="1"/>
    <col min="9212" max="9212" width="21.5703125" style="24" customWidth="1"/>
    <col min="9213" max="9213" width="3.140625" style="24" customWidth="1"/>
    <col min="9214" max="9214" width="19.85546875" style="24" customWidth="1"/>
    <col min="9215" max="9457" width="9.140625" style="24"/>
    <col min="9458" max="9458" width="52" style="24" customWidth="1"/>
    <col min="9459" max="9466" width="12.140625" style="24" customWidth="1"/>
    <col min="9467" max="9467" width="3.140625" style="24" customWidth="1"/>
    <col min="9468" max="9468" width="21.5703125" style="24" customWidth="1"/>
    <col min="9469" max="9469" width="3.140625" style="24" customWidth="1"/>
    <col min="9470" max="9470" width="19.85546875" style="24" customWidth="1"/>
    <col min="9471" max="9713" width="9.140625" style="24"/>
    <col min="9714" max="9714" width="52" style="24" customWidth="1"/>
    <col min="9715" max="9722" width="12.140625" style="24" customWidth="1"/>
    <col min="9723" max="9723" width="3.140625" style="24" customWidth="1"/>
    <col min="9724" max="9724" width="21.5703125" style="24" customWidth="1"/>
    <col min="9725" max="9725" width="3.140625" style="24" customWidth="1"/>
    <col min="9726" max="9726" width="19.85546875" style="24" customWidth="1"/>
    <col min="9727" max="9969" width="9.140625" style="24"/>
    <col min="9970" max="9970" width="52" style="24" customWidth="1"/>
    <col min="9971" max="9978" width="12.140625" style="24" customWidth="1"/>
    <col min="9979" max="9979" width="3.140625" style="24" customWidth="1"/>
    <col min="9980" max="9980" width="21.5703125" style="24" customWidth="1"/>
    <col min="9981" max="9981" width="3.140625" style="24" customWidth="1"/>
    <col min="9982" max="9982" width="19.85546875" style="24" customWidth="1"/>
    <col min="9983" max="10225" width="9.140625" style="24"/>
    <col min="10226" max="10226" width="52" style="24" customWidth="1"/>
    <col min="10227" max="10234" width="12.140625" style="24" customWidth="1"/>
    <col min="10235" max="10235" width="3.140625" style="24" customWidth="1"/>
    <col min="10236" max="10236" width="21.5703125" style="24" customWidth="1"/>
    <col min="10237" max="10237" width="3.140625" style="24" customWidth="1"/>
    <col min="10238" max="10238" width="19.85546875" style="24" customWidth="1"/>
    <col min="10239" max="10481" width="9.140625" style="24"/>
    <col min="10482" max="10482" width="52" style="24" customWidth="1"/>
    <col min="10483" max="10490" width="12.140625" style="24" customWidth="1"/>
    <col min="10491" max="10491" width="3.140625" style="24" customWidth="1"/>
    <col min="10492" max="10492" width="21.5703125" style="24" customWidth="1"/>
    <col min="10493" max="10493" width="3.140625" style="24" customWidth="1"/>
    <col min="10494" max="10494" width="19.85546875" style="24" customWidth="1"/>
    <col min="10495" max="10737" width="9.140625" style="24"/>
    <col min="10738" max="10738" width="52" style="24" customWidth="1"/>
    <col min="10739" max="10746" width="12.140625" style="24" customWidth="1"/>
    <col min="10747" max="10747" width="3.140625" style="24" customWidth="1"/>
    <col min="10748" max="10748" width="21.5703125" style="24" customWidth="1"/>
    <col min="10749" max="10749" width="3.140625" style="24" customWidth="1"/>
    <col min="10750" max="10750" width="19.85546875" style="24" customWidth="1"/>
    <col min="10751" max="10993" width="9.140625" style="24"/>
    <col min="10994" max="10994" width="52" style="24" customWidth="1"/>
    <col min="10995" max="11002" width="12.140625" style="24" customWidth="1"/>
    <col min="11003" max="11003" width="3.140625" style="24" customWidth="1"/>
    <col min="11004" max="11004" width="21.5703125" style="24" customWidth="1"/>
    <col min="11005" max="11005" width="3.140625" style="24" customWidth="1"/>
    <col min="11006" max="11006" width="19.85546875" style="24" customWidth="1"/>
    <col min="11007" max="11249" width="9.140625" style="24"/>
    <col min="11250" max="11250" width="52" style="24" customWidth="1"/>
    <col min="11251" max="11258" width="12.140625" style="24" customWidth="1"/>
    <col min="11259" max="11259" width="3.140625" style="24" customWidth="1"/>
    <col min="11260" max="11260" width="21.5703125" style="24" customWidth="1"/>
    <col min="11261" max="11261" width="3.140625" style="24" customWidth="1"/>
    <col min="11262" max="11262" width="19.85546875" style="24" customWidth="1"/>
    <col min="11263" max="11505" width="9.140625" style="24"/>
    <col min="11506" max="11506" width="52" style="24" customWidth="1"/>
    <col min="11507" max="11514" width="12.140625" style="24" customWidth="1"/>
    <col min="11515" max="11515" width="3.140625" style="24" customWidth="1"/>
    <col min="11516" max="11516" width="21.5703125" style="24" customWidth="1"/>
    <col min="11517" max="11517" width="3.140625" style="24" customWidth="1"/>
    <col min="11518" max="11518" width="19.85546875" style="24" customWidth="1"/>
    <col min="11519" max="11761" width="9.140625" style="24"/>
    <col min="11762" max="11762" width="52" style="24" customWidth="1"/>
    <col min="11763" max="11770" width="12.140625" style="24" customWidth="1"/>
    <col min="11771" max="11771" width="3.140625" style="24" customWidth="1"/>
    <col min="11772" max="11772" width="21.5703125" style="24" customWidth="1"/>
    <col min="11773" max="11773" width="3.140625" style="24" customWidth="1"/>
    <col min="11774" max="11774" width="19.85546875" style="24" customWidth="1"/>
    <col min="11775" max="12017" width="9.140625" style="24"/>
    <col min="12018" max="12018" width="52" style="24" customWidth="1"/>
    <col min="12019" max="12026" width="12.140625" style="24" customWidth="1"/>
    <col min="12027" max="12027" width="3.140625" style="24" customWidth="1"/>
    <col min="12028" max="12028" width="21.5703125" style="24" customWidth="1"/>
    <col min="12029" max="12029" width="3.140625" style="24" customWidth="1"/>
    <col min="12030" max="12030" width="19.85546875" style="24" customWidth="1"/>
    <col min="12031" max="12273" width="9.140625" style="24"/>
    <col min="12274" max="12274" width="52" style="24" customWidth="1"/>
    <col min="12275" max="12282" width="12.140625" style="24" customWidth="1"/>
    <col min="12283" max="12283" width="3.140625" style="24" customWidth="1"/>
    <col min="12284" max="12284" width="21.5703125" style="24" customWidth="1"/>
    <col min="12285" max="12285" width="3.140625" style="24" customWidth="1"/>
    <col min="12286" max="12286" width="19.85546875" style="24" customWidth="1"/>
    <col min="12287" max="12529" width="9.140625" style="24"/>
    <col min="12530" max="12530" width="52" style="24" customWidth="1"/>
    <col min="12531" max="12538" width="12.140625" style="24" customWidth="1"/>
    <col min="12539" max="12539" width="3.140625" style="24" customWidth="1"/>
    <col min="12540" max="12540" width="21.5703125" style="24" customWidth="1"/>
    <col min="12541" max="12541" width="3.140625" style="24" customWidth="1"/>
    <col min="12542" max="12542" width="19.85546875" style="24" customWidth="1"/>
    <col min="12543" max="12785" width="9.140625" style="24"/>
    <col min="12786" max="12786" width="52" style="24" customWidth="1"/>
    <col min="12787" max="12794" width="12.140625" style="24" customWidth="1"/>
    <col min="12795" max="12795" width="3.140625" style="24" customWidth="1"/>
    <col min="12796" max="12796" width="21.5703125" style="24" customWidth="1"/>
    <col min="12797" max="12797" width="3.140625" style="24" customWidth="1"/>
    <col min="12798" max="12798" width="19.85546875" style="24" customWidth="1"/>
    <col min="12799" max="13041" width="9.140625" style="24"/>
    <col min="13042" max="13042" width="52" style="24" customWidth="1"/>
    <col min="13043" max="13050" width="12.140625" style="24" customWidth="1"/>
    <col min="13051" max="13051" width="3.140625" style="24" customWidth="1"/>
    <col min="13052" max="13052" width="21.5703125" style="24" customWidth="1"/>
    <col min="13053" max="13053" width="3.140625" style="24" customWidth="1"/>
    <col min="13054" max="13054" width="19.85546875" style="24" customWidth="1"/>
    <col min="13055" max="13297" width="9.140625" style="24"/>
    <col min="13298" max="13298" width="52" style="24" customWidth="1"/>
    <col min="13299" max="13306" width="12.140625" style="24" customWidth="1"/>
    <col min="13307" max="13307" width="3.140625" style="24" customWidth="1"/>
    <col min="13308" max="13308" width="21.5703125" style="24" customWidth="1"/>
    <col min="13309" max="13309" width="3.140625" style="24" customWidth="1"/>
    <col min="13310" max="13310" width="19.85546875" style="24" customWidth="1"/>
    <col min="13311" max="13553" width="9.140625" style="24"/>
    <col min="13554" max="13554" width="52" style="24" customWidth="1"/>
    <col min="13555" max="13562" width="12.140625" style="24" customWidth="1"/>
    <col min="13563" max="13563" width="3.140625" style="24" customWidth="1"/>
    <col min="13564" max="13564" width="21.5703125" style="24" customWidth="1"/>
    <col min="13565" max="13565" width="3.140625" style="24" customWidth="1"/>
    <col min="13566" max="13566" width="19.85546875" style="24" customWidth="1"/>
    <col min="13567" max="13809" width="9.140625" style="24"/>
    <col min="13810" max="13810" width="52" style="24" customWidth="1"/>
    <col min="13811" max="13818" width="12.140625" style="24" customWidth="1"/>
    <col min="13819" max="13819" width="3.140625" style="24" customWidth="1"/>
    <col min="13820" max="13820" width="21.5703125" style="24" customWidth="1"/>
    <col min="13821" max="13821" width="3.140625" style="24" customWidth="1"/>
    <col min="13822" max="13822" width="19.85546875" style="24" customWidth="1"/>
    <col min="13823" max="14065" width="9.140625" style="24"/>
    <col min="14066" max="14066" width="52" style="24" customWidth="1"/>
    <col min="14067" max="14074" width="12.140625" style="24" customWidth="1"/>
    <col min="14075" max="14075" width="3.140625" style="24" customWidth="1"/>
    <col min="14076" max="14076" width="21.5703125" style="24" customWidth="1"/>
    <col min="14077" max="14077" width="3.140625" style="24" customWidth="1"/>
    <col min="14078" max="14078" width="19.85546875" style="24" customWidth="1"/>
    <col min="14079" max="14321" width="9.140625" style="24"/>
    <col min="14322" max="14322" width="52" style="24" customWidth="1"/>
    <col min="14323" max="14330" width="12.140625" style="24" customWidth="1"/>
    <col min="14331" max="14331" width="3.140625" style="24" customWidth="1"/>
    <col min="14332" max="14332" width="21.5703125" style="24" customWidth="1"/>
    <col min="14333" max="14333" width="3.140625" style="24" customWidth="1"/>
    <col min="14334" max="14334" width="19.85546875" style="24" customWidth="1"/>
    <col min="14335" max="14577" width="9.140625" style="24"/>
    <col min="14578" max="14578" width="52" style="24" customWidth="1"/>
    <col min="14579" max="14586" width="12.140625" style="24" customWidth="1"/>
    <col min="14587" max="14587" width="3.140625" style="24" customWidth="1"/>
    <col min="14588" max="14588" width="21.5703125" style="24" customWidth="1"/>
    <col min="14589" max="14589" width="3.140625" style="24" customWidth="1"/>
    <col min="14590" max="14590" width="19.85546875" style="24" customWidth="1"/>
    <col min="14591" max="14833" width="9.140625" style="24"/>
    <col min="14834" max="14834" width="52" style="24" customWidth="1"/>
    <col min="14835" max="14842" width="12.140625" style="24" customWidth="1"/>
    <col min="14843" max="14843" width="3.140625" style="24" customWidth="1"/>
    <col min="14844" max="14844" width="21.5703125" style="24" customWidth="1"/>
    <col min="14845" max="14845" width="3.140625" style="24" customWidth="1"/>
    <col min="14846" max="14846" width="19.85546875" style="24" customWidth="1"/>
    <col min="14847" max="15089" width="9.140625" style="24"/>
    <col min="15090" max="15090" width="52" style="24" customWidth="1"/>
    <col min="15091" max="15098" width="12.140625" style="24" customWidth="1"/>
    <col min="15099" max="15099" width="3.140625" style="24" customWidth="1"/>
    <col min="15100" max="15100" width="21.5703125" style="24" customWidth="1"/>
    <col min="15101" max="15101" width="3.140625" style="24" customWidth="1"/>
    <col min="15102" max="15102" width="19.85546875" style="24" customWidth="1"/>
    <col min="15103" max="15345" width="9.140625" style="24"/>
    <col min="15346" max="15346" width="52" style="24" customWidth="1"/>
    <col min="15347" max="15354" width="12.140625" style="24" customWidth="1"/>
    <col min="15355" max="15355" width="3.140625" style="24" customWidth="1"/>
    <col min="15356" max="15356" width="21.5703125" style="24" customWidth="1"/>
    <col min="15357" max="15357" width="3.140625" style="24" customWidth="1"/>
    <col min="15358" max="15358" width="19.85546875" style="24" customWidth="1"/>
    <col min="15359" max="15601" width="9.140625" style="24"/>
    <col min="15602" max="15602" width="52" style="24" customWidth="1"/>
    <col min="15603" max="15610" width="12.140625" style="24" customWidth="1"/>
    <col min="15611" max="15611" width="3.140625" style="24" customWidth="1"/>
    <col min="15612" max="15612" width="21.5703125" style="24" customWidth="1"/>
    <col min="15613" max="15613" width="3.140625" style="24" customWidth="1"/>
    <col min="15614" max="15614" width="19.85546875" style="24" customWidth="1"/>
    <col min="15615" max="15857" width="9.140625" style="24"/>
    <col min="15858" max="15858" width="52" style="24" customWidth="1"/>
    <col min="15859" max="15866" width="12.140625" style="24" customWidth="1"/>
    <col min="15867" max="15867" width="3.140625" style="24" customWidth="1"/>
    <col min="15868" max="15868" width="21.5703125" style="24" customWidth="1"/>
    <col min="15869" max="15869" width="3.140625" style="24" customWidth="1"/>
    <col min="15870" max="15870" width="19.85546875" style="24" customWidth="1"/>
    <col min="15871" max="16113" width="9.140625" style="24"/>
    <col min="16114" max="16114" width="52" style="24" customWidth="1"/>
    <col min="16115" max="16122" width="12.140625" style="24" customWidth="1"/>
    <col min="16123" max="16123" width="3.140625" style="24" customWidth="1"/>
    <col min="16124" max="16124" width="21.5703125" style="24" customWidth="1"/>
    <col min="16125" max="16125" width="3.140625" style="24" customWidth="1"/>
    <col min="16126" max="16126" width="19.85546875" style="24" customWidth="1"/>
    <col min="16127" max="16374" width="9.140625" style="24"/>
    <col min="16375" max="16378" width="9.140625" style="24" customWidth="1"/>
    <col min="16379" max="16384" width="9.140625" style="24"/>
  </cols>
  <sheetData>
    <row r="1" spans="1:13" ht="23.25">
      <c r="A1" s="353" t="str">
        <f>'Indice-Index'!A30</f>
        <v>3.3   Ricavi da servizi di consegna pacchi (Ita/Itz - base mensile) - Parcel services revenues (domestic / crossb. parcels - monthly basis)</v>
      </c>
      <c r="B1" s="194"/>
      <c r="C1" s="194"/>
      <c r="D1" s="194"/>
      <c r="E1" s="195"/>
      <c r="F1" s="195"/>
      <c r="G1" s="178"/>
      <c r="H1" s="178"/>
      <c r="I1" s="178"/>
      <c r="J1" s="178"/>
      <c r="K1" s="178"/>
      <c r="L1" s="178"/>
      <c r="M1" s="178"/>
    </row>
    <row r="2" spans="1:13" ht="5.25" customHeight="1"/>
    <row r="3" spans="1:13" ht="5.25" customHeight="1"/>
    <row r="4" spans="1:13" ht="17.25">
      <c r="A4" s="197" t="s">
        <v>208</v>
      </c>
      <c r="B4" s="173" t="str">
        <f>'3.2'!B4</f>
        <v>Gennaio</v>
      </c>
      <c r="C4" s="173" t="str">
        <f>'3.2'!C4</f>
        <v>Febbraio</v>
      </c>
      <c r="D4" s="173" t="str">
        <f>'3.2'!D4</f>
        <v>Marzo</v>
      </c>
      <c r="F4" s="173" t="str">
        <f>'3.2'!F4</f>
        <v>Gennaio-Marzo</v>
      </c>
    </row>
    <row r="5" spans="1:13">
      <c r="B5" s="282" t="str">
        <f>'3.2'!B5</f>
        <v>January</v>
      </c>
      <c r="C5" s="282" t="str">
        <f>'3.2'!C5</f>
        <v>February</v>
      </c>
      <c r="D5" s="282" t="str">
        <f>'3.2'!D5</f>
        <v>March</v>
      </c>
      <c r="F5" s="282" t="str">
        <f>'3.2'!F5</f>
        <v>January-March</v>
      </c>
    </row>
    <row r="6" spans="1:13" ht="7.5" customHeight="1">
      <c r="B6" s="168"/>
      <c r="C6" s="168"/>
      <c r="D6" s="168"/>
    </row>
    <row r="7" spans="1:13" ht="18.75">
      <c r="A7" s="192" t="s">
        <v>206</v>
      </c>
      <c r="B7" s="168"/>
      <c r="C7" s="168"/>
      <c r="D7" s="168"/>
    </row>
    <row r="8" spans="1:13" ht="18.75">
      <c r="A8" s="523">
        <v>2025</v>
      </c>
      <c r="B8" s="529">
        <f t="shared" ref="B8:D12" si="0">+B21+B34</f>
        <v>595.80586692687496</v>
      </c>
      <c r="C8" s="529">
        <f t="shared" si="0"/>
        <v>543.49229141156366</v>
      </c>
      <c r="D8" s="529">
        <f t="shared" si="0"/>
        <v>587.06522365919034</v>
      </c>
      <c r="F8" s="525">
        <f>SUM(B8:D8)</f>
        <v>1726.3633819976289</v>
      </c>
    </row>
    <row r="9" spans="1:13" ht="17.25">
      <c r="A9" s="528">
        <v>2024</v>
      </c>
      <c r="B9" s="529">
        <f t="shared" si="0"/>
        <v>571.4036416262818</v>
      </c>
      <c r="C9" s="529">
        <f t="shared" si="0"/>
        <v>532.08320691848996</v>
      </c>
      <c r="D9" s="529">
        <f t="shared" si="0"/>
        <v>546.77250150174177</v>
      </c>
      <c r="F9" s="525">
        <f>SUM(B9:D9)</f>
        <v>1650.2593500465136</v>
      </c>
    </row>
    <row r="10" spans="1:13" ht="17.25">
      <c r="A10" s="528">
        <v>2023</v>
      </c>
      <c r="B10" s="529">
        <f t="shared" si="0"/>
        <v>534.73050081575445</v>
      </c>
      <c r="C10" s="529">
        <f t="shared" si="0"/>
        <v>493.55322082772227</v>
      </c>
      <c r="D10" s="529">
        <f t="shared" si="0"/>
        <v>585.13043919765721</v>
      </c>
      <c r="F10" s="525">
        <f>SUM(B10:D10)</f>
        <v>1613.4141608411342</v>
      </c>
    </row>
    <row r="11" spans="1:13" ht="17.25">
      <c r="A11" s="528">
        <v>2022</v>
      </c>
      <c r="B11" s="529">
        <f t="shared" si="0"/>
        <v>499.70587046412402</v>
      </c>
      <c r="C11" s="529">
        <f t="shared" si="0"/>
        <v>472.52131321144736</v>
      </c>
      <c r="D11" s="529">
        <f t="shared" si="0"/>
        <v>530.93412075477397</v>
      </c>
      <c r="E11" s="203"/>
      <c r="F11" s="525">
        <f>SUM(B11:D11)</f>
        <v>1503.1613044303454</v>
      </c>
    </row>
    <row r="12" spans="1:13" ht="17.25">
      <c r="A12" s="528">
        <v>2021</v>
      </c>
      <c r="B12" s="529">
        <f t="shared" si="0"/>
        <v>465.01704700272518</v>
      </c>
      <c r="C12" s="529">
        <f t="shared" si="0"/>
        <v>450.55748238786316</v>
      </c>
      <c r="D12" s="529">
        <f t="shared" si="0"/>
        <v>536.44556758893498</v>
      </c>
      <c r="E12" s="203"/>
      <c r="F12" s="525">
        <f>SUM(B12:D12)</f>
        <v>1452.0200969795233</v>
      </c>
    </row>
    <row r="13" spans="1:13" ht="17.25">
      <c r="A13" s="312" t="s">
        <v>205</v>
      </c>
      <c r="B13" s="299"/>
      <c r="C13" s="299"/>
      <c r="D13" s="299"/>
      <c r="E13" s="300"/>
      <c r="F13" s="414"/>
    </row>
    <row r="14" spans="1:13" ht="17.25">
      <c r="A14" s="307" t="s">
        <v>756</v>
      </c>
      <c r="B14" s="301">
        <f t="shared" ref="B14:D17" si="1">(B8-B9)/B9*100</f>
        <v>4.2705757406693392</v>
      </c>
      <c r="C14" s="301">
        <f t="shared" si="1"/>
        <v>2.1442293883222394</v>
      </c>
      <c r="D14" s="301">
        <f t="shared" si="1"/>
        <v>7.3691932287710733</v>
      </c>
      <c r="E14" s="300"/>
      <c r="F14" s="467">
        <f>(F8-F9)/F9*100</f>
        <v>4.6116407065937999</v>
      </c>
    </row>
    <row r="15" spans="1:13" ht="17.25">
      <c r="A15" s="307" t="s">
        <v>646</v>
      </c>
      <c r="B15" s="301">
        <f t="shared" si="1"/>
        <v>6.858247426428993</v>
      </c>
      <c r="C15" s="301">
        <f t="shared" si="1"/>
        <v>7.8066527508725985</v>
      </c>
      <c r="D15" s="301">
        <f t="shared" si="1"/>
        <v>-6.5554507382170417</v>
      </c>
      <c r="E15" s="300"/>
      <c r="F15" s="467">
        <f>(F9-F10)/F10*100</f>
        <v>2.2836783077551943</v>
      </c>
    </row>
    <row r="16" spans="1:13" ht="17.25">
      <c r="A16" s="307" t="s">
        <v>440</v>
      </c>
      <c r="B16" s="301">
        <f t="shared" si="1"/>
        <v>7.0090492071065231</v>
      </c>
      <c r="C16" s="301">
        <f t="shared" si="1"/>
        <v>4.4509966065516693</v>
      </c>
      <c r="D16" s="301">
        <f t="shared" si="1"/>
        <v>10.20772941958184</v>
      </c>
      <c r="E16" s="300"/>
      <c r="F16" s="467">
        <f>(F10-F11)/F11*100</f>
        <v>7.3347322130921571</v>
      </c>
    </row>
    <row r="17" spans="1:6" ht="17.25">
      <c r="A17" s="307" t="s">
        <v>279</v>
      </c>
      <c r="B17" s="301">
        <f t="shared" si="1"/>
        <v>7.4596885608788339</v>
      </c>
      <c r="C17" s="301">
        <f t="shared" si="1"/>
        <v>4.8748121343319744</v>
      </c>
      <c r="D17" s="301">
        <f t="shared" si="1"/>
        <v>-1.0274009456229289</v>
      </c>
      <c r="E17" s="300"/>
      <c r="F17" s="467">
        <f>(F11-F12)/F12*100</f>
        <v>3.5220729766210184</v>
      </c>
    </row>
    <row r="18" spans="1:6" ht="17.25">
      <c r="A18" s="307" t="s">
        <v>757</v>
      </c>
      <c r="B18" s="462">
        <f>(B8-B12)/B12*100</f>
        <v>28.1255968500835</v>
      </c>
      <c r="C18" s="462">
        <f>(C8-C12)/C12*100</f>
        <v>20.626626491955005</v>
      </c>
      <c r="D18" s="462">
        <f>(D8-D12)/D12*100</f>
        <v>9.4361215990219449</v>
      </c>
      <c r="E18" s="300"/>
      <c r="F18" s="467">
        <f>(F8-F12)/F12*100</f>
        <v>18.89390412631283</v>
      </c>
    </row>
    <row r="19" spans="1:6" ht="7.5" customHeight="1">
      <c r="F19" s="414"/>
    </row>
    <row r="20" spans="1:6" ht="17.25">
      <c r="A20" s="179" t="s">
        <v>202</v>
      </c>
      <c r="B20" s="168"/>
      <c r="C20" s="168"/>
      <c r="D20" s="168"/>
      <c r="F20" s="415"/>
    </row>
    <row r="21" spans="1:6" ht="18.75">
      <c r="A21" s="523">
        <v>2025</v>
      </c>
      <c r="B21" s="530">
        <v>406.68044373207658</v>
      </c>
      <c r="C21" s="530">
        <v>369.23106422371592</v>
      </c>
      <c r="D21" s="530">
        <v>396.90218362782832</v>
      </c>
      <c r="F21" s="525">
        <f>SUM(B21:D21)</f>
        <v>1172.8136915836208</v>
      </c>
    </row>
    <row r="22" spans="1:6" ht="17.25">
      <c r="A22" s="528">
        <v>2024</v>
      </c>
      <c r="B22" s="530">
        <v>399.66006098932519</v>
      </c>
      <c r="C22" s="530">
        <v>365.33581653811041</v>
      </c>
      <c r="D22" s="530">
        <v>372.77711745836399</v>
      </c>
      <c r="F22" s="525">
        <f>SUM(B22:D22)</f>
        <v>1137.7729949857996</v>
      </c>
    </row>
    <row r="23" spans="1:6" ht="17.25">
      <c r="A23" s="528">
        <v>2023</v>
      </c>
      <c r="B23" s="530">
        <v>365.90647591454831</v>
      </c>
      <c r="C23" s="530">
        <v>330.59923813491935</v>
      </c>
      <c r="D23" s="530">
        <v>392.48519055017971</v>
      </c>
      <c r="F23" s="525">
        <f>SUM(B23:D23)</f>
        <v>1088.9909045996474</v>
      </c>
    </row>
    <row r="24" spans="1:6" ht="17.25">
      <c r="A24" s="528">
        <v>2022</v>
      </c>
      <c r="B24" s="530">
        <v>354.25562459348117</v>
      </c>
      <c r="C24" s="530">
        <v>322.33948182060891</v>
      </c>
      <c r="D24" s="530">
        <v>358.98519283659414</v>
      </c>
      <c r="E24" s="203"/>
      <c r="F24" s="525">
        <f>SUM(B24:D24)</f>
        <v>1035.5802992506842</v>
      </c>
    </row>
    <row r="25" spans="1:6" ht="17.25">
      <c r="A25" s="528">
        <v>2021</v>
      </c>
      <c r="B25" s="531">
        <v>333.42508418506981</v>
      </c>
      <c r="C25" s="531">
        <v>314.25479876798011</v>
      </c>
      <c r="D25" s="531">
        <v>374.49263403799409</v>
      </c>
      <c r="E25" s="203"/>
      <c r="F25" s="525">
        <f>SUM(B25:D25)</f>
        <v>1022.1725169910439</v>
      </c>
    </row>
    <row r="26" spans="1:6" ht="17.25">
      <c r="A26" s="312" t="s">
        <v>205</v>
      </c>
      <c r="B26" s="299"/>
      <c r="C26" s="299"/>
      <c r="D26" s="299"/>
      <c r="E26" s="300"/>
      <c r="F26" s="414"/>
    </row>
    <row r="27" spans="1:6" ht="17.25">
      <c r="A27" s="307" t="s">
        <v>756</v>
      </c>
      <c r="B27" s="301">
        <f t="shared" ref="B27:D30" si="2">(B21-B22)/B22*100</f>
        <v>1.7565885180953589</v>
      </c>
      <c r="C27" s="301">
        <f t="shared" si="2"/>
        <v>1.0662101850611121</v>
      </c>
      <c r="D27" s="301">
        <f t="shared" si="2"/>
        <v>6.4717132676897462</v>
      </c>
      <c r="E27" s="300"/>
      <c r="F27" s="467">
        <f>(F21-F22)/F22*100</f>
        <v>3.0797616705833719</v>
      </c>
    </row>
    <row r="28" spans="1:6" ht="17.25">
      <c r="A28" s="307" t="s">
        <v>646</v>
      </c>
      <c r="B28" s="301">
        <f t="shared" si="2"/>
        <v>9.2246481810449001</v>
      </c>
      <c r="C28" s="301">
        <f t="shared" si="2"/>
        <v>10.507156217043329</v>
      </c>
      <c r="D28" s="301">
        <f t="shared" si="2"/>
        <v>-5.0213545800770847</v>
      </c>
      <c r="E28" s="300"/>
      <c r="F28" s="467">
        <f>(F22-F23)/F23*100</f>
        <v>4.479568211277793</v>
      </c>
    </row>
    <row r="29" spans="1:6" ht="17.25">
      <c r="A29" s="307" t="s">
        <v>440</v>
      </c>
      <c r="B29" s="301">
        <f t="shared" si="2"/>
        <v>3.2888260657644697</v>
      </c>
      <c r="C29" s="301">
        <f t="shared" si="2"/>
        <v>2.5624401539825103</v>
      </c>
      <c r="D29" s="301">
        <f t="shared" si="2"/>
        <v>9.3318605842426425</v>
      </c>
      <c r="E29" s="300"/>
      <c r="F29" s="467">
        <f>(F23-F24)/F24*100</f>
        <v>5.1575532469678604</v>
      </c>
    </row>
    <row r="30" spans="1:6" ht="17.25">
      <c r="A30" s="307" t="s">
        <v>279</v>
      </c>
      <c r="B30" s="301">
        <f t="shared" si="2"/>
        <v>6.2474424980123082</v>
      </c>
      <c r="C30" s="301">
        <f t="shared" si="2"/>
        <v>2.5726522186214473</v>
      </c>
      <c r="D30" s="301">
        <f t="shared" si="2"/>
        <v>-4.1409202189612762</v>
      </c>
      <c r="E30" s="300"/>
      <c r="F30" s="467">
        <f>(F24-F25)/F25*100</f>
        <v>1.3116946539619934</v>
      </c>
    </row>
    <row r="31" spans="1:6" ht="17.25">
      <c r="A31" s="307" t="s">
        <v>757</v>
      </c>
      <c r="B31" s="462">
        <f>(B21-B25)/B25*100</f>
        <v>21.970560411209465</v>
      </c>
      <c r="C31" s="462">
        <f>(C21-C25)/C25*100</f>
        <v>17.494168958204444</v>
      </c>
      <c r="D31" s="462">
        <f>(D21-D25)/D25*100</f>
        <v>5.9839760660180756</v>
      </c>
      <c r="E31" s="300"/>
      <c r="F31" s="467">
        <f>(F21-F25)/F25*100</f>
        <v>14.737353244050947</v>
      </c>
    </row>
    <row r="32" spans="1:6" ht="7.5" customHeight="1">
      <c r="F32" s="414"/>
    </row>
    <row r="33" spans="1:6" ht="17.25">
      <c r="A33" s="179" t="s">
        <v>207</v>
      </c>
      <c r="B33" s="168"/>
      <c r="C33" s="168"/>
      <c r="D33" s="168"/>
      <c r="F33" s="415"/>
    </row>
    <row r="34" spans="1:6" ht="18.75">
      <c r="A34" s="523">
        <v>2025</v>
      </c>
      <c r="B34" s="530">
        <v>189.12542319479834</v>
      </c>
      <c r="C34" s="530">
        <v>174.26122718784777</v>
      </c>
      <c r="D34" s="530">
        <v>190.16304003136199</v>
      </c>
      <c r="F34" s="525">
        <f>SUM(B34:D34)</f>
        <v>553.54969041400807</v>
      </c>
    </row>
    <row r="35" spans="1:6" ht="17.25">
      <c r="A35" s="528">
        <v>2024</v>
      </c>
      <c r="B35" s="530">
        <v>171.74358063695655</v>
      </c>
      <c r="C35" s="530">
        <v>166.74739038037953</v>
      </c>
      <c r="D35" s="530">
        <v>173.99538404337778</v>
      </c>
      <c r="F35" s="525">
        <f>SUM(B35:D35)</f>
        <v>512.48635506071378</v>
      </c>
    </row>
    <row r="36" spans="1:6" ht="17.25">
      <c r="A36" s="528">
        <v>2023</v>
      </c>
      <c r="B36" s="530">
        <v>168.82402490120612</v>
      </c>
      <c r="C36" s="530">
        <v>162.9539826928029</v>
      </c>
      <c r="D36" s="530">
        <v>192.64524864747747</v>
      </c>
      <c r="F36" s="525">
        <f>SUM(B36:D36)</f>
        <v>524.42325624148646</v>
      </c>
    </row>
    <row r="37" spans="1:6" ht="17.25">
      <c r="A37" s="528">
        <v>2022</v>
      </c>
      <c r="B37" s="530">
        <v>145.45024587064282</v>
      </c>
      <c r="C37" s="530">
        <v>150.18183139083843</v>
      </c>
      <c r="D37" s="530">
        <v>171.94892791817986</v>
      </c>
      <c r="E37" s="203"/>
      <c r="F37" s="525">
        <f>SUM(B37:D37)</f>
        <v>467.58100517966113</v>
      </c>
    </row>
    <row r="38" spans="1:6" ht="17.25">
      <c r="A38" s="528">
        <v>2021</v>
      </c>
      <c r="B38" s="531">
        <v>131.59196281765537</v>
      </c>
      <c r="C38" s="531">
        <v>136.30268361988306</v>
      </c>
      <c r="D38" s="531">
        <v>161.95293355094088</v>
      </c>
      <c r="E38" s="203"/>
      <c r="F38" s="525">
        <f>SUM(B38:D38)</f>
        <v>429.84757998847931</v>
      </c>
    </row>
    <row r="39" spans="1:6" ht="17.25">
      <c r="A39" s="312" t="s">
        <v>205</v>
      </c>
      <c r="B39" s="299"/>
      <c r="C39" s="299"/>
      <c r="D39" s="299"/>
      <c r="E39" s="300"/>
      <c r="F39" s="414"/>
    </row>
    <row r="40" spans="1:6" ht="17.25">
      <c r="A40" s="307" t="s">
        <v>756</v>
      </c>
      <c r="B40" s="301">
        <f t="shared" ref="B40:D43" si="3">(B34-B35)/B35*100</f>
        <v>10.120810625571346</v>
      </c>
      <c r="C40" s="301">
        <f t="shared" si="3"/>
        <v>4.5061195802392362</v>
      </c>
      <c r="D40" s="301">
        <f t="shared" si="3"/>
        <v>9.2920028177032208</v>
      </c>
      <c r="E40" s="300"/>
      <c r="F40" s="467">
        <f>(F34-F35)/F35*100</f>
        <v>8.0125714465957945</v>
      </c>
    </row>
    <row r="41" spans="1:6" ht="17.25">
      <c r="A41" s="307" t="s">
        <v>646</v>
      </c>
      <c r="B41" s="301">
        <f t="shared" si="3"/>
        <v>1.7293484961390573</v>
      </c>
      <c r="C41" s="301">
        <f t="shared" si="3"/>
        <v>2.3279011809903887</v>
      </c>
      <c r="D41" s="301">
        <f t="shared" si="3"/>
        <v>-9.6809367140049076</v>
      </c>
      <c r="E41" s="300"/>
      <c r="F41" s="467">
        <f>(F35-F36)/F36*100</f>
        <v>-2.2761959998349073</v>
      </c>
    </row>
    <row r="42" spans="1:6" ht="17.25">
      <c r="A42" s="307" t="s">
        <v>440</v>
      </c>
      <c r="B42" s="301">
        <f t="shared" si="3"/>
        <v>16.069948105382327</v>
      </c>
      <c r="C42" s="301">
        <f t="shared" si="3"/>
        <v>8.5044583513739287</v>
      </c>
      <c r="D42" s="301">
        <f t="shared" si="3"/>
        <v>12.036318562652362</v>
      </c>
      <c r="E42" s="300"/>
      <c r="F42" s="467">
        <f>(F36-F37)/F37*100</f>
        <v>12.156663857631369</v>
      </c>
    </row>
    <row r="43" spans="1:6" ht="17.25">
      <c r="A43" s="307" t="s">
        <v>279</v>
      </c>
      <c r="B43" s="301">
        <f t="shared" si="3"/>
        <v>10.531253395916451</v>
      </c>
      <c r="C43" s="301">
        <f t="shared" si="3"/>
        <v>10.182593183316282</v>
      </c>
      <c r="D43" s="301">
        <f t="shared" si="3"/>
        <v>6.1721601134781698</v>
      </c>
      <c r="E43" s="300"/>
      <c r="F43" s="467">
        <f>(F37-F38)/F38*100</f>
        <v>8.7783267715949798</v>
      </c>
    </row>
    <row r="44" spans="1:6" ht="17.25">
      <c r="A44" s="307" t="s">
        <v>757</v>
      </c>
      <c r="B44" s="462">
        <f>(B34-B38)/B38*100</f>
        <v>43.721105107966252</v>
      </c>
      <c r="C44" s="462">
        <f>(C34-C38)/C38*100</f>
        <v>27.848713290064332</v>
      </c>
      <c r="D44" s="462">
        <f>(D34-D38)/D38*100</f>
        <v>17.418706695762236</v>
      </c>
      <c r="E44" s="300"/>
      <c r="F44" s="467">
        <f>(F34-F38)/F38*100</f>
        <v>28.778133502308933</v>
      </c>
    </row>
  </sheetData>
  <pageMargins left="0.7" right="0.7" top="0.75" bottom="0.75" header="0.3" footer="0.3"/>
  <pageSetup paperSize="9" orientation="portrait" r:id="rId1"/>
  <ignoredErrors>
    <ignoredError sqref="F21:F25 F34:F38" formulaRange="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45562-A19F-486F-AC82-C94170FADFB6}">
  <sheetPr>
    <tabColor rgb="FFFFC000"/>
  </sheetPr>
  <dimension ref="A1:J32"/>
  <sheetViews>
    <sheetView showGridLines="0" zoomScale="90" zoomScaleNormal="90" workbookViewId="0">
      <selection activeCell="L22" sqref="L22"/>
    </sheetView>
  </sheetViews>
  <sheetFormatPr defaultColWidth="9.140625" defaultRowHeight="15.75"/>
  <cols>
    <col min="1" max="1" width="61.140625" style="24" customWidth="1"/>
    <col min="2" max="6" width="11.140625" style="24" customWidth="1"/>
    <col min="7" max="7" width="2" style="24" customWidth="1"/>
    <col min="8" max="9" width="11.5703125" style="24" customWidth="1"/>
    <col min="10" max="16384" width="9.140625" style="24"/>
  </cols>
  <sheetData>
    <row r="1" spans="1:10" ht="21">
      <c r="A1" s="353" t="str">
        <f>'Indice-Index'!A31</f>
        <v>3.4   Trend storico dei ricavi  - Revenues  trend</v>
      </c>
      <c r="B1" s="370"/>
      <c r="C1" s="370"/>
      <c r="D1" s="370"/>
      <c r="E1" s="370"/>
      <c r="F1" s="370"/>
      <c r="G1" s="370"/>
      <c r="H1" s="370"/>
      <c r="I1" s="370"/>
      <c r="J1" s="371"/>
    </row>
    <row r="4" spans="1:10">
      <c r="A4" s="1107" t="s">
        <v>213</v>
      </c>
      <c r="B4" s="166" t="s">
        <v>657</v>
      </c>
      <c r="C4" s="166" t="s">
        <v>658</v>
      </c>
      <c r="D4" s="166" t="s">
        <v>659</v>
      </c>
      <c r="E4" s="166" t="s">
        <v>660</v>
      </c>
      <c r="F4" s="166" t="s">
        <v>758</v>
      </c>
      <c r="H4" s="287" t="s">
        <v>108</v>
      </c>
      <c r="I4" s="287" t="s">
        <v>108</v>
      </c>
    </row>
    <row r="5" spans="1:10">
      <c r="A5" s="1108"/>
      <c r="B5" s="287" t="s">
        <v>103</v>
      </c>
      <c r="C5" s="288"/>
      <c r="D5" s="287"/>
      <c r="E5" s="287" t="s">
        <v>104</v>
      </c>
      <c r="F5" s="287" t="s">
        <v>105</v>
      </c>
      <c r="G5" s="51"/>
      <c r="H5" s="289" t="s">
        <v>107</v>
      </c>
      <c r="I5" s="289" t="s">
        <v>106</v>
      </c>
    </row>
    <row r="6" spans="1:10">
      <c r="A6" s="212"/>
      <c r="B6" s="287"/>
      <c r="C6" s="288"/>
      <c r="D6" s="287"/>
      <c r="E6" s="287"/>
      <c r="F6" s="287"/>
      <c r="G6" s="51"/>
      <c r="H6" s="289"/>
      <c r="I6" s="289"/>
    </row>
    <row r="7" spans="1:10">
      <c r="A7" s="532" t="s">
        <v>254</v>
      </c>
      <c r="B7" s="533">
        <f>+B14+B9</f>
        <v>7226.1297702991969</v>
      </c>
      <c r="C7" s="533">
        <f>+C14+C9</f>
        <v>7764.5057791732233</v>
      </c>
      <c r="D7" s="533">
        <f>+D14+D9</f>
        <v>8084.3963462549837</v>
      </c>
      <c r="E7" s="533">
        <f>+E14+E9</f>
        <v>8339.4070308710106</v>
      </c>
      <c r="F7" s="533">
        <f>+F14+F9</f>
        <v>8608.409782132745</v>
      </c>
      <c r="G7" s="300"/>
      <c r="H7" s="517">
        <f>(F7-B7)/B7*100</f>
        <v>19.1289120978008</v>
      </c>
      <c r="I7" s="517">
        <f>(F7-E7)/E7*100</f>
        <v>3.2256819971244211</v>
      </c>
    </row>
    <row r="8" spans="1:10" ht="4.5" customHeight="1">
      <c r="A8" s="372"/>
      <c r="B8" s="373"/>
      <c r="C8" s="373"/>
      <c r="D8" s="373"/>
      <c r="E8" s="373"/>
      <c r="F8" s="373"/>
      <c r="G8" s="300"/>
      <c r="H8" s="374"/>
      <c r="I8" s="374"/>
    </row>
    <row r="9" spans="1:10">
      <c r="A9" s="375" t="s">
        <v>139</v>
      </c>
      <c r="B9" s="376">
        <f>B10+B11+B12</f>
        <v>1720.0040306844921</v>
      </c>
      <c r="C9" s="376">
        <f>C10+C11+C12</f>
        <v>1789.7843229713085</v>
      </c>
      <c r="D9" s="376">
        <f>D10+D11+D12</f>
        <v>1749.2292056812421</v>
      </c>
      <c r="E9" s="376">
        <f>E10+E11+E12</f>
        <v>1730.6414954890733</v>
      </c>
      <c r="F9" s="376">
        <f>F10+F11+F12</f>
        <v>1750.4731474737346</v>
      </c>
      <c r="G9" s="377"/>
      <c r="H9" s="378">
        <f>(F9-B9)/B9*100</f>
        <v>1.7714561271764553</v>
      </c>
      <c r="I9" s="378">
        <f>(F9-E9)/E9*100</f>
        <v>1.1459133527280221</v>
      </c>
    </row>
    <row r="10" spans="1:10">
      <c r="A10" s="24" t="s">
        <v>136</v>
      </c>
      <c r="B10" s="379">
        <v>820.22303464686797</v>
      </c>
      <c r="C10" s="379">
        <v>763.29853271152092</v>
      </c>
      <c r="D10" s="379">
        <v>674.34878053460204</v>
      </c>
      <c r="E10" s="379">
        <v>652.03763822245014</v>
      </c>
      <c r="F10" s="379">
        <v>627.6194333245279</v>
      </c>
      <c r="H10" s="386">
        <f>(F10-B10)/B10*100</f>
        <v>-23.481857151849194</v>
      </c>
      <c r="I10" s="386">
        <f t="shared" ref="I10:I16" si="0">(F10-E10)/E10*100</f>
        <v>-3.7449072670850461</v>
      </c>
    </row>
    <row r="11" spans="1:10">
      <c r="A11" s="744" t="s">
        <v>661</v>
      </c>
      <c r="B11" s="745">
        <v>672.96589459243091</v>
      </c>
      <c r="C11" s="745">
        <v>726.62810709419352</v>
      </c>
      <c r="D11" s="745">
        <v>739.53074544755987</v>
      </c>
      <c r="E11" s="745">
        <v>750.58975200274642</v>
      </c>
      <c r="F11" s="745">
        <v>812.74028492228399</v>
      </c>
      <c r="H11" s="386">
        <f>(F11-B11)/B11*100</f>
        <v>20.76990698235975</v>
      </c>
      <c r="I11" s="386">
        <f t="shared" si="0"/>
        <v>8.2802266822462762</v>
      </c>
    </row>
    <row r="12" spans="1:10">
      <c r="A12" s="746" t="s">
        <v>656</v>
      </c>
      <c r="B12" s="747">
        <v>226.81510144519331</v>
      </c>
      <c r="C12" s="747">
        <v>299.85768316559427</v>
      </c>
      <c r="D12" s="747">
        <v>335.34967969908041</v>
      </c>
      <c r="E12" s="747">
        <v>328.01410526387684</v>
      </c>
      <c r="F12" s="747">
        <v>310.11342922692268</v>
      </c>
      <c r="H12" s="110">
        <f>(F12-B12)/B12*100</f>
        <v>36.725212409129313</v>
      </c>
      <c r="I12" s="110">
        <f t="shared" si="0"/>
        <v>-5.457288497564349</v>
      </c>
    </row>
    <row r="13" spans="1:10" ht="4.5" customHeight="1">
      <c r="B13" s="379"/>
      <c r="C13" s="379"/>
      <c r="D13" s="379"/>
      <c r="E13" s="379"/>
      <c r="F13" s="379"/>
      <c r="H13" s="380"/>
      <c r="I13" s="380"/>
    </row>
    <row r="14" spans="1:10">
      <c r="A14" s="375" t="s">
        <v>132</v>
      </c>
      <c r="B14" s="376">
        <f>+B15+B16</f>
        <v>5506.1257396147048</v>
      </c>
      <c r="C14" s="376">
        <f>+C15+C16</f>
        <v>5974.7214562019144</v>
      </c>
      <c r="D14" s="376">
        <f>+D15+D16</f>
        <v>6335.1671405737416</v>
      </c>
      <c r="E14" s="376">
        <f>+E15+E16</f>
        <v>6608.7655353819373</v>
      </c>
      <c r="F14" s="376">
        <f>+F15+F16</f>
        <v>6857.9366346590105</v>
      </c>
      <c r="G14" s="377"/>
      <c r="H14" s="378">
        <f>(F14-B14)/B14*100</f>
        <v>24.551035682285374</v>
      </c>
      <c r="I14" s="378">
        <f>(F14-E14)/E14*100</f>
        <v>3.7703122911996747</v>
      </c>
    </row>
    <row r="15" spans="1:10">
      <c r="A15" s="24" t="s">
        <v>140</v>
      </c>
      <c r="B15" s="379">
        <v>3921.4653187816862</v>
      </c>
      <c r="C15" s="379">
        <v>4145.4128226633347</v>
      </c>
      <c r="D15" s="379">
        <v>4358.7195593154811</v>
      </c>
      <c r="E15" s="379">
        <v>4550.1731740132382</v>
      </c>
      <c r="F15" s="379">
        <v>4711.3718810748924</v>
      </c>
      <c r="H15" s="380">
        <f>(F15-B15)/B15*100</f>
        <v>20.143147983739226</v>
      </c>
      <c r="I15" s="380">
        <f t="shared" si="0"/>
        <v>3.5426938909113534</v>
      </c>
    </row>
    <row r="16" spans="1:10">
      <c r="A16" s="384" t="s">
        <v>141</v>
      </c>
      <c r="B16" s="385">
        <v>1584.6604208330189</v>
      </c>
      <c r="C16" s="385">
        <v>1829.3086335385797</v>
      </c>
      <c r="D16" s="385">
        <v>1976.4475812582605</v>
      </c>
      <c r="E16" s="385">
        <v>2058.5923613686991</v>
      </c>
      <c r="F16" s="385">
        <v>2146.5647535841181</v>
      </c>
      <c r="H16" s="386">
        <f>(F16-B16)/B16*100</f>
        <v>35.458974387441273</v>
      </c>
      <c r="I16" s="386">
        <f t="shared" si="0"/>
        <v>4.2734245917889551</v>
      </c>
    </row>
    <row r="17" spans="1:9" ht="5.0999999999999996" customHeight="1">
      <c r="A17" s="338"/>
      <c r="B17" s="373"/>
      <c r="C17" s="373"/>
      <c r="D17" s="373"/>
      <c r="E17" s="373"/>
      <c r="F17" s="373"/>
      <c r="H17" s="390"/>
      <c r="I17" s="390"/>
    </row>
    <row r="18" spans="1:9">
      <c r="B18" s="206"/>
      <c r="C18" s="206"/>
      <c r="D18" s="206"/>
      <c r="E18" s="206"/>
      <c r="F18" s="206"/>
      <c r="H18" s="109"/>
      <c r="I18" s="109"/>
    </row>
    <row r="19" spans="1:9">
      <c r="A19" s="1107" t="s">
        <v>214</v>
      </c>
      <c r="B19" s="285" t="s">
        <v>164</v>
      </c>
      <c r="C19" s="285" t="s">
        <v>278</v>
      </c>
      <c r="D19" s="285" t="s">
        <v>441</v>
      </c>
      <c r="E19" s="285" t="s">
        <v>648</v>
      </c>
      <c r="F19" s="285" t="s">
        <v>764</v>
      </c>
      <c r="H19" s="287" t="s">
        <v>108</v>
      </c>
      <c r="I19" s="287" t="s">
        <v>108</v>
      </c>
    </row>
    <row r="20" spans="1:9">
      <c r="A20" s="1108"/>
      <c r="B20" s="359" t="s">
        <v>804</v>
      </c>
      <c r="C20" s="359" t="s">
        <v>805</v>
      </c>
      <c r="D20" s="359" t="s">
        <v>806</v>
      </c>
      <c r="E20" s="359" t="s">
        <v>807</v>
      </c>
      <c r="F20" s="359" t="s">
        <v>808</v>
      </c>
      <c r="H20" s="289" t="s">
        <v>107</v>
      </c>
      <c r="I20" s="289" t="s">
        <v>106</v>
      </c>
    </row>
    <row r="21" spans="1:9">
      <c r="B21" s="287" t="s">
        <v>103</v>
      </c>
      <c r="C21" s="288"/>
      <c r="D21" s="287"/>
      <c r="E21" s="287" t="s">
        <v>104</v>
      </c>
      <c r="F21" s="287" t="s">
        <v>105</v>
      </c>
      <c r="H21" s="109"/>
      <c r="I21" s="109"/>
    </row>
    <row r="22" spans="1:9">
      <c r="B22" s="387"/>
      <c r="C22" s="388"/>
      <c r="D22" s="387"/>
      <c r="E22" s="387"/>
      <c r="F22" s="387"/>
      <c r="H22" s="109"/>
      <c r="I22" s="109"/>
    </row>
    <row r="23" spans="1:9">
      <c r="A23" s="534" t="s">
        <v>142</v>
      </c>
      <c r="B23" s="535">
        <f>+B30+B25</f>
        <v>1894.1595130604642</v>
      </c>
      <c r="C23" s="535">
        <f>+C30+C25</f>
        <v>1936.7350619911617</v>
      </c>
      <c r="D23" s="535">
        <f>+D30+D25</f>
        <v>2051.8420160011801</v>
      </c>
      <c r="E23" s="535">
        <f>+E30+E25</f>
        <v>2093.1859889792286</v>
      </c>
      <c r="F23" s="535">
        <f>+F30+F25</f>
        <v>2160.3517268711894</v>
      </c>
      <c r="H23" s="454">
        <f>(F23-B23)/B23*100</f>
        <v>14.053315572173144</v>
      </c>
      <c r="I23" s="454">
        <f>(F23-E23)/E23*100</f>
        <v>3.2087802156900129</v>
      </c>
    </row>
    <row r="24" spans="1:9" ht="4.5" customHeight="1">
      <c r="A24" s="338"/>
      <c r="B24" s="389"/>
      <c r="C24" s="389"/>
      <c r="D24" s="389"/>
      <c r="E24" s="389"/>
      <c r="F24" s="389"/>
      <c r="H24" s="390"/>
      <c r="I24" s="390"/>
    </row>
    <row r="25" spans="1:9">
      <c r="A25" s="375" t="s">
        <v>139</v>
      </c>
      <c r="B25" s="376">
        <f>+B26+B27+B28</f>
        <v>444.26125337552554</v>
      </c>
      <c r="C25" s="376">
        <f>+C26+C27+C28</f>
        <v>433.57375756081603</v>
      </c>
      <c r="D25" s="376">
        <f>+D26+D27+D28</f>
        <v>438.42785516004608</v>
      </c>
      <c r="E25" s="376">
        <f>+E26+E27+E28</f>
        <v>442.92663893271521</v>
      </c>
      <c r="F25" s="376">
        <f>+F26+F27+F28</f>
        <v>433.98834487355998</v>
      </c>
      <c r="G25" s="377"/>
      <c r="H25" s="378">
        <f>(F25-B25)/B25*100</f>
        <v>-2.3123575202454281</v>
      </c>
      <c r="I25" s="378">
        <f>(F25-E25)/E25*100</f>
        <v>-2.0180077858250107</v>
      </c>
    </row>
    <row r="26" spans="1:9">
      <c r="A26" s="24" t="s">
        <v>136</v>
      </c>
      <c r="B26" s="379">
        <v>210.74803758663603</v>
      </c>
      <c r="C26" s="379">
        <v>181.44836501538157</v>
      </c>
      <c r="D26" s="379">
        <v>169.87271711371238</v>
      </c>
      <c r="E26" s="379">
        <v>160.89886315404385</v>
      </c>
      <c r="F26" s="379">
        <v>150.5764019766693</v>
      </c>
      <c r="H26" s="386">
        <f t="shared" ref="H26:H32" si="1">(F26-B26)/B26*100</f>
        <v>-28.551457132895425</v>
      </c>
      <c r="I26" s="386">
        <f t="shared" ref="I26:I32" si="2">(F26-E26)/E26*100</f>
        <v>-6.4154966511428189</v>
      </c>
    </row>
    <row r="27" spans="1:9">
      <c r="A27" s="744" t="s">
        <v>809</v>
      </c>
      <c r="B27" s="745">
        <v>176.90740515849723</v>
      </c>
      <c r="C27" s="745">
        <v>185.2398069463147</v>
      </c>
      <c r="D27" s="745">
        <v>193.8246143437909</v>
      </c>
      <c r="E27" s="745">
        <v>199.95972049650959</v>
      </c>
      <c r="F27" s="745">
        <v>215.61542333373271</v>
      </c>
      <c r="H27" s="386">
        <f t="shared" si="1"/>
        <v>21.880383209824188</v>
      </c>
      <c r="I27" s="386">
        <f t="shared" si="2"/>
        <v>7.8294282460233759</v>
      </c>
    </row>
    <row r="28" spans="1:9">
      <c r="A28" s="746" t="s">
        <v>810</v>
      </c>
      <c r="B28" s="747">
        <v>56.605810630392298</v>
      </c>
      <c r="C28" s="747">
        <v>66.885585599119764</v>
      </c>
      <c r="D28" s="747">
        <v>74.73052370254274</v>
      </c>
      <c r="E28" s="747">
        <v>82.068055282161779</v>
      </c>
      <c r="F28" s="747">
        <v>67.796519563158</v>
      </c>
      <c r="H28" s="110">
        <f t="shared" si="1"/>
        <v>19.769540985527879</v>
      </c>
      <c r="I28" s="110">
        <f t="shared" si="2"/>
        <v>-17.389879253183455</v>
      </c>
    </row>
    <row r="29" spans="1:9" ht="4.5" customHeight="1"/>
    <row r="30" spans="1:9">
      <c r="A30" s="375" t="s">
        <v>132</v>
      </c>
      <c r="B30" s="376">
        <f>+B31+B32</f>
        <v>1449.8982596849387</v>
      </c>
      <c r="C30" s="376">
        <f>+C31+C32</f>
        <v>1503.1613044303456</v>
      </c>
      <c r="D30" s="376">
        <f>+D31+D32</f>
        <v>1613.4141608411339</v>
      </c>
      <c r="E30" s="376">
        <f>+E31+E32</f>
        <v>1650.2593500465134</v>
      </c>
      <c r="F30" s="376">
        <f>+F31+F32</f>
        <v>1726.3633819976292</v>
      </c>
      <c r="G30" s="377"/>
      <c r="H30" s="378">
        <f>(F30-B30)/B30*100</f>
        <v>19.067898072570006</v>
      </c>
      <c r="I30" s="378">
        <f>(F30-E30)/E30*100</f>
        <v>4.6116407065938292</v>
      </c>
    </row>
    <row r="31" spans="1:9">
      <c r="A31" s="24" t="s">
        <v>140</v>
      </c>
      <c r="B31" s="379">
        <v>1020.0506796964595</v>
      </c>
      <c r="C31" s="379">
        <v>1035.5802992506844</v>
      </c>
      <c r="D31" s="379">
        <v>1088.9909045996474</v>
      </c>
      <c r="E31" s="379">
        <v>1137.7729949857996</v>
      </c>
      <c r="F31" s="379">
        <v>1172.813691583621</v>
      </c>
      <c r="H31" s="380">
        <f t="shared" si="1"/>
        <v>14.976021773018159</v>
      </c>
      <c r="I31" s="380">
        <f t="shared" si="2"/>
        <v>3.0797616705833915</v>
      </c>
    </row>
    <row r="32" spans="1:9">
      <c r="A32" s="381" t="s">
        <v>143</v>
      </c>
      <c r="B32" s="382">
        <v>429.84757998847931</v>
      </c>
      <c r="C32" s="382">
        <v>467.58100517966108</v>
      </c>
      <c r="D32" s="382">
        <v>524.42325624148657</v>
      </c>
      <c r="E32" s="382">
        <v>512.48635506071378</v>
      </c>
      <c r="F32" s="382">
        <v>553.54969041400818</v>
      </c>
      <c r="H32" s="383">
        <f t="shared" si="1"/>
        <v>28.778133502308961</v>
      </c>
      <c r="I32" s="383">
        <f t="shared" si="2"/>
        <v>8.0125714465958158</v>
      </c>
    </row>
  </sheetData>
  <mergeCells count="2">
    <mergeCell ref="A4:A5"/>
    <mergeCell ref="A19:A20"/>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94753-D577-4CA9-8DE3-D76CF4793E6D}">
  <sheetPr>
    <tabColor rgb="FFFFC000"/>
  </sheetPr>
  <dimension ref="A1:I39"/>
  <sheetViews>
    <sheetView showGridLines="0" zoomScale="90" zoomScaleNormal="90" workbookViewId="0">
      <selection activeCell="F10" sqref="F10"/>
    </sheetView>
  </sheetViews>
  <sheetFormatPr defaultColWidth="9.140625" defaultRowHeight="15.75"/>
  <cols>
    <col min="1" max="1" width="61.85546875" style="6" customWidth="1"/>
    <col min="2" max="3" width="13.42578125" style="6" customWidth="1"/>
    <col min="4" max="4" width="1.85546875" style="6" customWidth="1"/>
    <col min="5" max="5" width="12.7109375" style="6" customWidth="1"/>
    <col min="6" max="6" width="35.140625" style="6" customWidth="1"/>
    <col min="7" max="8" width="13.42578125" style="6" customWidth="1"/>
    <col min="9" max="16384" width="9.140625" style="6"/>
  </cols>
  <sheetData>
    <row r="1" spans="1:9" ht="21">
      <c r="A1" s="186" t="str">
        <f>'Indice-Index'!A32</f>
        <v>3.5   Andamento dei volumi - Volumes trend</v>
      </c>
      <c r="B1" s="93"/>
      <c r="C1" s="93"/>
      <c r="D1" s="93"/>
      <c r="E1" s="93"/>
      <c r="F1" s="10"/>
      <c r="G1" s="10"/>
      <c r="H1" s="10"/>
      <c r="I1" s="10"/>
    </row>
    <row r="3" spans="1:9">
      <c r="B3" s="54" t="str">
        <f>+'3.1'!B4</f>
        <v>3M2024</v>
      </c>
      <c r="C3" s="54" t="str">
        <f>+'3.1'!C4</f>
        <v>3M2025</v>
      </c>
      <c r="D3" s="54"/>
      <c r="E3" s="1105" t="s">
        <v>156</v>
      </c>
    </row>
    <row r="4" spans="1:9">
      <c r="A4" s="5"/>
      <c r="B4" s="17"/>
      <c r="C4" s="17"/>
      <c r="D4" s="17"/>
      <c r="E4" s="1106"/>
    </row>
    <row r="5" spans="1:9">
      <c r="A5" s="233" t="s">
        <v>78</v>
      </c>
      <c r="B5" s="54"/>
      <c r="C5" s="8"/>
      <c r="D5" s="8"/>
      <c r="E5" s="13"/>
    </row>
    <row r="6" spans="1:9">
      <c r="A6" s="158" t="s">
        <v>136</v>
      </c>
      <c r="B6" s="391">
        <v>131.79437812853433</v>
      </c>
      <c r="C6" s="391">
        <v>126.64953037237484</v>
      </c>
      <c r="D6" s="123"/>
      <c r="E6" s="230">
        <f t="shared" ref="E6:E12" si="0">(C6-B6)/B6*100</f>
        <v>-3.903692880694734</v>
      </c>
    </row>
    <row r="7" spans="1:9">
      <c r="A7" s="127" t="s">
        <v>137</v>
      </c>
      <c r="B7" s="128">
        <v>348.88013160998105</v>
      </c>
      <c r="C7" s="128">
        <v>323.29802102707157</v>
      </c>
      <c r="D7" s="123"/>
      <c r="E7" s="118">
        <f t="shared" si="0"/>
        <v>-7.3326361305974714</v>
      </c>
    </row>
    <row r="8" spans="1:9">
      <c r="A8" s="127" t="s">
        <v>656</v>
      </c>
      <c r="B8" s="128">
        <v>11.505228984530918</v>
      </c>
      <c r="C8" s="128">
        <v>9.7649114316519476</v>
      </c>
      <c r="D8" s="123"/>
      <c r="E8" s="118">
        <f t="shared" si="0"/>
        <v>-15.126318261191262</v>
      </c>
    </row>
    <row r="9" spans="1:9">
      <c r="A9" s="125" t="s">
        <v>139</v>
      </c>
      <c r="B9" s="126">
        <f>+B6+B7+B8</f>
        <v>492.17973872304628</v>
      </c>
      <c r="C9" s="126">
        <f>+C6+C7+C8</f>
        <v>459.71246283109838</v>
      </c>
      <c r="D9" s="124"/>
      <c r="E9" s="138">
        <f t="shared" si="0"/>
        <v>-6.5966299173923364</v>
      </c>
    </row>
    <row r="10" spans="1:9" ht="14.1" customHeight="1">
      <c r="A10" s="158" t="s">
        <v>144</v>
      </c>
      <c r="B10" s="391">
        <v>233.84504204478097</v>
      </c>
      <c r="C10" s="391">
        <v>244.26099390245849</v>
      </c>
      <c r="D10" s="123"/>
      <c r="E10" s="230">
        <f t="shared" si="0"/>
        <v>4.454211116301062</v>
      </c>
    </row>
    <row r="11" spans="1:9">
      <c r="A11" s="127" t="s">
        <v>145</v>
      </c>
      <c r="B11" s="128">
        <v>36.273213609873935</v>
      </c>
      <c r="C11" s="128">
        <v>41.363524213410003</v>
      </c>
      <c r="D11" s="123"/>
      <c r="E11" s="118">
        <f t="shared" si="0"/>
        <v>14.033249599231631</v>
      </c>
    </row>
    <row r="12" spans="1:9">
      <c r="A12" s="125" t="s">
        <v>132</v>
      </c>
      <c r="B12" s="126">
        <f>+B11+B10</f>
        <v>270.11825565465489</v>
      </c>
      <c r="C12" s="126">
        <f>+C11+C10</f>
        <v>285.62451811586851</v>
      </c>
      <c r="D12" s="124"/>
      <c r="E12" s="138">
        <f t="shared" si="0"/>
        <v>5.7405459041014684</v>
      </c>
    </row>
    <row r="13" spans="1:9">
      <c r="A13" s="5"/>
      <c r="B13" s="30"/>
      <c r="C13" s="30"/>
      <c r="D13" s="30"/>
      <c r="E13" s="40"/>
    </row>
    <row r="14" spans="1:9">
      <c r="A14" s="234" t="s">
        <v>146</v>
      </c>
      <c r="B14" s="54" t="str">
        <f>+C3</f>
        <v>3M2025</v>
      </c>
      <c r="D14" s="54"/>
    </row>
    <row r="15" spans="1:9">
      <c r="A15" s="429" t="s">
        <v>152</v>
      </c>
      <c r="B15" s="536">
        <v>1.6748914158636656</v>
      </c>
      <c r="D15" s="119"/>
    </row>
    <row r="16" spans="1:9">
      <c r="A16" s="429" t="s">
        <v>154</v>
      </c>
      <c r="B16" s="119">
        <v>0.19639504446754893</v>
      </c>
      <c r="D16" s="119"/>
    </row>
    <row r="17" spans="1:5">
      <c r="A17" s="429" t="s">
        <v>153</v>
      </c>
      <c r="B17" s="536">
        <v>23.437084128460512</v>
      </c>
      <c r="D17" s="119"/>
    </row>
    <row r="18" spans="1:5">
      <c r="A18" s="429" t="s">
        <v>155</v>
      </c>
      <c r="B18" s="119">
        <v>69.486059734829226</v>
      </c>
      <c r="D18" s="119"/>
    </row>
    <row r="19" spans="1:5">
      <c r="A19" s="429" t="s">
        <v>297</v>
      </c>
      <c r="B19" s="536">
        <v>2.437751864068225</v>
      </c>
      <c r="D19" s="119"/>
    </row>
    <row r="20" spans="1:5">
      <c r="A20" s="429" t="s">
        <v>298</v>
      </c>
      <c r="B20" s="536">
        <v>0.64368322359082786</v>
      </c>
      <c r="D20" s="119"/>
    </row>
    <row r="21" spans="1:5">
      <c r="A21" s="127" t="s">
        <v>288</v>
      </c>
      <c r="B21" s="536">
        <v>2.1241345887200032</v>
      </c>
      <c r="D21" s="119"/>
    </row>
    <row r="22" spans="1:5">
      <c r="A22" s="422" t="s">
        <v>79</v>
      </c>
      <c r="B22" s="537">
        <f>SUM(B15:B21)</f>
        <v>100</v>
      </c>
      <c r="D22" s="122"/>
    </row>
    <row r="23" spans="1:5">
      <c r="A23" s="5"/>
      <c r="B23" s="52"/>
      <c r="D23" s="52"/>
      <c r="E23" s="40"/>
    </row>
    <row r="24" spans="1:5">
      <c r="A24" s="234" t="s">
        <v>131</v>
      </c>
      <c r="B24" s="54" t="str">
        <f>B14</f>
        <v>3M2025</v>
      </c>
      <c r="D24" s="119"/>
      <c r="E24" s="40"/>
    </row>
    <row r="25" spans="1:5">
      <c r="A25" s="429" t="s">
        <v>289</v>
      </c>
      <c r="B25" s="536">
        <v>0.25319004904426046</v>
      </c>
      <c r="D25" s="119"/>
      <c r="E25" s="40"/>
    </row>
    <row r="26" spans="1:5">
      <c r="A26" s="429" t="s">
        <v>290</v>
      </c>
      <c r="B26" s="536">
        <v>85.265026494036206</v>
      </c>
      <c r="D26" s="119"/>
      <c r="E26" s="40"/>
    </row>
    <row r="27" spans="1:5">
      <c r="A27" s="429" t="s">
        <v>291</v>
      </c>
      <c r="B27" s="536">
        <v>5.3412284745846639E-2</v>
      </c>
      <c r="D27" s="119"/>
    </row>
    <row r="28" spans="1:5">
      <c r="A28" s="429" t="s">
        <v>292</v>
      </c>
      <c r="B28" s="536">
        <v>14.428371172173692</v>
      </c>
      <c r="D28" s="122"/>
    </row>
    <row r="29" spans="1:5">
      <c r="A29" s="422" t="s">
        <v>79</v>
      </c>
      <c r="B29" s="537">
        <f>+B27+B26+B25+B28</f>
        <v>100.00000000000001</v>
      </c>
    </row>
    <row r="31" spans="1:5">
      <c r="A31" s="233" t="s">
        <v>212</v>
      </c>
      <c r="B31" s="235"/>
      <c r="C31" s="235"/>
      <c r="E31" s="15" t="str">
        <f>+'3.1'!E33</f>
        <v>3M25 vs 3M24</v>
      </c>
    </row>
    <row r="32" spans="1:5">
      <c r="A32" s="228" t="s">
        <v>299</v>
      </c>
      <c r="B32" s="228"/>
      <c r="C32" s="228"/>
      <c r="E32" s="232">
        <v>-5.9980343064802382</v>
      </c>
    </row>
    <row r="33" spans="1:5">
      <c r="A33" s="6" t="s">
        <v>300</v>
      </c>
      <c r="E33" s="114">
        <v>-10.919126394859173</v>
      </c>
    </row>
    <row r="34" spans="1:5">
      <c r="A34" s="127" t="s">
        <v>295</v>
      </c>
      <c r="B34" s="127"/>
      <c r="C34" s="127"/>
      <c r="E34" s="252">
        <v>-14.566325088026483</v>
      </c>
    </row>
    <row r="35" spans="1:5">
      <c r="A35" s="157" t="s">
        <v>288</v>
      </c>
      <c r="B35" s="84"/>
      <c r="C35" s="84"/>
      <c r="E35" s="284">
        <v>-15.126318261191265</v>
      </c>
    </row>
    <row r="37" spans="1:5">
      <c r="A37" s="233" t="s">
        <v>751</v>
      </c>
      <c r="B37" s="235"/>
      <c r="C37" s="235"/>
      <c r="E37" s="15" t="str">
        <f>+'3.1'!E39</f>
        <v>3M25 vs 3M24</v>
      </c>
    </row>
    <row r="38" spans="1:5">
      <c r="A38" s="228" t="s">
        <v>752</v>
      </c>
      <c r="B38" s="228"/>
      <c r="C38" s="228"/>
      <c r="E38" s="232">
        <v>4.5</v>
      </c>
    </row>
    <row r="39" spans="1:5">
      <c r="A39" s="84" t="s">
        <v>753</v>
      </c>
      <c r="B39" s="84"/>
      <c r="C39" s="84"/>
      <c r="D39" s="84"/>
      <c r="E39" s="284">
        <v>14</v>
      </c>
    </row>
  </sheetData>
  <mergeCells count="1">
    <mergeCell ref="E3:E4"/>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C3E48-B049-46FB-9082-173BB83DC512}">
  <sheetPr>
    <tabColor rgb="FFFFCC44"/>
  </sheetPr>
  <dimension ref="A1:L57"/>
  <sheetViews>
    <sheetView showGridLines="0" zoomScale="90" zoomScaleNormal="90" workbookViewId="0"/>
  </sheetViews>
  <sheetFormatPr defaultColWidth="9.140625" defaultRowHeight="15.75"/>
  <cols>
    <col min="1" max="1" width="58.42578125" style="24" customWidth="1"/>
    <col min="2" max="4" width="11" style="24" customWidth="1"/>
    <col min="5" max="5" width="3.140625" style="24" customWidth="1"/>
    <col min="6" max="6" width="19.140625" style="24" customWidth="1"/>
    <col min="7" max="16384" width="9.140625" style="24"/>
  </cols>
  <sheetData>
    <row r="1" spans="1:12" ht="23.25">
      <c r="A1" s="187" t="str">
        <f>'Indice-Index'!A33</f>
        <v>3.6   Volumi da servizi di corrispondenza (SU / non SU - base mensile) - Mail services volumes (US / not US - monthly basis)</v>
      </c>
      <c r="B1" s="176"/>
      <c r="C1" s="176"/>
      <c r="D1" s="176"/>
      <c r="E1" s="178"/>
      <c r="F1" s="178"/>
      <c r="G1" s="178"/>
      <c r="H1" s="178"/>
      <c r="I1" s="178"/>
      <c r="J1" s="178"/>
      <c r="K1" s="178"/>
      <c r="L1" s="178"/>
    </row>
    <row r="2" spans="1:12" ht="5.25" customHeight="1"/>
    <row r="3" spans="1:12" ht="5.25" customHeight="1"/>
    <row r="4" spans="1:12" ht="15.75" customHeight="1">
      <c r="A4" s="197" t="s">
        <v>301</v>
      </c>
      <c r="B4" s="173" t="str">
        <f>'3.2'!B4</f>
        <v>Gennaio</v>
      </c>
      <c r="C4" s="173" t="str">
        <f>'3.2'!C4</f>
        <v>Febbraio</v>
      </c>
      <c r="D4" s="173" t="str">
        <f>'3.2'!D4</f>
        <v>Marzo</v>
      </c>
      <c r="F4" s="173" t="str">
        <f>'3.2'!F4</f>
        <v>Gennaio-Marzo</v>
      </c>
    </row>
    <row r="5" spans="1:12" ht="15.75" customHeight="1">
      <c r="A5" s="51"/>
      <c r="B5" s="282" t="str">
        <f>'3.2'!B5</f>
        <v>January</v>
      </c>
      <c r="C5" s="282" t="str">
        <f>'3.2'!C5</f>
        <v>February</v>
      </c>
      <c r="D5" s="282" t="str">
        <f>'3.2'!D5</f>
        <v>March</v>
      </c>
      <c r="E5" s="283"/>
      <c r="F5" s="282" t="str">
        <f>'3.2'!F5</f>
        <v>January-March</v>
      </c>
    </row>
    <row r="6" spans="1:12">
      <c r="A6" s="51"/>
      <c r="B6" s="198"/>
      <c r="C6" s="198"/>
      <c r="D6" s="198"/>
      <c r="F6" s="168"/>
    </row>
    <row r="7" spans="1:12" ht="15.75" customHeight="1">
      <c r="A7" s="192" t="s">
        <v>204</v>
      </c>
      <c r="B7" s="154"/>
    </row>
    <row r="8" spans="1:12" ht="15.75" customHeight="1">
      <c r="A8" s="523">
        <v>2025</v>
      </c>
      <c r="B8" s="670">
        <f t="shared" ref="B8:D12" si="0">+B21+B34+B47</f>
        <v>154.01805168192769</v>
      </c>
      <c r="C8" s="670">
        <f t="shared" si="0"/>
        <v>154.46964906355018</v>
      </c>
      <c r="D8" s="670">
        <f t="shared" si="0"/>
        <v>151.22476208562051</v>
      </c>
      <c r="E8" s="181"/>
      <c r="F8" s="668">
        <f>SUM(B8:D8)</f>
        <v>459.71246283109838</v>
      </c>
    </row>
    <row r="9" spans="1:12" ht="15.75" customHeight="1">
      <c r="A9" s="526">
        <v>2024</v>
      </c>
      <c r="B9" s="670">
        <f t="shared" si="0"/>
        <v>174.15622772847323</v>
      </c>
      <c r="C9" s="670">
        <f t="shared" si="0"/>
        <v>160.79762496704851</v>
      </c>
      <c r="D9" s="670">
        <f t="shared" si="0"/>
        <v>157.22588602752452</v>
      </c>
      <c r="E9" s="181"/>
      <c r="F9" s="668">
        <f>SUM(B9:D9)</f>
        <v>492.17973872304628</v>
      </c>
    </row>
    <row r="10" spans="1:12" ht="15.75" customHeight="1">
      <c r="A10" s="526">
        <v>2023</v>
      </c>
      <c r="B10" s="670">
        <f t="shared" si="0"/>
        <v>170.59683992960925</v>
      </c>
      <c r="C10" s="670">
        <f t="shared" si="0"/>
        <v>176.63572328148231</v>
      </c>
      <c r="D10" s="670">
        <f t="shared" si="0"/>
        <v>180.40090196637698</v>
      </c>
      <c r="E10" s="181"/>
      <c r="F10" s="668">
        <f>SUM(B10:D10)</f>
        <v>527.63346517746857</v>
      </c>
    </row>
    <row r="11" spans="1:12" ht="15.75" customHeight="1">
      <c r="A11" s="526">
        <v>2022</v>
      </c>
      <c r="B11" s="670">
        <f t="shared" si="0"/>
        <v>183.78268494966795</v>
      </c>
      <c r="C11" s="670">
        <f t="shared" si="0"/>
        <v>177.64104490999307</v>
      </c>
      <c r="D11" s="670">
        <f t="shared" si="0"/>
        <v>208.18881463884478</v>
      </c>
      <c r="E11" s="671"/>
      <c r="F11" s="668">
        <f>SUM(B11:D11)</f>
        <v>569.61254449850583</v>
      </c>
    </row>
    <row r="12" spans="1:12" ht="15.75" customHeight="1">
      <c r="A12" s="526">
        <v>2021</v>
      </c>
      <c r="B12" s="670">
        <f t="shared" si="0"/>
        <v>189.77905306383553</v>
      </c>
      <c r="C12" s="670">
        <f t="shared" si="0"/>
        <v>192.60078219696078</v>
      </c>
      <c r="D12" s="670">
        <f t="shared" si="0"/>
        <v>204.05874886074926</v>
      </c>
      <c r="E12" s="671"/>
      <c r="F12" s="668">
        <f>SUM(B12:D12)</f>
        <v>586.43858412154555</v>
      </c>
    </row>
    <row r="13" spans="1:12" ht="15.75" customHeight="1">
      <c r="A13" s="202" t="s">
        <v>205</v>
      </c>
      <c r="B13" s="299"/>
      <c r="C13" s="299"/>
      <c r="D13" s="299"/>
      <c r="E13" s="300"/>
      <c r="F13" s="414"/>
    </row>
    <row r="14" spans="1:12" ht="15.75" customHeight="1">
      <c r="A14" s="307" t="s">
        <v>756</v>
      </c>
      <c r="B14" s="301">
        <f t="shared" ref="B14:D17" si="1">(B8-B9)/B9*100</f>
        <v>-11.563282180148587</v>
      </c>
      <c r="C14" s="301">
        <f t="shared" si="1"/>
        <v>-3.9353665234763815</v>
      </c>
      <c r="D14" s="301">
        <f t="shared" si="1"/>
        <v>-3.8168803455516445</v>
      </c>
      <c r="E14" s="300"/>
      <c r="F14" s="467">
        <f>(F8-F9)/F9*100</f>
        <v>-6.5966299173923364</v>
      </c>
    </row>
    <row r="15" spans="1:12" ht="15.75" customHeight="1">
      <c r="A15" s="307" t="s">
        <v>646</v>
      </c>
      <c r="B15" s="301">
        <f t="shared" si="1"/>
        <v>2.0864324335272775</v>
      </c>
      <c r="C15" s="301">
        <f t="shared" si="1"/>
        <v>-8.9665318091938886</v>
      </c>
      <c r="D15" s="301">
        <f t="shared" si="1"/>
        <v>-12.846396933853358</v>
      </c>
      <c r="E15" s="300"/>
      <c r="F15" s="467">
        <f>(F9-F10)/F10*100</f>
        <v>-6.7193854814530161</v>
      </c>
    </row>
    <row r="16" spans="1:12" ht="15.75" customHeight="1">
      <c r="A16" s="307" t="s">
        <v>440</v>
      </c>
      <c r="B16" s="301">
        <f t="shared" si="1"/>
        <v>-7.1746938639349391</v>
      </c>
      <c r="C16" s="301">
        <f t="shared" si="1"/>
        <v>-0.56592868445472821</v>
      </c>
      <c r="D16" s="301">
        <f t="shared" si="1"/>
        <v>-13.347457076727604</v>
      </c>
      <c r="E16" s="300"/>
      <c r="F16" s="467">
        <f>(F10-F11)/F11*100</f>
        <v>-7.369760326819379</v>
      </c>
    </row>
    <row r="17" spans="1:6" ht="15.75" customHeight="1">
      <c r="A17" s="307" t="s">
        <v>279</v>
      </c>
      <c r="B17" s="301">
        <f t="shared" si="1"/>
        <v>-3.159657516127766</v>
      </c>
      <c r="C17" s="301">
        <f t="shared" si="1"/>
        <v>-7.7672256136890034</v>
      </c>
      <c r="D17" s="301">
        <f t="shared" si="1"/>
        <v>2.023959178988151</v>
      </c>
      <c r="E17" s="300"/>
      <c r="F17" s="467">
        <f>(F11-F12)/F12*100</f>
        <v>-2.8691904111739595</v>
      </c>
    </row>
    <row r="18" spans="1:6" ht="15.75" customHeight="1">
      <c r="A18" s="307" t="s">
        <v>757</v>
      </c>
      <c r="B18" s="462">
        <f>(B8-B12)/B12*100</f>
        <v>-18.843492368928093</v>
      </c>
      <c r="C18" s="462">
        <f>(C8-C12)/C12*100</f>
        <v>-19.798015718553145</v>
      </c>
      <c r="D18" s="462">
        <f>(D8-D12)/D12*100</f>
        <v>-25.891556755149438</v>
      </c>
      <c r="E18" s="300"/>
      <c r="F18" s="467">
        <f>(F8-F12)/F12*100</f>
        <v>-21.609444658263115</v>
      </c>
    </row>
    <row r="19" spans="1:6" ht="17.25">
      <c r="B19" s="168"/>
      <c r="C19" s="168"/>
      <c r="D19" s="168"/>
      <c r="F19" s="414"/>
    </row>
    <row r="20" spans="1:6" ht="15.75" customHeight="1">
      <c r="A20" s="179" t="s">
        <v>200</v>
      </c>
      <c r="B20" s="154"/>
      <c r="F20" s="415"/>
    </row>
    <row r="21" spans="1:6" ht="15.75" customHeight="1">
      <c r="A21" s="523">
        <v>2025</v>
      </c>
      <c r="B21" s="667">
        <v>39.69091853570837</v>
      </c>
      <c r="C21" s="667">
        <v>42.389630617504352</v>
      </c>
      <c r="D21" s="667">
        <v>44.568981219162119</v>
      </c>
      <c r="F21" s="668">
        <f>SUM(B21:D21)</f>
        <v>126.64953037237484</v>
      </c>
    </row>
    <row r="22" spans="1:6" ht="15.75" customHeight="1">
      <c r="A22" s="526">
        <v>2024</v>
      </c>
      <c r="B22" s="667">
        <v>45.033687342970332</v>
      </c>
      <c r="C22" s="667">
        <v>42.321687858718505</v>
      </c>
      <c r="D22" s="667">
        <v>44.439002926845475</v>
      </c>
      <c r="F22" s="668">
        <f>SUM(B22:D22)</f>
        <v>131.79437812853433</v>
      </c>
    </row>
    <row r="23" spans="1:6" ht="15.75" customHeight="1">
      <c r="A23" s="526">
        <v>2023</v>
      </c>
      <c r="B23" s="667">
        <v>45.237369727108707</v>
      </c>
      <c r="C23" s="667">
        <v>45.522657088862616</v>
      </c>
      <c r="D23" s="667">
        <v>57.124958258823803</v>
      </c>
      <c r="F23" s="668">
        <f>SUM(B23:D23)</f>
        <v>147.88498507479511</v>
      </c>
    </row>
    <row r="24" spans="1:6" ht="15.75" customHeight="1">
      <c r="A24" s="526">
        <v>2022</v>
      </c>
      <c r="B24" s="667">
        <v>53.163835642908062</v>
      </c>
      <c r="C24" s="667">
        <v>52.119893098369118</v>
      </c>
      <c r="D24" s="667">
        <v>66.077712303928124</v>
      </c>
      <c r="F24" s="668">
        <f>SUM(B24:D24)</f>
        <v>171.36144104520531</v>
      </c>
    </row>
    <row r="25" spans="1:6" ht="15.75" customHeight="1">
      <c r="A25" s="526">
        <v>2021</v>
      </c>
      <c r="B25" s="667">
        <v>58.16885703794307</v>
      </c>
      <c r="C25" s="667">
        <v>57.132473237121836</v>
      </c>
      <c r="D25" s="667">
        <v>71.991046393809455</v>
      </c>
      <c r="F25" s="668">
        <f>SUM(B25:D25)</f>
        <v>187.29237666887437</v>
      </c>
    </row>
    <row r="26" spans="1:6" ht="15.75" customHeight="1">
      <c r="A26" s="202" t="s">
        <v>205</v>
      </c>
      <c r="B26" s="299"/>
      <c r="C26" s="299"/>
      <c r="D26" s="299"/>
      <c r="E26" s="300"/>
      <c r="F26" s="414"/>
    </row>
    <row r="27" spans="1:6" ht="15.75" customHeight="1">
      <c r="A27" s="307" t="s">
        <v>756</v>
      </c>
      <c r="B27" s="301">
        <f t="shared" ref="B27:D30" si="2">(B21-B22)/B22*100</f>
        <v>-11.863938137182002</v>
      </c>
      <c r="C27" s="301">
        <f t="shared" si="2"/>
        <v>0.16053886842287271</v>
      </c>
      <c r="D27" s="301">
        <f t="shared" si="2"/>
        <v>0.29248696810459657</v>
      </c>
      <c r="E27" s="300"/>
      <c r="F27" s="467">
        <f>(F21-F22)/F22*100</f>
        <v>-3.903692880694734</v>
      </c>
    </row>
    <row r="28" spans="1:6" ht="15.75" customHeight="1">
      <c r="A28" s="307" t="s">
        <v>646</v>
      </c>
      <c r="B28" s="301">
        <f t="shared" si="2"/>
        <v>-0.45025249117505034</v>
      </c>
      <c r="C28" s="301">
        <f t="shared" si="2"/>
        <v>-7.0315957697628466</v>
      </c>
      <c r="D28" s="301">
        <f t="shared" si="2"/>
        <v>-22.207377858379076</v>
      </c>
      <c r="E28" s="300"/>
      <c r="F28" s="467">
        <f>(F22-F23)/F23*100</f>
        <v>-10.880487250360613</v>
      </c>
    </row>
    <row r="29" spans="1:6" ht="15.75" customHeight="1">
      <c r="A29" s="307" t="s">
        <v>440</v>
      </c>
      <c r="B29" s="301">
        <f t="shared" si="2"/>
        <v>-14.909507224121304</v>
      </c>
      <c r="C29" s="301">
        <f t="shared" si="2"/>
        <v>-12.65780802169937</v>
      </c>
      <c r="D29" s="301">
        <f t="shared" si="2"/>
        <v>-13.548825667458992</v>
      </c>
      <c r="E29" s="300"/>
      <c r="F29" s="467">
        <f>(F23-F24)/F24*100</f>
        <v>-13.699964138500148</v>
      </c>
    </row>
    <row r="30" spans="1:6" ht="15.75" customHeight="1">
      <c r="A30" s="307" t="s">
        <v>279</v>
      </c>
      <c r="B30" s="301">
        <f t="shared" si="2"/>
        <v>-8.6042972991033224</v>
      </c>
      <c r="C30" s="301">
        <f t="shared" si="2"/>
        <v>-8.7736095686748481</v>
      </c>
      <c r="D30" s="301">
        <f t="shared" si="2"/>
        <v>-8.2139854691566505</v>
      </c>
      <c r="E30" s="300"/>
      <c r="F30" s="467">
        <f>(F24-F25)/F25*100</f>
        <v>-8.5059178099033534</v>
      </c>
    </row>
    <row r="31" spans="1:6" ht="15.75" customHeight="1">
      <c r="A31" s="307" t="s">
        <v>757</v>
      </c>
      <c r="B31" s="462">
        <f>(B21-B25)/B25*100</f>
        <v>-31.766033309166954</v>
      </c>
      <c r="C31" s="462">
        <f>(C21-C25)/C25*100</f>
        <v>-25.804663765261822</v>
      </c>
      <c r="D31" s="462">
        <f>(D21-D25)/D25*100</f>
        <v>-38.090938454542837</v>
      </c>
      <c r="E31" s="300"/>
      <c r="F31" s="467">
        <f>(F21-F25)/F25*100</f>
        <v>-32.378705089376766</v>
      </c>
    </row>
    <row r="32" spans="1:6" ht="6.75" customHeight="1">
      <c r="A32" s="199"/>
      <c r="B32" s="196"/>
      <c r="C32" s="196"/>
      <c r="D32" s="196"/>
      <c r="E32" s="193"/>
      <c r="F32" s="416"/>
    </row>
    <row r="33" spans="1:6" ht="15.75" customHeight="1">
      <c r="A33" s="179" t="s">
        <v>201</v>
      </c>
      <c r="B33" s="180"/>
      <c r="C33" s="174"/>
      <c r="D33" s="174"/>
      <c r="F33" s="417"/>
    </row>
    <row r="34" spans="1:6" ht="15.75" customHeight="1">
      <c r="A34" s="523">
        <v>2025</v>
      </c>
      <c r="B34" s="667">
        <v>110.92543175590237</v>
      </c>
      <c r="C34" s="667">
        <v>109.01783307209914</v>
      </c>
      <c r="D34" s="667">
        <v>103.3547561990701</v>
      </c>
      <c r="F34" s="668">
        <f>SUM(B34:D34)</f>
        <v>323.29802102707163</v>
      </c>
    </row>
    <row r="35" spans="1:6" ht="15.75" customHeight="1">
      <c r="A35" s="526">
        <v>2024</v>
      </c>
      <c r="B35" s="667">
        <v>125.05796580000001</v>
      </c>
      <c r="C35" s="667">
        <v>114.81524098055027</v>
      </c>
      <c r="D35" s="667">
        <v>109.0069248294308</v>
      </c>
      <c r="F35" s="668">
        <f>SUM(B35:D35)</f>
        <v>348.88013160998105</v>
      </c>
    </row>
    <row r="36" spans="1:6" ht="15.75" customHeight="1">
      <c r="A36" s="526">
        <v>2023</v>
      </c>
      <c r="B36" s="667">
        <v>122.01787535616666</v>
      </c>
      <c r="C36" s="667">
        <v>127.8020167392</v>
      </c>
      <c r="D36" s="667">
        <v>119.34026248272734</v>
      </c>
      <c r="F36" s="668">
        <f>SUM(B36:D36)</f>
        <v>369.16015457809397</v>
      </c>
    </row>
    <row r="37" spans="1:6" ht="15.75" customHeight="1">
      <c r="A37" s="526">
        <v>2022</v>
      </c>
      <c r="B37" s="667">
        <v>127.9183574422868</v>
      </c>
      <c r="C37" s="667">
        <v>122.51186180917985</v>
      </c>
      <c r="D37" s="667">
        <v>137.98765364620374</v>
      </c>
      <c r="F37" s="668">
        <f>SUM(B37:D37)</f>
        <v>388.41787289767041</v>
      </c>
    </row>
    <row r="38" spans="1:6" ht="15.75" customHeight="1">
      <c r="A38" s="526">
        <v>2021</v>
      </c>
      <c r="B38" s="667">
        <v>129.08346873000002</v>
      </c>
      <c r="C38" s="667">
        <v>133.13637128606985</v>
      </c>
      <c r="D38" s="667">
        <v>129.06281711511986</v>
      </c>
      <c r="F38" s="668">
        <f>SUM(B38:D38)</f>
        <v>391.28265713118969</v>
      </c>
    </row>
    <row r="39" spans="1:6" ht="15.75" customHeight="1">
      <c r="A39" s="202" t="s">
        <v>205</v>
      </c>
      <c r="B39" s="299"/>
      <c r="C39" s="299"/>
      <c r="D39" s="299"/>
      <c r="E39" s="300"/>
      <c r="F39" s="414"/>
    </row>
    <row r="40" spans="1:6" ht="15.75" customHeight="1">
      <c r="A40" s="307" t="s">
        <v>756</v>
      </c>
      <c r="B40" s="301">
        <f t="shared" ref="B40:D43" si="3">(B34-B35)/B35*100</f>
        <v>-11.300786762115747</v>
      </c>
      <c r="C40" s="301">
        <f t="shared" si="3"/>
        <v>-5.0493365331465156</v>
      </c>
      <c r="D40" s="301">
        <f t="shared" si="3"/>
        <v>-5.1851463924929249</v>
      </c>
      <c r="E40" s="300"/>
      <c r="F40" s="467">
        <f>(F34-F35)/F35*100</f>
        <v>-7.3326361305974546</v>
      </c>
    </row>
    <row r="41" spans="1:6" ht="15.75" customHeight="1">
      <c r="A41" s="307" t="s">
        <v>646</v>
      </c>
      <c r="B41" s="301">
        <f t="shared" si="3"/>
        <v>2.4915123582994818</v>
      </c>
      <c r="C41" s="301">
        <f t="shared" si="3"/>
        <v>-10.16163601326517</v>
      </c>
      <c r="D41" s="301">
        <f t="shared" si="3"/>
        <v>-8.658718724363565</v>
      </c>
      <c r="E41" s="300"/>
      <c r="F41" s="467">
        <f>(F35-F36)/F36*100</f>
        <v>-5.4935568523885152</v>
      </c>
    </row>
    <row r="42" spans="1:6" ht="15.75" customHeight="1">
      <c r="A42" s="307" t="s">
        <v>440</v>
      </c>
      <c r="B42" s="301">
        <f t="shared" si="3"/>
        <v>-4.6126937556888832</v>
      </c>
      <c r="C42" s="301">
        <f t="shared" si="3"/>
        <v>4.3180756964251419</v>
      </c>
      <c r="D42" s="301">
        <f t="shared" si="3"/>
        <v>-13.513811323502722</v>
      </c>
      <c r="E42" s="300"/>
      <c r="F42" s="467">
        <f>(F36-F37)/F37*100</f>
        <v>-4.9579897484918085</v>
      </c>
    </row>
    <row r="43" spans="1:6" ht="15.75" customHeight="1">
      <c r="A43" s="307" t="s">
        <v>279</v>
      </c>
      <c r="B43" s="301">
        <f t="shared" si="3"/>
        <v>-0.90260302049230201</v>
      </c>
      <c r="C43" s="301">
        <f t="shared" si="3"/>
        <v>-7.9801705381177435</v>
      </c>
      <c r="D43" s="301">
        <f t="shared" si="3"/>
        <v>6.9151105876785701</v>
      </c>
      <c r="E43" s="300"/>
      <c r="F43" s="467">
        <f>(F37-F38)/F38*100</f>
        <v>-0.7321521108355129</v>
      </c>
    </row>
    <row r="44" spans="1:6" ht="17.25">
      <c r="A44" s="307" t="s">
        <v>757</v>
      </c>
      <c r="B44" s="462">
        <f>(B34-B38)/B38*100</f>
        <v>-14.066895747958455</v>
      </c>
      <c r="C44" s="462">
        <f>(C34-C38)/C38*100</f>
        <v>-18.115664398083418</v>
      </c>
      <c r="D44" s="462">
        <f>(D34-D38)/D38*100</f>
        <v>-19.91902973349714</v>
      </c>
      <c r="E44" s="300"/>
      <c r="F44" s="467">
        <f>(F34-F38)/F38*100</f>
        <v>-17.374814565656589</v>
      </c>
    </row>
    <row r="45" spans="1:6">
      <c r="B45" s="181"/>
    </row>
    <row r="46" spans="1:6" ht="17.25">
      <c r="A46" s="179" t="s">
        <v>656</v>
      </c>
      <c r="B46" s="180"/>
      <c r="C46" s="174"/>
      <c r="D46" s="174"/>
      <c r="F46" s="417"/>
    </row>
    <row r="47" spans="1:6" ht="18.75">
      <c r="A47" s="523">
        <v>2025</v>
      </c>
      <c r="B47" s="667">
        <v>3.4017013903169602</v>
      </c>
      <c r="C47" s="667">
        <v>3.0621853739466802</v>
      </c>
      <c r="D47" s="667">
        <v>3.3010246673883077</v>
      </c>
      <c r="F47" s="668">
        <f>SUM(B47:D47)</f>
        <v>9.7649114316519476</v>
      </c>
    </row>
    <row r="48" spans="1:6" ht="17.25">
      <c r="A48" s="526">
        <v>2024</v>
      </c>
      <c r="B48" s="667">
        <v>4.0645745855029007</v>
      </c>
      <c r="C48" s="667">
        <v>3.6606961277797572</v>
      </c>
      <c r="D48" s="667">
        <v>3.7799582712482613</v>
      </c>
      <c r="F48" s="668">
        <f>SUM(B48:D48)</f>
        <v>11.50522898453092</v>
      </c>
    </row>
    <row r="49" spans="1:6" ht="17.25">
      <c r="A49" s="526">
        <v>2023</v>
      </c>
      <c r="B49" s="667">
        <v>3.3415948463339005</v>
      </c>
      <c r="C49" s="667">
        <v>3.3110494534196993</v>
      </c>
      <c r="D49" s="667">
        <v>3.9356812248258151</v>
      </c>
      <c r="F49" s="668">
        <f>SUM(B49:D49)</f>
        <v>10.588325524579416</v>
      </c>
    </row>
    <row r="50" spans="1:6" ht="17.25">
      <c r="A50" s="526">
        <v>2022</v>
      </c>
      <c r="B50" s="667">
        <v>2.7004918644731037</v>
      </c>
      <c r="C50" s="667">
        <v>3.00929000244412</v>
      </c>
      <c r="D50" s="667">
        <v>4.1234486887128918</v>
      </c>
      <c r="F50" s="668">
        <f>SUM(B50:D50)</f>
        <v>9.8332305556301165</v>
      </c>
    </row>
    <row r="51" spans="1:6" ht="17.25">
      <c r="A51" s="526">
        <v>2021</v>
      </c>
      <c r="B51" s="667">
        <v>2.5267272958924436</v>
      </c>
      <c r="C51" s="667">
        <v>2.331937673769096</v>
      </c>
      <c r="D51" s="667">
        <v>3.0048853518199579</v>
      </c>
      <c r="F51" s="668">
        <f>SUM(B51:D51)</f>
        <v>7.8635503214814975</v>
      </c>
    </row>
    <row r="52" spans="1:6" ht="17.25">
      <c r="A52" s="202" t="s">
        <v>205</v>
      </c>
      <c r="B52" s="299"/>
      <c r="C52" s="299"/>
      <c r="D52" s="299"/>
      <c r="E52" s="300"/>
      <c r="F52" s="414"/>
    </row>
    <row r="53" spans="1:6" ht="17.25">
      <c r="A53" s="307" t="s">
        <v>756</v>
      </c>
      <c r="B53" s="301">
        <f t="shared" ref="B53:D56" si="4">(B47-B48)/B48*100</f>
        <v>-16.308550408945806</v>
      </c>
      <c r="C53" s="301">
        <f t="shared" si="4"/>
        <v>-16.349643153693798</v>
      </c>
      <c r="D53" s="301">
        <f t="shared" si="4"/>
        <v>-12.670341032674804</v>
      </c>
      <c r="E53" s="300"/>
      <c r="F53" s="467">
        <f>(F47-F48)/F48*100</f>
        <v>-15.126318261191276</v>
      </c>
    </row>
    <row r="54" spans="1:6" ht="17.25">
      <c r="A54" s="307" t="s">
        <v>646</v>
      </c>
      <c r="B54" s="301">
        <f t="shared" si="4"/>
        <v>21.635768919209013</v>
      </c>
      <c r="C54" s="301">
        <f t="shared" si="4"/>
        <v>10.559995532502175</v>
      </c>
      <c r="D54" s="301">
        <f t="shared" si="4"/>
        <v>-3.95669630444843</v>
      </c>
      <c r="E54" s="300"/>
      <c r="F54" s="467">
        <f>(F48-F49)/F49*100</f>
        <v>8.6595699936031654</v>
      </c>
    </row>
    <row r="55" spans="1:6" ht="17.25">
      <c r="A55" s="307" t="s">
        <v>440</v>
      </c>
      <c r="B55" s="301">
        <f t="shared" si="4"/>
        <v>23.740230077896683</v>
      </c>
      <c r="C55" s="301">
        <f t="shared" si="4"/>
        <v>10.027596234676377</v>
      </c>
      <c r="D55" s="301">
        <f t="shared" si="4"/>
        <v>-4.5536510348983432</v>
      </c>
      <c r="E55" s="300"/>
      <c r="F55" s="467">
        <f>(F49-F50)/F50*100</f>
        <v>7.6790121484232046</v>
      </c>
    </row>
    <row r="56" spans="1:6" ht="17.25">
      <c r="A56" s="307" t="s">
        <v>279</v>
      </c>
      <c r="B56" s="301">
        <f t="shared" si="4"/>
        <v>6.8770606492888753</v>
      </c>
      <c r="C56" s="301">
        <f t="shared" si="4"/>
        <v>29.04675953796929</v>
      </c>
      <c r="D56" s="301">
        <f t="shared" si="4"/>
        <v>37.224825772985241</v>
      </c>
      <c r="E56" s="300"/>
      <c r="F56" s="467">
        <f>(F50-F51)/F51*100</f>
        <v>25.048230806991644</v>
      </c>
    </row>
    <row r="57" spans="1:6" ht="17.25">
      <c r="A57" s="307" t="s">
        <v>757</v>
      </c>
      <c r="B57" s="462">
        <f>(B47-B51)/B51*100</f>
        <v>34.628750631178598</v>
      </c>
      <c r="C57" s="462">
        <f>(C47-C51)/C51*100</f>
        <v>31.315060792224759</v>
      </c>
      <c r="D57" s="462">
        <f>(D47-D51)/D51*100</f>
        <v>9.855261712031318</v>
      </c>
      <c r="E57" s="300"/>
      <c r="F57" s="467">
        <f>(F47-F51)/F51*100</f>
        <v>24.179423192299641</v>
      </c>
    </row>
  </sheetData>
  <pageMargins left="0.7" right="0.7" top="0.75" bottom="0.75" header="0.3" footer="0.3"/>
  <pageSetup paperSize="9" orientation="portrait" r:id="rId1"/>
  <ignoredErrors>
    <ignoredError sqref="F21:F25 F34:F38 F47:F51" formulaRange="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5F010-4198-438A-A061-0FDF3935D7E9}">
  <sheetPr>
    <tabColor rgb="FFFFCC44"/>
  </sheetPr>
  <dimension ref="A1:M45"/>
  <sheetViews>
    <sheetView showGridLines="0" zoomScale="90" zoomScaleNormal="90" workbookViewId="0">
      <selection activeCell="L27" sqref="L27"/>
    </sheetView>
  </sheetViews>
  <sheetFormatPr defaultColWidth="9.140625" defaultRowHeight="15.75"/>
  <cols>
    <col min="1" max="1" width="66.7109375" style="24" customWidth="1"/>
    <col min="2" max="4" width="11" style="24" customWidth="1"/>
    <col min="5" max="5" width="3.140625" style="24" customWidth="1"/>
    <col min="6" max="6" width="19.140625" style="24" customWidth="1"/>
    <col min="7" max="16384" width="9.140625" style="24"/>
  </cols>
  <sheetData>
    <row r="1" spans="1:13" ht="23.25">
      <c r="A1" s="353" t="str">
        <f>'Indice-Index'!A34</f>
        <v>3.7   Volumi da servizi di consegna pacchi (Ita/Itz - base mensile) - Parcel services volumes (dom./crossb. parcels - monthly basis)</v>
      </c>
      <c r="B1" s="177"/>
      <c r="C1" s="177"/>
      <c r="D1" s="177"/>
      <c r="E1" s="178"/>
      <c r="F1" s="178"/>
      <c r="G1" s="178"/>
      <c r="H1" s="178"/>
      <c r="I1" s="178"/>
      <c r="J1" s="178"/>
      <c r="K1" s="178"/>
      <c r="L1" s="178"/>
      <c r="M1" s="178"/>
    </row>
    <row r="2" spans="1:13" ht="5.25" customHeight="1"/>
    <row r="3" spans="1:13" ht="5.25" customHeight="1"/>
    <row r="4" spans="1:13" ht="15.75" customHeight="1">
      <c r="A4" s="51"/>
      <c r="B4" s="173" t="str">
        <f>'3.6'!B4</f>
        <v>Gennaio</v>
      </c>
      <c r="C4" s="173" t="str">
        <f>'3.6'!C4</f>
        <v>Febbraio</v>
      </c>
      <c r="D4" s="173" t="str">
        <f>'3.6'!D4</f>
        <v>Marzo</v>
      </c>
      <c r="F4" s="173" t="str">
        <f>'3.6'!F4</f>
        <v>Gennaio-Marzo</v>
      </c>
    </row>
    <row r="5" spans="1:13" ht="15.75" customHeight="1">
      <c r="A5" s="51"/>
      <c r="B5" s="282" t="str">
        <f>'3.6'!B5</f>
        <v>January</v>
      </c>
      <c r="C5" s="282" t="str">
        <f>'3.6'!C5</f>
        <v>February</v>
      </c>
      <c r="D5" s="282" t="str">
        <f>'3.6'!D5</f>
        <v>March</v>
      </c>
      <c r="F5" s="282" t="str">
        <f>'3.6'!F5</f>
        <v>January-March</v>
      </c>
    </row>
    <row r="6" spans="1:13" ht="6.75" customHeight="1">
      <c r="B6" s="168"/>
      <c r="C6" s="168"/>
      <c r="D6" s="168"/>
      <c r="F6" s="153"/>
    </row>
    <row r="7" spans="1:13" ht="15.75" customHeight="1">
      <c r="A7" s="192" t="s">
        <v>206</v>
      </c>
      <c r="B7" s="154"/>
    </row>
    <row r="8" spans="1:13" ht="15.75" customHeight="1">
      <c r="A8" s="523">
        <v>2025</v>
      </c>
      <c r="B8" s="670">
        <f t="shared" ref="B8:D12" si="0">+B21+B34</f>
        <v>101.04902229473998</v>
      </c>
      <c r="C8" s="670">
        <f t="shared" si="0"/>
        <v>89.076419861098458</v>
      </c>
      <c r="D8" s="670">
        <f t="shared" si="0"/>
        <v>95.499075960030098</v>
      </c>
      <c r="E8" s="181"/>
      <c r="F8" s="668">
        <f>SUM(B8:D8)</f>
        <v>285.62451811586857</v>
      </c>
    </row>
    <row r="9" spans="1:13" ht="15.75" customHeight="1">
      <c r="A9" s="526">
        <v>2024</v>
      </c>
      <c r="B9" s="670">
        <f t="shared" si="0"/>
        <v>95.788106936159991</v>
      </c>
      <c r="C9" s="670">
        <f t="shared" si="0"/>
        <v>86.309382465657876</v>
      </c>
      <c r="D9" s="670">
        <f t="shared" si="0"/>
        <v>88.020766252837063</v>
      </c>
      <c r="E9" s="181"/>
      <c r="F9" s="668">
        <f>SUM(B9:D9)</f>
        <v>270.11825565465494</v>
      </c>
    </row>
    <row r="10" spans="1:13" ht="15.75" customHeight="1">
      <c r="A10" s="526">
        <v>2023</v>
      </c>
      <c r="B10" s="670">
        <f t="shared" si="0"/>
        <v>86.560246352756863</v>
      </c>
      <c r="C10" s="670">
        <f t="shared" si="0"/>
        <v>77.25187823217</v>
      </c>
      <c r="D10" s="670">
        <f t="shared" si="0"/>
        <v>89.487893347117961</v>
      </c>
      <c r="E10" s="181"/>
      <c r="F10" s="668">
        <f>SUM(B10:D10)</f>
        <v>253.30001793204482</v>
      </c>
    </row>
    <row r="11" spans="1:13" ht="15.75" customHeight="1">
      <c r="A11" s="526">
        <v>2022</v>
      </c>
      <c r="B11" s="670">
        <f t="shared" si="0"/>
        <v>81.264676107165087</v>
      </c>
      <c r="C11" s="670">
        <f t="shared" si="0"/>
        <v>72.490973227004559</v>
      </c>
      <c r="D11" s="670">
        <f t="shared" si="0"/>
        <v>79.606446409742247</v>
      </c>
      <c r="E11" s="672"/>
      <c r="F11" s="668">
        <f>SUM(B11:D11)</f>
        <v>233.36209574391188</v>
      </c>
      <c r="G11" s="206"/>
    </row>
    <row r="12" spans="1:13" ht="15.75" customHeight="1">
      <c r="A12" s="526">
        <v>2021</v>
      </c>
      <c r="B12" s="670">
        <f t="shared" si="0"/>
        <v>81.297874749304697</v>
      </c>
      <c r="C12" s="670">
        <f t="shared" si="0"/>
        <v>73.726187613578006</v>
      </c>
      <c r="D12" s="670">
        <f t="shared" si="0"/>
        <v>88.995668740655958</v>
      </c>
      <c r="E12" s="672"/>
      <c r="F12" s="668">
        <f>SUM(B12:D12)</f>
        <v>244.01973110353867</v>
      </c>
      <c r="G12" s="206"/>
    </row>
    <row r="13" spans="1:13" ht="15.75" customHeight="1">
      <c r="A13" s="202" t="s">
        <v>205</v>
      </c>
      <c r="B13" s="299"/>
      <c r="C13" s="299"/>
      <c r="D13" s="299"/>
      <c r="E13" s="300"/>
      <c r="F13" s="414"/>
    </row>
    <row r="14" spans="1:13" ht="15.75" customHeight="1">
      <c r="A14" s="307" t="s">
        <v>756</v>
      </c>
      <c r="B14" s="301">
        <f t="shared" ref="B14:D17" si="1">(B8-B9)/B9*100</f>
        <v>5.4922427500172244</v>
      </c>
      <c r="C14" s="301">
        <f t="shared" si="1"/>
        <v>3.2059520255999674</v>
      </c>
      <c r="D14" s="301">
        <f t="shared" si="1"/>
        <v>8.4960743078648164</v>
      </c>
      <c r="E14" s="300"/>
      <c r="F14" s="467">
        <f>(F8-F9)/F9*100</f>
        <v>5.7405459041014666</v>
      </c>
    </row>
    <row r="15" spans="1:13" ht="15.75" customHeight="1">
      <c r="A15" s="307" t="s">
        <v>646</v>
      </c>
      <c r="B15" s="301">
        <f t="shared" si="1"/>
        <v>10.660621904652459</v>
      </c>
      <c r="C15" s="301">
        <f t="shared" si="1"/>
        <v>11.724639504902107</v>
      </c>
      <c r="D15" s="301">
        <f t="shared" si="1"/>
        <v>-1.6394699209087453</v>
      </c>
      <c r="E15" s="300"/>
      <c r="F15" s="467">
        <f>(F9-F10)/F10*100</f>
        <v>6.6396512167330792</v>
      </c>
    </row>
    <row r="16" spans="1:13" ht="15.75" customHeight="1">
      <c r="A16" s="307" t="s">
        <v>440</v>
      </c>
      <c r="B16" s="301">
        <f t="shared" si="1"/>
        <v>6.5164478581178606</v>
      </c>
      <c r="C16" s="301">
        <f t="shared" si="1"/>
        <v>6.5675832358557633</v>
      </c>
      <c r="D16" s="301">
        <f t="shared" si="1"/>
        <v>12.412872804942115</v>
      </c>
      <c r="E16" s="300"/>
      <c r="F16" s="467">
        <f>(F10-F11)/F11*100</f>
        <v>8.5437706258914154</v>
      </c>
    </row>
    <row r="17" spans="1:6" ht="15.75" customHeight="1">
      <c r="A17" s="307" t="s">
        <v>279</v>
      </c>
      <c r="B17" s="301">
        <f t="shared" si="1"/>
        <v>-4.0835805661566173E-2</v>
      </c>
      <c r="C17" s="301">
        <f t="shared" si="1"/>
        <v>-1.6754079202461831</v>
      </c>
      <c r="D17" s="301">
        <f t="shared" si="1"/>
        <v>-10.550201446628856</v>
      </c>
      <c r="E17" s="300"/>
      <c r="F17" s="467">
        <f>(F11-F12)/F12*100</f>
        <v>-4.3675301630033809</v>
      </c>
    </row>
    <row r="18" spans="1:6" ht="15.75" customHeight="1">
      <c r="A18" s="307" t="s">
        <v>757</v>
      </c>
      <c r="B18" s="462">
        <f>(B8-B12)/B12*100</f>
        <v>24.294789508755528</v>
      </c>
      <c r="C18" s="462">
        <f>(C8-C12)/C12*100</f>
        <v>20.820596784382527</v>
      </c>
      <c r="D18" s="462">
        <f>(D8-D12)/D12*100</f>
        <v>7.307554751148448</v>
      </c>
      <c r="E18" s="300"/>
      <c r="F18" s="467">
        <f>(F8-F12)/F12*100</f>
        <v>17.049763486001382</v>
      </c>
    </row>
    <row r="19" spans="1:6" ht="6.75" customHeight="1">
      <c r="B19" s="168"/>
      <c r="C19" s="168"/>
      <c r="D19" s="168"/>
      <c r="F19" s="414"/>
    </row>
    <row r="20" spans="1:6" ht="17.25">
      <c r="A20" s="188" t="s">
        <v>202</v>
      </c>
      <c r="B20" s="154"/>
      <c r="F20" s="415"/>
    </row>
    <row r="21" spans="1:6" ht="18.75">
      <c r="A21" s="523">
        <v>2025</v>
      </c>
      <c r="B21" s="667">
        <v>86.381407722799977</v>
      </c>
      <c r="C21" s="667">
        <v>76.224431164160009</v>
      </c>
      <c r="D21" s="667">
        <v>81.655155015498536</v>
      </c>
      <c r="F21" s="668">
        <f>SUM(B21:D21)</f>
        <v>244.26099390245852</v>
      </c>
    </row>
    <row r="22" spans="1:6" ht="17.25">
      <c r="A22" s="526">
        <v>2024</v>
      </c>
      <c r="B22" s="667">
        <v>83.130495335679996</v>
      </c>
      <c r="C22" s="667">
        <v>74.667315333911006</v>
      </c>
      <c r="D22" s="667">
        <v>76.047231375190009</v>
      </c>
      <c r="F22" s="668">
        <f>SUM(B22:D22)</f>
        <v>233.845042044781</v>
      </c>
    </row>
    <row r="23" spans="1:6" ht="17.25">
      <c r="A23" s="526">
        <v>2023</v>
      </c>
      <c r="B23" s="667">
        <v>74.524257254076858</v>
      </c>
      <c r="C23" s="667">
        <v>66.040609476270006</v>
      </c>
      <c r="D23" s="667">
        <v>76.347426499913794</v>
      </c>
      <c r="F23" s="668">
        <f>SUM(B23:D23)</f>
        <v>216.91229323026067</v>
      </c>
    </row>
    <row r="24" spans="1:6" ht="17.25">
      <c r="A24" s="526">
        <v>2022</v>
      </c>
      <c r="B24" s="667">
        <v>71.142289391425095</v>
      </c>
      <c r="C24" s="667">
        <v>62.508576844724566</v>
      </c>
      <c r="D24" s="667">
        <v>68.536327849502243</v>
      </c>
      <c r="E24" s="205"/>
      <c r="F24" s="668">
        <f>SUM(B24:D24)</f>
        <v>202.1871940856519</v>
      </c>
    </row>
    <row r="25" spans="1:6" ht="17.25">
      <c r="A25" s="526">
        <v>2021</v>
      </c>
      <c r="B25" s="667">
        <v>71.893609094554691</v>
      </c>
      <c r="C25" s="667">
        <v>64.368411128628011</v>
      </c>
      <c r="D25" s="667">
        <v>77.992964846695955</v>
      </c>
      <c r="E25" s="205"/>
      <c r="F25" s="668">
        <f>SUM(B25:D25)</f>
        <v>214.25498506987867</v>
      </c>
    </row>
    <row r="26" spans="1:6" ht="17.25">
      <c r="A26" s="202" t="s">
        <v>205</v>
      </c>
      <c r="B26" s="299"/>
      <c r="C26" s="299"/>
      <c r="D26" s="299"/>
      <c r="E26" s="300"/>
      <c r="F26" s="414"/>
    </row>
    <row r="27" spans="1:6" ht="17.25">
      <c r="A27" s="307" t="s">
        <v>756</v>
      </c>
      <c r="B27" s="301">
        <f t="shared" ref="B27:D30" si="2">(B21-B22)/B22*100</f>
        <v>3.9106135167279281</v>
      </c>
      <c r="C27" s="301">
        <f t="shared" si="2"/>
        <v>2.0854048699696874</v>
      </c>
      <c r="D27" s="301">
        <f t="shared" si="2"/>
        <v>7.3742640447237662</v>
      </c>
      <c r="E27" s="300"/>
      <c r="F27" s="467">
        <f>(F21-F22)/F22*100</f>
        <v>4.454211116301062</v>
      </c>
    </row>
    <row r="28" spans="1:6" ht="17.25">
      <c r="A28" s="307" t="s">
        <v>646</v>
      </c>
      <c r="B28" s="301">
        <f t="shared" si="2"/>
        <v>11.548237310519902</v>
      </c>
      <c r="C28" s="301">
        <f t="shared" si="2"/>
        <v>13.062729017879196</v>
      </c>
      <c r="D28" s="301">
        <f t="shared" si="2"/>
        <v>-0.39319612786702701</v>
      </c>
      <c r="E28" s="300"/>
      <c r="F28" s="467">
        <f>(F22-F23)/F23*100</f>
        <v>7.806265178592513</v>
      </c>
    </row>
    <row r="29" spans="1:6" ht="17.25">
      <c r="A29" s="307" t="s">
        <v>440</v>
      </c>
      <c r="B29" s="301">
        <f t="shared" si="2"/>
        <v>4.753808025553079</v>
      </c>
      <c r="C29" s="301">
        <f t="shared" si="2"/>
        <v>5.6504767982788078</v>
      </c>
      <c r="D29" s="301">
        <f t="shared" si="2"/>
        <v>11.397019501196228</v>
      </c>
      <c r="E29" s="300"/>
      <c r="F29" s="467">
        <f>(F23-F24)/F24*100</f>
        <v>7.2829039500745196</v>
      </c>
    </row>
    <row r="30" spans="1:6" ht="17.25">
      <c r="A30" s="307" t="s">
        <v>279</v>
      </c>
      <c r="B30" s="301">
        <f t="shared" si="2"/>
        <v>-1.045043798178859</v>
      </c>
      <c r="C30" s="301">
        <f t="shared" si="2"/>
        <v>-2.8893586951943262</v>
      </c>
      <c r="D30" s="301">
        <f t="shared" si="2"/>
        <v>-12.124987190552131</v>
      </c>
      <c r="E30" s="300"/>
      <c r="F30" s="467">
        <f>(F24-F25)/F25*100</f>
        <v>-5.6324435019754144</v>
      </c>
    </row>
    <row r="31" spans="1:6" ht="17.25">
      <c r="A31" s="307" t="s">
        <v>757</v>
      </c>
      <c r="B31" s="462">
        <f>(B21-B25)/B25*100</f>
        <v>20.151719757441708</v>
      </c>
      <c r="C31" s="462">
        <f>(C21-C25)/C25*100</f>
        <v>18.419003712613009</v>
      </c>
      <c r="D31" s="462">
        <f>(D21-D25)/D25*100</f>
        <v>4.6955391117660836</v>
      </c>
      <c r="E31" s="300"/>
      <c r="F31" s="467">
        <f>(F21-F25)/F25*100</f>
        <v>14.004812454092248</v>
      </c>
    </row>
    <row r="32" spans="1:6" ht="6.75" customHeight="1">
      <c r="F32" s="416"/>
    </row>
    <row r="33" spans="1:6" ht="17.25">
      <c r="A33" s="188" t="s">
        <v>203</v>
      </c>
      <c r="B33" s="154"/>
      <c r="F33" s="417"/>
    </row>
    <row r="34" spans="1:6" ht="18.75">
      <c r="A34" s="523">
        <v>2025</v>
      </c>
      <c r="B34" s="667">
        <v>14.66761457194</v>
      </c>
      <c r="C34" s="667">
        <v>12.851988696938442</v>
      </c>
      <c r="D34" s="667">
        <v>13.843920944531554</v>
      </c>
      <c r="F34" s="668">
        <f>SUM(B34:D34)</f>
        <v>41.363524213409995</v>
      </c>
    </row>
    <row r="35" spans="1:6" ht="17.25">
      <c r="A35" s="526">
        <v>2024</v>
      </c>
      <c r="B35" s="667">
        <v>12.657611600479999</v>
      </c>
      <c r="C35" s="667">
        <v>11.642067131746874</v>
      </c>
      <c r="D35" s="667">
        <v>11.973534877647056</v>
      </c>
      <c r="F35" s="668">
        <f>SUM(B35:D35)</f>
        <v>36.273213609873928</v>
      </c>
    </row>
    <row r="36" spans="1:6" ht="17.25">
      <c r="A36" s="526">
        <v>2023</v>
      </c>
      <c r="B36" s="667">
        <v>12.03598909868</v>
      </c>
      <c r="C36" s="667">
        <v>11.211268755899999</v>
      </c>
      <c r="D36" s="667">
        <v>13.140466847204173</v>
      </c>
      <c r="F36" s="668">
        <f>SUM(B36:D36)</f>
        <v>36.387724701784173</v>
      </c>
    </row>
    <row r="37" spans="1:6" ht="17.25">
      <c r="A37" s="526">
        <v>2022</v>
      </c>
      <c r="B37" s="667">
        <v>10.122386715739998</v>
      </c>
      <c r="C37" s="667">
        <v>9.9823963822799993</v>
      </c>
      <c r="D37" s="667">
        <v>11.070118560240001</v>
      </c>
      <c r="E37" s="205"/>
      <c r="F37" s="668">
        <f>SUM(B37:D37)</f>
        <v>31.174901658259998</v>
      </c>
    </row>
    <row r="38" spans="1:6" ht="17.25">
      <c r="A38" s="526">
        <v>2021</v>
      </c>
      <c r="B38" s="667">
        <v>9.4042656547499988</v>
      </c>
      <c r="C38" s="667">
        <v>9.3577764849499996</v>
      </c>
      <c r="D38" s="667">
        <v>11.002703893960001</v>
      </c>
      <c r="E38" s="205"/>
      <c r="F38" s="668">
        <f>SUM(B38:D38)</f>
        <v>29.764746033660003</v>
      </c>
    </row>
    <row r="39" spans="1:6" ht="17.25">
      <c r="A39" s="202" t="s">
        <v>205</v>
      </c>
      <c r="B39" s="299"/>
      <c r="C39" s="299"/>
      <c r="D39" s="299"/>
      <c r="E39" s="300"/>
      <c r="F39" s="414"/>
    </row>
    <row r="40" spans="1:6" ht="17.25">
      <c r="A40" s="307" t="s">
        <v>756</v>
      </c>
      <c r="B40" s="301">
        <f t="shared" ref="B40:D43" si="3">(B34-B35)/B35*100</f>
        <v>15.879796559595633</v>
      </c>
      <c r="C40" s="301">
        <f t="shared" si="3"/>
        <v>10.392669544845864</v>
      </c>
      <c r="D40" s="301">
        <f t="shared" si="3"/>
        <v>15.62100153377639</v>
      </c>
      <c r="E40" s="300"/>
      <c r="F40" s="467">
        <f>(F34-F35)/F35*100</f>
        <v>14.033249599231635</v>
      </c>
    </row>
    <row r="41" spans="1:6" ht="17.25">
      <c r="A41" s="307" t="s">
        <v>646</v>
      </c>
      <c r="B41" s="301">
        <f t="shared" si="3"/>
        <v>5.1646981124980682</v>
      </c>
      <c r="C41" s="301">
        <f t="shared" si="3"/>
        <v>3.8425479330353616</v>
      </c>
      <c r="D41" s="301">
        <f t="shared" si="3"/>
        <v>-8.880445292591709</v>
      </c>
      <c r="E41" s="300"/>
      <c r="F41" s="467">
        <f>(F35-F36)/F36*100</f>
        <v>-0.31469703821473138</v>
      </c>
    </row>
    <row r="42" spans="1:6" ht="17.25">
      <c r="A42" s="307" t="s">
        <v>440</v>
      </c>
      <c r="B42" s="301">
        <f t="shared" si="3"/>
        <v>18.904655953960049</v>
      </c>
      <c r="C42" s="301">
        <f t="shared" si="3"/>
        <v>12.310394484047956</v>
      </c>
      <c r="D42" s="301">
        <f t="shared" si="3"/>
        <v>18.702132914819362</v>
      </c>
      <c r="E42" s="300"/>
      <c r="F42" s="467">
        <f>(F36-F37)/F37*100</f>
        <v>16.721217281347872</v>
      </c>
    </row>
    <row r="43" spans="1:6" ht="17.25">
      <c r="A43" s="307" t="s">
        <v>279</v>
      </c>
      <c r="B43" s="301">
        <f t="shared" si="3"/>
        <v>7.6361205367192406</v>
      </c>
      <c r="C43" s="301">
        <f t="shared" si="3"/>
        <v>6.674875151533791</v>
      </c>
      <c r="D43" s="301">
        <f t="shared" si="3"/>
        <v>0.61270999319546493</v>
      </c>
      <c r="E43" s="300"/>
      <c r="F43" s="467">
        <f>(F37-F38)/F38*100</f>
        <v>4.7376706087305243</v>
      </c>
    </row>
    <row r="44" spans="1:6" ht="17.25">
      <c r="A44" s="307" t="s">
        <v>757</v>
      </c>
      <c r="B44" s="462">
        <f>(B34-B38)/B38*100</f>
        <v>55.967675844328546</v>
      </c>
      <c r="C44" s="462">
        <f>(C34-C38)/C38*100</f>
        <v>37.340197402749915</v>
      </c>
      <c r="D44" s="462">
        <f>(D34-D38)/D38*100</f>
        <v>25.822898425279401</v>
      </c>
      <c r="E44" s="300"/>
      <c r="F44" s="467">
        <f>(F34-F38)/F38*100</f>
        <v>38.968174519726468</v>
      </c>
    </row>
    <row r="45" spans="1:6" ht="17.25">
      <c r="F45" s="414"/>
    </row>
  </sheetData>
  <pageMargins left="0.7" right="0.7" top="0.75" bottom="0.75" header="0.3" footer="0.3"/>
  <pageSetup paperSize="9" orientation="portrait" r:id="rId1"/>
  <ignoredErrors>
    <ignoredError sqref="F21:F25 F34:F38" formulaRange="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678A9-04E1-447D-A937-E76F8876BE71}">
  <sheetPr>
    <tabColor rgb="FFFFC000"/>
  </sheetPr>
  <dimension ref="A1:I28"/>
  <sheetViews>
    <sheetView showGridLines="0" zoomScale="90" zoomScaleNormal="90" workbookViewId="0">
      <selection activeCell="M34" sqref="M34"/>
    </sheetView>
  </sheetViews>
  <sheetFormatPr defaultColWidth="9.140625" defaultRowHeight="15.75"/>
  <cols>
    <col min="1" max="1" width="63.42578125" style="6" customWidth="1"/>
    <col min="2" max="2" width="9.5703125" style="6" customWidth="1"/>
    <col min="3" max="3" width="10.140625" style="6" customWidth="1"/>
    <col min="4" max="4" width="9.85546875" style="6" customWidth="1"/>
    <col min="5" max="5" width="10" style="6" customWidth="1"/>
    <col min="6" max="6" width="9.5703125" style="6" customWidth="1"/>
    <col min="7" max="7" width="2" style="6" customWidth="1"/>
    <col min="8" max="8" width="13.42578125" style="6" customWidth="1"/>
    <col min="9" max="9" width="14.42578125" style="6" customWidth="1"/>
    <col min="10" max="16384" width="9.140625" style="6"/>
  </cols>
  <sheetData>
    <row r="1" spans="1:9" ht="21">
      <c r="A1" s="186" t="str">
        <f>'Indice-Index'!A35</f>
        <v>3.8   Trend storico dei volumi  - Volumes  trend</v>
      </c>
      <c r="B1" s="92"/>
      <c r="C1" s="93"/>
      <c r="D1" s="93"/>
      <c r="E1" s="93"/>
      <c r="F1" s="93"/>
      <c r="G1" s="93"/>
      <c r="H1" s="93"/>
      <c r="I1" s="93"/>
    </row>
    <row r="4" spans="1:9">
      <c r="A4" s="1107" t="s">
        <v>215</v>
      </c>
      <c r="B4" s="202" t="str">
        <f>+'3.4'!B4</f>
        <v>2020/21</v>
      </c>
      <c r="C4" s="202" t="str">
        <f>+'3.4'!C4</f>
        <v>2021/22</v>
      </c>
      <c r="D4" s="202" t="str">
        <f>+'3.4'!D4</f>
        <v>2022/23</v>
      </c>
      <c r="E4" s="202" t="str">
        <f>+'3.4'!E4</f>
        <v>2023/24</v>
      </c>
      <c r="F4" s="202" t="str">
        <f>+'3.4'!F4</f>
        <v>2024/25</v>
      </c>
      <c r="G4" s="13"/>
      <c r="H4" s="287" t="s">
        <v>108</v>
      </c>
      <c r="I4" s="287" t="s">
        <v>108</v>
      </c>
    </row>
    <row r="5" spans="1:9">
      <c r="A5" s="1108"/>
      <c r="B5" s="69" t="s">
        <v>103</v>
      </c>
      <c r="C5" s="70"/>
      <c r="D5" s="69"/>
      <c r="E5" s="69" t="s">
        <v>104</v>
      </c>
      <c r="F5" s="69" t="s">
        <v>105</v>
      </c>
      <c r="G5" s="70"/>
      <c r="H5" s="289" t="s">
        <v>107</v>
      </c>
      <c r="I5" s="289" t="s">
        <v>106</v>
      </c>
    </row>
    <row r="6" spans="1:9">
      <c r="B6" s="13"/>
      <c r="C6" s="13"/>
      <c r="D6" s="13"/>
      <c r="E6" s="13"/>
      <c r="F6" s="13"/>
      <c r="H6" s="13"/>
      <c r="I6" s="13"/>
    </row>
    <row r="7" spans="1:9">
      <c r="A7" s="238" t="s">
        <v>139</v>
      </c>
      <c r="B7" s="419">
        <f>B8+B9+B10</f>
        <v>2278.5327716589418</v>
      </c>
      <c r="C7" s="419">
        <f>C8+C9+C10</f>
        <v>2284.3762818763003</v>
      </c>
      <c r="D7" s="419">
        <f>D8+D9+D10</f>
        <v>2085.9888638406769</v>
      </c>
      <c r="E7" s="419">
        <f>E8+E9+E10</f>
        <v>1936.2475139491803</v>
      </c>
      <c r="F7" s="419">
        <f>F8+F9+F10</f>
        <v>1830.9074076316842</v>
      </c>
      <c r="G7" s="151"/>
      <c r="H7" s="239">
        <f>(F7-B7)/B7*100</f>
        <v>-19.645333593396288</v>
      </c>
      <c r="I7" s="239">
        <f>(F7-E7)/E7*100</f>
        <v>-5.4404256459260134</v>
      </c>
    </row>
    <row r="8" spans="1:9">
      <c r="A8" s="6" t="s">
        <v>136</v>
      </c>
      <c r="B8" s="123">
        <v>767.42103983998402</v>
      </c>
      <c r="C8" s="123">
        <v>723.00359083418607</v>
      </c>
      <c r="D8" s="123">
        <v>622.06278885911365</v>
      </c>
      <c r="E8" s="123">
        <v>564.7499159796165</v>
      </c>
      <c r="F8" s="123">
        <v>535.44872943548808</v>
      </c>
      <c r="H8" s="118">
        <f t="shared" ref="H8:H14" si="0">(F8-B8)/B8*100</f>
        <v>-30.227515061727367</v>
      </c>
      <c r="I8" s="118">
        <f t="shared" ref="I8:I14" si="1">(F8-E8)/E8*100</f>
        <v>-5.188347216183737</v>
      </c>
    </row>
    <row r="9" spans="1:9">
      <c r="A9" s="127" t="s">
        <v>661</v>
      </c>
      <c r="B9" s="128">
        <v>1479.3601932633885</v>
      </c>
      <c r="C9" s="128">
        <v>1518.0796517052936</v>
      </c>
      <c r="D9" s="128">
        <v>1415.8967534844141</v>
      </c>
      <c r="E9" s="128">
        <v>1325.7117674622616</v>
      </c>
      <c r="F9" s="128">
        <v>1251.6846532722527</v>
      </c>
      <c r="H9" s="118">
        <f t="shared" si="0"/>
        <v>-15.390135615917572</v>
      </c>
      <c r="I9" s="118">
        <f t="shared" si="1"/>
        <v>-5.5839524100864697</v>
      </c>
    </row>
    <row r="10" spans="1:9">
      <c r="A10" s="84" t="s">
        <v>656</v>
      </c>
      <c r="B10" s="748">
        <v>31.751538555569375</v>
      </c>
      <c r="C10" s="748">
        <v>43.29303933682052</v>
      </c>
      <c r="D10" s="748">
        <v>48.029321497149112</v>
      </c>
      <c r="E10" s="748">
        <v>45.785830507302371</v>
      </c>
      <c r="F10" s="748">
        <v>43.774024923943422</v>
      </c>
      <c r="H10" s="243">
        <f t="shared" si="0"/>
        <v>37.864263954746988</v>
      </c>
      <c r="I10" s="243">
        <f t="shared" si="1"/>
        <v>-4.3939479989078434</v>
      </c>
    </row>
    <row r="11" spans="1:9" ht="5.25" customHeight="1">
      <c r="A11" s="236"/>
      <c r="B11" s="240"/>
      <c r="C11" s="240"/>
      <c r="D11" s="240"/>
      <c r="E11" s="240"/>
      <c r="F11" s="240"/>
      <c r="G11" s="151"/>
      <c r="H11" s="237"/>
      <c r="I11" s="237"/>
    </row>
    <row r="12" spans="1:9">
      <c r="A12" s="238" t="s">
        <v>132</v>
      </c>
      <c r="B12" s="419">
        <f>+B14+B13</f>
        <v>902.41318214818318</v>
      </c>
      <c r="C12" s="419">
        <f>+C14+C13</f>
        <v>918.59211438683735</v>
      </c>
      <c r="D12" s="419">
        <f>+D14+D13</f>
        <v>990.87742889811534</v>
      </c>
      <c r="E12" s="419">
        <f>+E14+E13</f>
        <v>1078.6484186157145</v>
      </c>
      <c r="F12" s="419">
        <f>+F14+F13</f>
        <v>1143.5304692331924</v>
      </c>
      <c r="G12" s="151"/>
      <c r="H12" s="239">
        <f>(F12-B12)/B12*100</f>
        <v>26.719167212410682</v>
      </c>
      <c r="I12" s="239">
        <f>(F12-E12)/E12*100</f>
        <v>6.0151249932526154</v>
      </c>
    </row>
    <row r="13" spans="1:9">
      <c r="A13" s="6" t="s">
        <v>148</v>
      </c>
      <c r="B13" s="123">
        <v>793.90256564720482</v>
      </c>
      <c r="C13" s="123">
        <v>798.53866606792735</v>
      </c>
      <c r="D13" s="123">
        <v>856.91983254306228</v>
      </c>
      <c r="E13" s="123">
        <v>931.07241609988046</v>
      </c>
      <c r="F13" s="123">
        <v>986.59333775862729</v>
      </c>
      <c r="H13" s="40">
        <f t="shared" si="0"/>
        <v>24.271337623696578</v>
      </c>
      <c r="I13" s="40">
        <f t="shared" si="1"/>
        <v>5.9631152957269915</v>
      </c>
    </row>
    <row r="14" spans="1:9">
      <c r="A14" s="157" t="s">
        <v>147</v>
      </c>
      <c r="B14" s="418">
        <v>108.5106165009784</v>
      </c>
      <c r="C14" s="418">
        <v>120.05344831891</v>
      </c>
      <c r="D14" s="418">
        <v>133.95759635505303</v>
      </c>
      <c r="E14" s="418">
        <v>147.57600251583392</v>
      </c>
      <c r="F14" s="418">
        <v>156.93713147456523</v>
      </c>
      <c r="H14" s="231">
        <f t="shared" si="0"/>
        <v>44.62836590109152</v>
      </c>
      <c r="I14" s="231">
        <f t="shared" si="1"/>
        <v>6.3432596080293795</v>
      </c>
    </row>
    <row r="15" spans="1:9">
      <c r="B15" s="13"/>
      <c r="C15" s="13"/>
      <c r="D15" s="13"/>
      <c r="E15" s="13"/>
      <c r="F15" s="13"/>
      <c r="H15" s="13"/>
      <c r="I15" s="13"/>
    </row>
    <row r="16" spans="1:9">
      <c r="A16" s="5"/>
      <c r="B16" s="83"/>
      <c r="C16" s="83"/>
      <c r="D16" s="83"/>
      <c r="E16" s="83"/>
      <c r="F16" s="83"/>
      <c r="H16" s="40"/>
      <c r="I16" s="40"/>
    </row>
    <row r="17" spans="1:9">
      <c r="A17" s="1108" t="s">
        <v>100</v>
      </c>
      <c r="B17" s="286" t="str">
        <f>+'3.4'!B19</f>
        <v>1T21</v>
      </c>
      <c r="C17" s="286" t="str">
        <f>+'3.4'!C19</f>
        <v>1T22</v>
      </c>
      <c r="D17" s="286" t="str">
        <f>+'3.4'!D19</f>
        <v>1T23</v>
      </c>
      <c r="E17" s="286" t="str">
        <f>+'3.4'!E19</f>
        <v>1T24</v>
      </c>
      <c r="F17" s="286" t="str">
        <f>+'3.4'!F19</f>
        <v>1T25</v>
      </c>
      <c r="G17" s="24"/>
      <c r="H17" s="287" t="s">
        <v>108</v>
      </c>
      <c r="I17" s="287" t="s">
        <v>108</v>
      </c>
    </row>
    <row r="18" spans="1:9">
      <c r="A18" s="1108"/>
      <c r="B18" s="286" t="str">
        <f>+'3.4'!B20</f>
        <v>1Q21</v>
      </c>
      <c r="C18" s="286" t="str">
        <f>+'3.4'!C20</f>
        <v>1Q22</v>
      </c>
      <c r="D18" s="286" t="str">
        <f>+'3.4'!D20</f>
        <v>1Q23</v>
      </c>
      <c r="E18" s="286" t="str">
        <f>+'3.4'!E20</f>
        <v>1Q24</v>
      </c>
      <c r="F18" s="286" t="str">
        <f>+'3.4'!F20</f>
        <v>1Q25</v>
      </c>
      <c r="G18" s="24"/>
      <c r="H18" s="289" t="s">
        <v>107</v>
      </c>
      <c r="I18" s="289" t="s">
        <v>106</v>
      </c>
    </row>
    <row r="19" spans="1:9">
      <c r="B19" s="287" t="s">
        <v>103</v>
      </c>
      <c r="C19" s="288"/>
      <c r="D19" s="287"/>
      <c r="E19" s="287" t="s">
        <v>104</v>
      </c>
      <c r="F19" s="287" t="s">
        <v>105</v>
      </c>
      <c r="G19" s="24"/>
      <c r="H19" s="13"/>
      <c r="I19" s="13"/>
    </row>
    <row r="20" spans="1:9">
      <c r="B20" s="69"/>
      <c r="C20" s="70"/>
      <c r="D20" s="69"/>
      <c r="E20" s="69"/>
      <c r="F20" s="69"/>
      <c r="H20" s="13"/>
      <c r="I20" s="13"/>
    </row>
    <row r="21" spans="1:9">
      <c r="A21" s="238" t="s">
        <v>139</v>
      </c>
      <c r="B21" s="419">
        <f>B22+B23+B24</f>
        <v>586.43858412154555</v>
      </c>
      <c r="C21" s="419">
        <f>C22+C23+C24</f>
        <v>569.61254449850583</v>
      </c>
      <c r="D21" s="419">
        <f>D22+D23+D24</f>
        <v>527.63346517746857</v>
      </c>
      <c r="E21" s="419">
        <f>E22+E23+E24</f>
        <v>492.17973872304628</v>
      </c>
      <c r="F21" s="419">
        <f>F22+F23+F24</f>
        <v>459.71246283109843</v>
      </c>
      <c r="G21" s="151"/>
      <c r="H21" s="239">
        <f>(F21-B21)/B21*100</f>
        <v>-21.609444658263104</v>
      </c>
      <c r="I21" s="239">
        <f>(F21-E21)/E21*100</f>
        <v>-6.5966299173923257</v>
      </c>
    </row>
    <row r="22" spans="1:9">
      <c r="A22" s="6" t="s">
        <v>136</v>
      </c>
      <c r="B22" s="123">
        <v>187.29237666887437</v>
      </c>
      <c r="C22" s="123">
        <v>171.36144104520531</v>
      </c>
      <c r="D22" s="123">
        <v>147.88498507479511</v>
      </c>
      <c r="E22" s="123">
        <v>131.79437812853433</v>
      </c>
      <c r="F22" s="123">
        <v>126.64953037237484</v>
      </c>
      <c r="H22" s="118">
        <f t="shared" ref="H22:H28" si="2">(F22-B22)/B22*100</f>
        <v>-32.378705089376766</v>
      </c>
      <c r="I22" s="118">
        <f t="shared" ref="I22:I28" si="3">(F22-E22)/E22*100</f>
        <v>-3.903692880694734</v>
      </c>
    </row>
    <row r="23" spans="1:9">
      <c r="A23" s="127" t="s">
        <v>661</v>
      </c>
      <c r="B23" s="128">
        <v>391.28265713118964</v>
      </c>
      <c r="C23" s="128">
        <v>388.41787289767041</v>
      </c>
      <c r="D23" s="128">
        <v>369.16015457809402</v>
      </c>
      <c r="E23" s="128">
        <v>348.88013160998105</v>
      </c>
      <c r="F23" s="128">
        <v>323.29802102707163</v>
      </c>
      <c r="H23" s="118">
        <f t="shared" si="2"/>
        <v>-17.374814565656575</v>
      </c>
      <c r="I23" s="118">
        <f t="shared" si="3"/>
        <v>-7.3326361305974546</v>
      </c>
    </row>
    <row r="24" spans="1:9">
      <c r="A24" s="84" t="s">
        <v>656</v>
      </c>
      <c r="B24" s="748">
        <v>7.8635503214814984</v>
      </c>
      <c r="C24" s="748">
        <v>9.8332305556301147</v>
      </c>
      <c r="D24" s="748">
        <v>10.588325524579416</v>
      </c>
      <c r="E24" s="748">
        <v>11.505228984530918</v>
      </c>
      <c r="F24" s="748">
        <v>9.7649114316519476</v>
      </c>
      <c r="H24" s="243">
        <f t="shared" si="2"/>
        <v>24.179423192299627</v>
      </c>
      <c r="I24" s="243">
        <f t="shared" si="3"/>
        <v>-15.126318261191262</v>
      </c>
    </row>
    <row r="25" spans="1:9" ht="5.25" customHeight="1">
      <c r="B25" s="13"/>
      <c r="C25" s="13"/>
      <c r="D25" s="13"/>
      <c r="E25" s="13"/>
      <c r="F25" s="13"/>
      <c r="H25" s="13"/>
      <c r="I25" s="13"/>
    </row>
    <row r="26" spans="1:9">
      <c r="A26" s="238" t="s">
        <v>132</v>
      </c>
      <c r="B26" s="419">
        <f>+B28+B27</f>
        <v>244.01973110353865</v>
      </c>
      <c r="C26" s="419">
        <f>+C28+C27</f>
        <v>233.36209574391188</v>
      </c>
      <c r="D26" s="419">
        <f>+D28+D27</f>
        <v>253.30001793204485</v>
      </c>
      <c r="E26" s="419">
        <f>+E28+E27</f>
        <v>270.11825565465489</v>
      </c>
      <c r="F26" s="419">
        <f>+F28+F27</f>
        <v>285.62451811586851</v>
      </c>
      <c r="G26" s="151"/>
      <c r="H26" s="239">
        <f>(F26-B26)/B26*100</f>
        <v>17.049763486001371</v>
      </c>
      <c r="I26" s="239">
        <f>(F26-E26)/E26*100</f>
        <v>5.7405459041014684</v>
      </c>
    </row>
    <row r="27" spans="1:9">
      <c r="A27" s="6" t="s">
        <v>148</v>
      </c>
      <c r="B27" s="123">
        <v>214.25498506987864</v>
      </c>
      <c r="C27" s="123">
        <v>202.1871940856519</v>
      </c>
      <c r="D27" s="123">
        <v>216.91229323026067</v>
      </c>
      <c r="E27" s="123">
        <v>233.84504204478097</v>
      </c>
      <c r="F27" s="123">
        <v>244.26099390245849</v>
      </c>
      <c r="H27" s="40">
        <f>(F27-B27)/B27*100</f>
        <v>14.004812454092249</v>
      </c>
      <c r="I27" s="40">
        <f t="shared" si="3"/>
        <v>4.454211116301062</v>
      </c>
    </row>
    <row r="28" spans="1:9">
      <c r="A28" s="157" t="s">
        <v>147</v>
      </c>
      <c r="B28" s="418">
        <v>29.76474603366</v>
      </c>
      <c r="C28" s="418">
        <v>31.174901658259998</v>
      </c>
      <c r="D28" s="418">
        <v>36.387724701784173</v>
      </c>
      <c r="E28" s="418">
        <v>36.273213609873935</v>
      </c>
      <c r="F28" s="418">
        <v>41.363524213409995</v>
      </c>
      <c r="H28" s="231">
        <f t="shared" si="2"/>
        <v>38.968174519726482</v>
      </c>
      <c r="I28" s="231">
        <f t="shared" si="3"/>
        <v>14.033249599231612</v>
      </c>
    </row>
  </sheetData>
  <mergeCells count="2">
    <mergeCell ref="A4:A5"/>
    <mergeCell ref="A17:A18"/>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7CF28-D9BD-410C-9A1C-2831970F3EFA}">
  <sheetPr>
    <tabColor rgb="FFFFC000"/>
  </sheetPr>
  <dimension ref="A1:K43"/>
  <sheetViews>
    <sheetView showGridLines="0" zoomScale="90" zoomScaleNormal="90" workbookViewId="0"/>
  </sheetViews>
  <sheetFormatPr defaultColWidth="9.140625" defaultRowHeight="15.75"/>
  <cols>
    <col min="1" max="1" width="30.5703125" style="6" customWidth="1"/>
    <col min="2" max="2" width="10.85546875" style="6" customWidth="1"/>
    <col min="3" max="3" width="24.5703125" style="6" customWidth="1"/>
    <col min="4" max="4" width="2.140625" style="6" customWidth="1"/>
    <col min="5" max="5" width="31.5703125" style="6" customWidth="1"/>
    <col min="6" max="6" width="8.7109375" style="6" customWidth="1"/>
    <col min="7" max="7" width="24.85546875" style="6" customWidth="1"/>
    <col min="8" max="8" width="2.85546875" style="6" customWidth="1"/>
    <col min="9" max="9" width="34.85546875" style="6" bestFit="1" customWidth="1"/>
    <col min="10" max="10" width="8.5703125" style="6" customWidth="1"/>
    <col min="11" max="11" width="24.85546875" style="6" customWidth="1"/>
    <col min="12" max="16384" width="9.140625" style="6"/>
  </cols>
  <sheetData>
    <row r="1" spans="1:11" ht="21">
      <c r="A1" s="186" t="str">
        <f>'Indice-Index'!A36</f>
        <v>3.9   Il quadro concorrenziale - The competitive framework</v>
      </c>
      <c r="B1" s="93"/>
      <c r="C1" s="93"/>
      <c r="D1" s="93"/>
      <c r="E1" s="93"/>
      <c r="F1" s="93"/>
      <c r="G1" s="93"/>
      <c r="H1" s="93"/>
      <c r="I1" s="93"/>
      <c r="J1" s="93"/>
      <c r="K1" s="93"/>
    </row>
    <row r="2" spans="1:11" ht="16.5" customHeight="1"/>
    <row r="3" spans="1:11" ht="16.5" customHeight="1"/>
    <row r="4" spans="1:11" ht="18.75">
      <c r="A4" s="45" t="s">
        <v>216</v>
      </c>
      <c r="D4" s="211"/>
    </row>
    <row r="5" spans="1:11" ht="18.75">
      <c r="A5" s="45"/>
      <c r="D5" s="211"/>
    </row>
    <row r="6" spans="1:11">
      <c r="A6" s="233" t="s">
        <v>133</v>
      </c>
      <c r="B6" s="34" t="str">
        <f>'3.1'!C4</f>
        <v>3M2025</v>
      </c>
      <c r="C6" s="132" t="s">
        <v>761</v>
      </c>
      <c r="E6" s="233" t="s">
        <v>438</v>
      </c>
      <c r="F6" s="34" t="str">
        <f>+B6</f>
        <v>3M2025</v>
      </c>
      <c r="G6" s="33" t="str">
        <f>+C6</f>
        <v>Diff/chg. vs 3M24 (p.p.)</v>
      </c>
      <c r="I6" s="233" t="s">
        <v>282</v>
      </c>
      <c r="J6" s="34" t="str">
        <f>+F6</f>
        <v>3M2025</v>
      </c>
      <c r="K6" s="33" t="str">
        <f>+G6</f>
        <v>Diff/chg. vs 3M24 (p.p.)</v>
      </c>
    </row>
    <row r="7" spans="1:11">
      <c r="A7" s="241" t="s">
        <v>149</v>
      </c>
      <c r="B7" s="47"/>
      <c r="C7" s="97"/>
      <c r="E7" s="241" t="s">
        <v>439</v>
      </c>
      <c r="F7" s="33"/>
      <c r="G7" s="33"/>
      <c r="I7" s="241" t="s">
        <v>283</v>
      </c>
      <c r="J7" s="33"/>
      <c r="K7" s="33"/>
    </row>
    <row r="8" spans="1:11">
      <c r="A8" s="468" t="s">
        <v>116</v>
      </c>
      <c r="B8" s="673">
        <v>32.427255627348529</v>
      </c>
      <c r="C8" s="673">
        <v>-1.0636304017493643</v>
      </c>
      <c r="E8" s="544" t="s">
        <v>116</v>
      </c>
      <c r="F8" s="521">
        <v>95.148244461234427</v>
      </c>
      <c r="G8" s="521">
        <v>-0.54158353240312351</v>
      </c>
      <c r="I8" s="468" t="s">
        <v>123</v>
      </c>
      <c r="J8" s="521">
        <v>19.619471987877535</v>
      </c>
      <c r="K8" s="521">
        <v>1.7808032809435232</v>
      </c>
    </row>
    <row r="9" spans="1:11">
      <c r="A9" s="468" t="s">
        <v>123</v>
      </c>
      <c r="B9" s="673">
        <v>15.678159066743266</v>
      </c>
      <c r="C9" s="673">
        <v>1.6142249581664814</v>
      </c>
      <c r="E9" s="544" t="s">
        <v>60</v>
      </c>
      <c r="F9" s="521">
        <v>3.0519252778225767</v>
      </c>
      <c r="G9" s="521">
        <v>0.46910478466685923</v>
      </c>
      <c r="I9" s="468" t="s">
        <v>116</v>
      </c>
      <c r="J9" s="521">
        <v>16.659904201396795</v>
      </c>
      <c r="K9" s="521">
        <v>-0.13689776827851219</v>
      </c>
    </row>
    <row r="10" spans="1:11">
      <c r="A10" s="468" t="s">
        <v>59</v>
      </c>
      <c r="B10" s="673">
        <v>12.945577172521009</v>
      </c>
      <c r="C10" s="673">
        <v>-1.1148074062771922</v>
      </c>
      <c r="E10" s="544" t="s">
        <v>265</v>
      </c>
      <c r="F10" s="521">
        <v>1.7998302609429992</v>
      </c>
      <c r="G10" s="521">
        <v>7.2478747736261395E-2</v>
      </c>
      <c r="I10" s="468" t="s">
        <v>59</v>
      </c>
      <c r="J10" s="521">
        <v>16.199949727639908</v>
      </c>
      <c r="K10" s="521">
        <v>-1.6342167621124339</v>
      </c>
    </row>
    <row r="11" spans="1:11">
      <c r="A11" s="468" t="s">
        <v>57</v>
      </c>
      <c r="B11" s="673">
        <v>10.240567729237688</v>
      </c>
      <c r="C11" s="673">
        <v>-0.41570457644386671</v>
      </c>
      <c r="E11" s="534" t="s">
        <v>79</v>
      </c>
      <c r="F11" s="454">
        <f>SUM(F8:F10)</f>
        <v>100</v>
      </c>
      <c r="G11" s="454">
        <f>SUM(G8:G10)</f>
        <v>-2.886579864025407E-15</v>
      </c>
      <c r="I11" s="468" t="s">
        <v>57</v>
      </c>
      <c r="J11" s="521">
        <v>12.814931322512487</v>
      </c>
      <c r="K11" s="521">
        <v>-0.70146528773626748</v>
      </c>
    </row>
    <row r="12" spans="1:11">
      <c r="A12" s="468" t="s">
        <v>117</v>
      </c>
      <c r="B12" s="673">
        <v>9.2769902665520814</v>
      </c>
      <c r="C12" s="673">
        <v>-0.99769815248012783</v>
      </c>
      <c r="I12" s="468" t="s">
        <v>117</v>
      </c>
      <c r="J12" s="521">
        <v>11.609121319129395</v>
      </c>
      <c r="K12" s="521">
        <v>-1.4232749761796892</v>
      </c>
    </row>
    <row r="13" spans="1:11">
      <c r="A13" s="468" t="s">
        <v>58</v>
      </c>
      <c r="B13" s="673">
        <v>9.0831267274331733</v>
      </c>
      <c r="C13" s="673">
        <v>0.64938469067851301</v>
      </c>
      <c r="I13" s="468" t="s">
        <v>58</v>
      </c>
      <c r="J13" s="521">
        <v>11.366522665867722</v>
      </c>
      <c r="K13" s="521">
        <v>0.66917944796538009</v>
      </c>
    </row>
    <row r="14" spans="1:11">
      <c r="A14" s="468" t="s">
        <v>442</v>
      </c>
      <c r="B14" s="673">
        <v>8.2507722532270282</v>
      </c>
      <c r="C14" s="673">
        <v>0.9548465731315412</v>
      </c>
      <c r="I14" s="468" t="s">
        <v>442</v>
      </c>
      <c r="J14" s="521">
        <v>10.324923634938628</v>
      </c>
      <c r="K14" s="521">
        <v>1.0707846356478932</v>
      </c>
    </row>
    <row r="15" spans="1:11">
      <c r="A15" s="468" t="s">
        <v>61</v>
      </c>
      <c r="B15" s="673">
        <v>2.0975511569372278</v>
      </c>
      <c r="C15" s="673">
        <v>0.3733843149739966</v>
      </c>
      <c r="I15" s="628" t="s">
        <v>61</v>
      </c>
      <c r="J15" s="674">
        <v>1.4051751406375301</v>
      </c>
      <c r="K15" s="674">
        <v>0.37508742975009479</v>
      </c>
    </row>
    <row r="16" spans="1:11">
      <c r="A16" s="534" t="s">
        <v>79</v>
      </c>
      <c r="B16" s="675">
        <f>SUM(B8:B15)</f>
        <v>99.999999999999986</v>
      </c>
      <c r="C16" s="454">
        <f>SUM(C8:C15)</f>
        <v>-1.8873791418627661E-14</v>
      </c>
      <c r="I16" s="468" t="s">
        <v>118</v>
      </c>
      <c r="J16" s="517">
        <f>SUM(J8:J15)</f>
        <v>100</v>
      </c>
      <c r="K16" s="517">
        <f>SUM(K8:K15)</f>
        <v>-1.1546319456101628E-14</v>
      </c>
    </row>
    <row r="17" spans="2:11" ht="14.1" customHeight="1"/>
    <row r="19" spans="2:11">
      <c r="J19" s="7"/>
    </row>
    <row r="20" spans="2:11">
      <c r="J20" s="7"/>
    </row>
    <row r="21" spans="2:11">
      <c r="I21" s="233" t="s">
        <v>746</v>
      </c>
      <c r="J21" s="34" t="str">
        <f>+J6</f>
        <v>3M2025</v>
      </c>
      <c r="K21" s="33" t="str">
        <f>+K6</f>
        <v>Diff/chg. vs 3M24 (p.p.)</v>
      </c>
    </row>
    <row r="22" spans="2:11">
      <c r="I22" s="241" t="s">
        <v>747</v>
      </c>
      <c r="J22" s="33"/>
      <c r="K22" s="33"/>
    </row>
    <row r="23" spans="2:11">
      <c r="I23" s="468" t="s">
        <v>123</v>
      </c>
      <c r="J23" s="521">
        <v>28.87955542901765</v>
      </c>
      <c r="K23" s="521">
        <v>3.0058267012871944</v>
      </c>
    </row>
    <row r="24" spans="2:11">
      <c r="I24" s="468" t="s">
        <v>116</v>
      </c>
      <c r="J24" s="521">
        <v>23.082111128455445</v>
      </c>
      <c r="K24" s="521">
        <v>6.1047997841669144E-2</v>
      </c>
    </row>
    <row r="25" spans="2:11">
      <c r="B25" s="13"/>
      <c r="C25" s="13"/>
      <c r="I25" s="468" t="s">
        <v>59</v>
      </c>
      <c r="J25" s="521">
        <v>19.564062190489896</v>
      </c>
      <c r="K25" s="521">
        <v>-2.6697226782709755</v>
      </c>
    </row>
    <row r="26" spans="2:11">
      <c r="I26" s="468" t="s">
        <v>117</v>
      </c>
      <c r="J26" s="521">
        <v>14.861939836905535</v>
      </c>
      <c r="K26" s="521">
        <v>-1.8535670910050186</v>
      </c>
    </row>
    <row r="27" spans="2:11">
      <c r="I27" s="468" t="s">
        <v>57</v>
      </c>
      <c r="J27" s="521">
        <v>5.4155908714399095</v>
      </c>
      <c r="K27" s="521">
        <v>0.85026925410400089</v>
      </c>
    </row>
    <row r="28" spans="2:11">
      <c r="I28" s="468" t="s">
        <v>442</v>
      </c>
      <c r="J28" s="521">
        <v>4.9185782110122167</v>
      </c>
      <c r="K28" s="521">
        <v>0.15465544620125282</v>
      </c>
    </row>
    <row r="29" spans="2:11">
      <c r="I29" s="468" t="s">
        <v>58</v>
      </c>
      <c r="J29" s="521">
        <v>2.382126943988534</v>
      </c>
      <c r="K29" s="521">
        <v>0.35158663394291123</v>
      </c>
    </row>
    <row r="30" spans="2:11">
      <c r="I30" s="628" t="s">
        <v>61</v>
      </c>
      <c r="J30" s="674">
        <v>0.89603538869078125</v>
      </c>
      <c r="K30" s="674">
        <v>9.9903735898911661E-2</v>
      </c>
    </row>
    <row r="31" spans="2:11">
      <c r="I31" s="468" t="s">
        <v>748</v>
      </c>
      <c r="J31" s="517">
        <f>SUM(J23:J30)</f>
        <v>99.999999999999957</v>
      </c>
      <c r="K31" s="517">
        <f>SUM(K23:K30)</f>
        <v>-5.3956838996782608E-14</v>
      </c>
    </row>
    <row r="34" spans="9:11">
      <c r="I34" s="233" t="s">
        <v>749</v>
      </c>
      <c r="J34" s="34" t="s">
        <v>744</v>
      </c>
      <c r="K34" s="33" t="s">
        <v>745</v>
      </c>
    </row>
    <row r="35" spans="9:11">
      <c r="I35" s="241" t="s">
        <v>750</v>
      </c>
      <c r="J35" s="33"/>
      <c r="K35" s="33"/>
    </row>
    <row r="36" spans="9:11">
      <c r="I36" s="468" t="s">
        <v>58</v>
      </c>
      <c r="J36" s="521">
        <v>30.401891117333069</v>
      </c>
      <c r="K36" s="521">
        <v>0.46334429654540799</v>
      </c>
    </row>
    <row r="37" spans="9:11">
      <c r="I37" s="468" t="s">
        <v>57</v>
      </c>
      <c r="J37" s="521">
        <v>29.545048244482103</v>
      </c>
      <c r="K37" s="521">
        <v>-3.4027503578818923</v>
      </c>
    </row>
    <row r="38" spans="9:11">
      <c r="I38" s="468" t="s">
        <v>442</v>
      </c>
      <c r="J38" s="521">
        <v>20.726397578976158</v>
      </c>
      <c r="K38" s="521">
        <v>1.0625964629716869</v>
      </c>
    </row>
    <row r="39" spans="9:11">
      <c r="I39" s="468" t="s">
        <v>59</v>
      </c>
      <c r="J39" s="521">
        <v>9.0723562617187454</v>
      </c>
      <c r="K39" s="521">
        <v>1.0058000321187421</v>
      </c>
    </row>
    <row r="40" spans="9:11">
      <c r="I40" s="468" t="s">
        <v>117</v>
      </c>
      <c r="J40" s="521">
        <v>4.7173279355374982</v>
      </c>
      <c r="K40" s="521">
        <v>-0.13817979690914495</v>
      </c>
    </row>
    <row r="41" spans="9:11">
      <c r="I41" s="468" t="s">
        <v>116</v>
      </c>
      <c r="J41" s="521">
        <v>3.0530820051740331</v>
      </c>
      <c r="K41" s="521">
        <v>7.478699226594987E-2</v>
      </c>
    </row>
    <row r="42" spans="9:11">
      <c r="I42" s="468" t="s">
        <v>61</v>
      </c>
      <c r="J42" s="521">
        <v>2.4838968567783795</v>
      </c>
      <c r="K42" s="521">
        <v>0.93440237088923994</v>
      </c>
    </row>
    <row r="43" spans="9:11">
      <c r="I43" s="468" t="s">
        <v>748</v>
      </c>
      <c r="J43" s="517">
        <f>SUM(J36:J42)</f>
        <v>99.999999999999972</v>
      </c>
      <c r="K43" s="517">
        <f>SUM(K36:K42)</f>
        <v>-1.0436096431476471E-14</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FAB66-618E-4339-AB7F-465BB578DB21}">
  <sheetPr>
    <tabColor rgb="FFFFC000"/>
  </sheetPr>
  <dimension ref="A1:I16"/>
  <sheetViews>
    <sheetView showGridLines="0" zoomScale="90" zoomScaleNormal="90" workbookViewId="0"/>
  </sheetViews>
  <sheetFormatPr defaultRowHeight="15"/>
  <cols>
    <col min="1" max="1" width="59.42578125" customWidth="1"/>
    <col min="2" max="6" width="11.140625" customWidth="1"/>
    <col min="7" max="7" width="1" customWidth="1"/>
    <col min="8" max="9" width="11" customWidth="1"/>
  </cols>
  <sheetData>
    <row r="1" spans="1:9" ht="21">
      <c r="A1" s="189" t="str">
        <f>'Indice-Index'!A37</f>
        <v>3.10 Trend storico dei ricavi unitari (media ultimi 12 mesi) - Revenues per unit trend (avg last 12 months )</v>
      </c>
      <c r="B1" s="94"/>
      <c r="C1" s="94"/>
      <c r="D1" s="94"/>
      <c r="E1" s="94"/>
      <c r="F1" s="94"/>
      <c r="G1" s="94"/>
      <c r="H1" s="94"/>
      <c r="I1" s="94"/>
    </row>
    <row r="4" spans="1:9" ht="15.75">
      <c r="A4" s="5" t="s">
        <v>86</v>
      </c>
      <c r="B4" s="168" t="str">
        <f>+'3.8'!B4</f>
        <v>2020/21</v>
      </c>
      <c r="C4" s="168" t="str">
        <f>+'3.8'!C4</f>
        <v>2021/22</v>
      </c>
      <c r="D4" s="168" t="str">
        <f>+'3.8'!D4</f>
        <v>2022/23</v>
      </c>
      <c r="E4" s="168" t="str">
        <f>+'3.8'!E4</f>
        <v>2023/24</v>
      </c>
      <c r="F4" s="168" t="str">
        <f>+'3.8'!F4</f>
        <v>2024/25</v>
      </c>
      <c r="G4" s="51"/>
      <c r="H4" s="155" t="s">
        <v>108</v>
      </c>
      <c r="I4" s="155" t="s">
        <v>108</v>
      </c>
    </row>
    <row r="5" spans="1:9">
      <c r="B5" s="287" t="s">
        <v>103</v>
      </c>
      <c r="C5" s="51"/>
      <c r="D5" s="287"/>
      <c r="E5" s="287" t="s">
        <v>104</v>
      </c>
      <c r="F5" s="287" t="s">
        <v>105</v>
      </c>
      <c r="G5" s="51"/>
      <c r="H5" s="289" t="s">
        <v>107</v>
      </c>
      <c r="I5" s="289" t="s">
        <v>106</v>
      </c>
    </row>
    <row r="6" spans="1:9">
      <c r="C6" s="69"/>
      <c r="D6" s="69"/>
      <c r="E6" s="69"/>
      <c r="F6" s="69"/>
    </row>
    <row r="7" spans="1:9" ht="15.75">
      <c r="A7" s="234" t="s">
        <v>150</v>
      </c>
      <c r="C7" s="70"/>
      <c r="D7" s="70"/>
      <c r="E7" s="70"/>
      <c r="F7" s="70"/>
    </row>
    <row r="8" spans="1:9" ht="15.75">
      <c r="A8" s="229" t="s">
        <v>96</v>
      </c>
      <c r="B8" s="392">
        <v>0.75487350986494739</v>
      </c>
      <c r="C8" s="392">
        <v>0.78348927765142407</v>
      </c>
      <c r="D8" s="392">
        <v>0.83856114287235439</v>
      </c>
      <c r="E8" s="392">
        <v>0.89381212010402955</v>
      </c>
      <c r="F8" s="392">
        <v>0.95606863579082191</v>
      </c>
      <c r="G8" s="71"/>
      <c r="H8" s="230">
        <f>(F8-B8)/B8*100</f>
        <v>26.652826373768217</v>
      </c>
      <c r="I8" s="230">
        <f>(F8-E8)/E8*100</f>
        <v>6.9652798710702655</v>
      </c>
    </row>
    <row r="9" spans="1:9" ht="15.75">
      <c r="A9" s="749" t="s">
        <v>662</v>
      </c>
      <c r="B9" s="750">
        <v>1.068804465952476</v>
      </c>
      <c r="C9" s="750">
        <v>1.0557326995165313</v>
      </c>
      <c r="D9" s="750">
        <v>1.0840525950304516</v>
      </c>
      <c r="E9" s="750">
        <v>1.1545599561381503</v>
      </c>
      <c r="F9" s="750">
        <v>1.1721373099273453</v>
      </c>
      <c r="G9" s="71"/>
      <c r="H9" s="751">
        <f>(F9-B9)/B9*100</f>
        <v>9.6680774890646806</v>
      </c>
      <c r="I9" s="751">
        <f>(F9-E9)/E9*100</f>
        <v>1.5224288436253166</v>
      </c>
    </row>
    <row r="10" spans="1:9" ht="15.75">
      <c r="A10" s="244" t="s">
        <v>663</v>
      </c>
      <c r="B10" s="393">
        <v>0.45490334109092428</v>
      </c>
      <c r="C10" s="393">
        <v>0.47864952690588769</v>
      </c>
      <c r="D10" s="393">
        <v>0.52230555909364929</v>
      </c>
      <c r="E10" s="393">
        <v>0.56617869013832456</v>
      </c>
      <c r="F10" s="393">
        <v>0.64931712855754387</v>
      </c>
      <c r="G10" s="71"/>
      <c r="H10" s="118">
        <f>(F10-B10)/B10*100</f>
        <v>42.737383946309798</v>
      </c>
      <c r="I10" s="118">
        <f>(F10-E10)/E10*100</f>
        <v>14.684134155403756</v>
      </c>
    </row>
    <row r="11" spans="1:9" ht="15.75">
      <c r="A11" s="224" t="s">
        <v>664</v>
      </c>
      <c r="B11" s="394">
        <v>7.1434365628688195</v>
      </c>
      <c r="C11" s="394">
        <v>6.9262331256693903</v>
      </c>
      <c r="D11" s="394">
        <v>6.9821864903710091</v>
      </c>
      <c r="E11" s="394">
        <v>7.1640964383415948</v>
      </c>
      <c r="F11" s="394">
        <v>7.084416609296019</v>
      </c>
      <c r="G11" s="71"/>
      <c r="H11" s="243">
        <f>(F11-B11)/B11*100</f>
        <v>-0.82621232866520888</v>
      </c>
      <c r="I11" s="243">
        <f>(F11-E11)/E11*100</f>
        <v>-1.1122104473515539</v>
      </c>
    </row>
    <row r="12" spans="1:9" ht="15.75">
      <c r="A12" s="6"/>
      <c r="B12" s="13"/>
      <c r="C12" s="13"/>
      <c r="D12" s="13"/>
      <c r="E12" s="13"/>
      <c r="F12" s="13"/>
      <c r="H12" s="70"/>
      <c r="I12" s="70"/>
    </row>
    <row r="13" spans="1:9" ht="15.75">
      <c r="A13" s="234" t="s">
        <v>134</v>
      </c>
      <c r="B13" s="13"/>
      <c r="C13" s="13"/>
      <c r="D13" s="13"/>
      <c r="E13" s="13"/>
      <c r="F13" s="13"/>
      <c r="H13" s="70"/>
      <c r="I13" s="70"/>
    </row>
    <row r="14" spans="1:9" ht="15.75">
      <c r="A14" s="854" t="s">
        <v>96</v>
      </c>
      <c r="B14" s="855">
        <v>6.101557300512213</v>
      </c>
      <c r="C14" s="855">
        <v>6.504215921981932</v>
      </c>
      <c r="D14" s="855">
        <v>6.3934922280131401</v>
      </c>
      <c r="E14" s="855">
        <v>6.1268949375212625</v>
      </c>
      <c r="F14" s="855">
        <v>5.9971612643235286</v>
      </c>
      <c r="G14" s="856"/>
      <c r="H14" s="857">
        <f>(F14-B14)/B14*100</f>
        <v>-1.7109736260269257</v>
      </c>
      <c r="I14" s="857">
        <f>(F14-E14)/E14*100</f>
        <v>-2.1174456967303539</v>
      </c>
    </row>
    <row r="15" spans="1:9" ht="15.75">
      <c r="A15" s="858" t="s">
        <v>762</v>
      </c>
      <c r="B15" s="859">
        <v>14.603736223530994</v>
      </c>
      <c r="C15" s="859">
        <v>15.237451811289953</v>
      </c>
      <c r="D15" s="859">
        <v>14.754277734423582</v>
      </c>
      <c r="E15" s="859">
        <v>13.949370671887023</v>
      </c>
      <c r="F15" s="859">
        <v>13.677864081082758</v>
      </c>
      <c r="G15" s="860"/>
      <c r="H15" s="861">
        <f>(F15-B15)/B15*100</f>
        <v>-6.3399675827914432</v>
      </c>
      <c r="I15" s="861">
        <f>(F15-E15)/E15*100</f>
        <v>-1.9463716119570016</v>
      </c>
    </row>
    <row r="16" spans="1:9" ht="15.75">
      <c r="A16" s="862" t="s">
        <v>763</v>
      </c>
      <c r="B16" s="863">
        <v>4.9394793372217292</v>
      </c>
      <c r="C16" s="863">
        <v>5.1912487131971981</v>
      </c>
      <c r="D16" s="863">
        <v>5.0864963019705174</v>
      </c>
      <c r="E16" s="863">
        <v>4.887023925671877</v>
      </c>
      <c r="F16" s="863">
        <v>4.7753939751694761</v>
      </c>
      <c r="G16" s="864"/>
      <c r="H16" s="865">
        <f>(F16-B16)/B16*100</f>
        <v>-3.3219161545181182</v>
      </c>
      <c r="I16" s="865">
        <f>(F16-E16)/E16*100</f>
        <v>-2.2842112541336475</v>
      </c>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D412-48D7-4BE8-A138-12A88FD6F7A7}">
  <sheetPr>
    <tabColor rgb="FFFFC000"/>
  </sheetPr>
  <dimension ref="A1:V21"/>
  <sheetViews>
    <sheetView showGridLines="0" zoomScale="80" zoomScaleNormal="80" workbookViewId="0">
      <pane xSplit="1" ySplit="4" topLeftCell="B5" activePane="bottomRight" state="frozen"/>
      <selection activeCell="H35" sqref="H35"/>
      <selection pane="topRight" activeCell="H35" sqref="H35"/>
      <selection pane="bottomLeft" activeCell="H35" sqref="H35"/>
      <selection pane="bottomRight" activeCell="A30" sqref="A30"/>
    </sheetView>
  </sheetViews>
  <sheetFormatPr defaultColWidth="9.140625" defaultRowHeight="15"/>
  <cols>
    <col min="1" max="1" width="89.140625" style="51" customWidth="1"/>
    <col min="2" max="2" width="10.140625" style="152" customWidth="1"/>
    <col min="3" max="5" width="10.140625" style="51" customWidth="1"/>
    <col min="6" max="6" width="10.140625" style="152" customWidth="1"/>
    <col min="7" max="9" width="10.140625" style="51" customWidth="1"/>
    <col min="10" max="10" width="10.140625" style="152" customWidth="1"/>
    <col min="11" max="11" width="10.140625" style="51" customWidth="1"/>
    <col min="12" max="13" width="9.140625" style="51"/>
    <col min="14" max="14" width="10.140625" style="152" customWidth="1"/>
    <col min="15" max="16384" width="9.140625" style="51"/>
  </cols>
  <sheetData>
    <row r="1" spans="1:22" ht="23.25">
      <c r="A1" s="848" t="s">
        <v>476</v>
      </c>
    </row>
    <row r="2" spans="1:22" ht="23.25">
      <c r="A2" s="167"/>
    </row>
    <row r="3" spans="1:22" ht="23.25">
      <c r="A3" s="167"/>
    </row>
    <row r="4" spans="1:22" s="152" customFormat="1" ht="21">
      <c r="A4" s="317" t="s">
        <v>275</v>
      </c>
      <c r="B4" s="162" t="str">
        <f>+'[6]Principali serie storiche'!G1</f>
        <v>1T20</v>
      </c>
      <c r="C4" s="637" t="str">
        <f>+'[6]Principali serie storiche'!H1</f>
        <v>2T20</v>
      </c>
      <c r="D4" s="637" t="str">
        <f>+'[6]Principali serie storiche'!I1</f>
        <v>3T20</v>
      </c>
      <c r="E4" s="637" t="str">
        <f>+'[6]Principali serie storiche'!J1</f>
        <v>4T20</v>
      </c>
      <c r="F4" s="162" t="str">
        <f>+'[6]Principali serie storiche'!K1</f>
        <v>1T21</v>
      </c>
      <c r="G4" s="637" t="str">
        <f>+'[6]Principali serie storiche'!L1</f>
        <v>2T21</v>
      </c>
      <c r="H4" s="637" t="str">
        <f>+'[6]Principali serie storiche'!M1</f>
        <v>3T21</v>
      </c>
      <c r="I4" s="637" t="str">
        <f>+'[6]Principali serie storiche'!N1</f>
        <v>4T21</v>
      </c>
      <c r="J4" s="162" t="str">
        <f>+'[6]Principali serie storiche'!O1</f>
        <v>1T22</v>
      </c>
      <c r="K4" s="637" t="str">
        <f>+'[6]Principali serie storiche'!P1</f>
        <v>2T22</v>
      </c>
      <c r="L4" s="637" t="str">
        <f>+'[6]Principali serie storiche'!Q1</f>
        <v>3T22</v>
      </c>
      <c r="M4" s="637" t="str">
        <f>+'[6]Principali serie storiche'!R1</f>
        <v>4T22</v>
      </c>
      <c r="N4" s="162" t="str">
        <f>+'[6]Principali serie storiche'!S1</f>
        <v>1T23</v>
      </c>
      <c r="O4" s="637" t="str">
        <f>+'[6]Principali serie storiche'!T1</f>
        <v>2T23</v>
      </c>
      <c r="P4" s="637" t="str">
        <f>+'[6]Principali serie storiche'!U1</f>
        <v>3T23</v>
      </c>
      <c r="Q4" s="637" t="str">
        <f>+'[6]Principali serie storiche'!V1</f>
        <v>4T23</v>
      </c>
      <c r="R4" s="162" t="str">
        <f>+'[6]Principali serie storiche'!W1</f>
        <v>1T24</v>
      </c>
      <c r="S4" s="637" t="str">
        <f>+'[6]Principali serie storiche'!X1</f>
        <v>2T24</v>
      </c>
      <c r="T4" s="637" t="str">
        <f>+'[6]Principali serie storiche'!Y1</f>
        <v>3T24</v>
      </c>
      <c r="U4" s="637" t="s">
        <v>765</v>
      </c>
      <c r="V4" s="162" t="s">
        <v>764</v>
      </c>
    </row>
    <row r="5" spans="1:22" ht="28.5" customHeight="1">
      <c r="A5" s="242" t="s">
        <v>179</v>
      </c>
      <c r="B5" s="676"/>
      <c r="C5" s="638"/>
      <c r="D5" s="638"/>
      <c r="E5" s="638"/>
      <c r="F5" s="676"/>
      <c r="G5" s="638"/>
      <c r="H5" s="638"/>
      <c r="I5" s="638"/>
      <c r="J5" s="676"/>
      <c r="K5" s="638"/>
      <c r="L5" s="638"/>
      <c r="M5" s="638"/>
      <c r="N5" s="676"/>
      <c r="O5" s="638"/>
      <c r="P5" s="638"/>
      <c r="Q5" s="638"/>
      <c r="R5" s="676"/>
      <c r="S5" s="638"/>
      <c r="T5" s="638"/>
      <c r="V5" s="866"/>
    </row>
    <row r="6" spans="1:22" s="24" customFormat="1" ht="20.25" customHeight="1">
      <c r="A6" s="538" t="s">
        <v>184</v>
      </c>
      <c r="B6" s="458">
        <f t="shared" ref="B6:V6" si="0">+B7+B8+B9</f>
        <v>475.12823575767823</v>
      </c>
      <c r="C6" s="639">
        <f t="shared" si="0"/>
        <v>846.63985324180385</v>
      </c>
      <c r="D6" s="639">
        <f t="shared" si="0"/>
        <v>1265.9263176307502</v>
      </c>
      <c r="E6" s="639">
        <f t="shared" si="0"/>
        <v>1750.871013066645</v>
      </c>
      <c r="F6" s="458">
        <f t="shared" si="0"/>
        <v>444.26125337552554</v>
      </c>
      <c r="G6" s="639">
        <f t="shared" si="0"/>
        <v>887.93494778019158</v>
      </c>
      <c r="H6" s="639">
        <f t="shared" si="0"/>
        <v>1311.1271304871409</v>
      </c>
      <c r="I6" s="639">
        <f t="shared" si="0"/>
        <v>1800.4718187860183</v>
      </c>
      <c r="J6" s="458">
        <f t="shared" si="0"/>
        <v>433.57375756081603</v>
      </c>
      <c r="K6" s="639">
        <f t="shared" si="0"/>
        <v>873.37020672763742</v>
      </c>
      <c r="L6" s="639">
        <f t="shared" si="0"/>
        <v>1278.0552601547545</v>
      </c>
      <c r="M6" s="639">
        <f t="shared" si="0"/>
        <v>1744.3751080820123</v>
      </c>
      <c r="N6" s="458">
        <f t="shared" si="0"/>
        <v>438.42785516004608</v>
      </c>
      <c r="O6" s="639">
        <f t="shared" si="0"/>
        <v>868.21022926079797</v>
      </c>
      <c r="P6" s="639">
        <f t="shared" si="0"/>
        <v>1266.7630029161674</v>
      </c>
      <c r="Q6" s="639">
        <f t="shared" si="0"/>
        <v>1725.2731737320405</v>
      </c>
      <c r="R6" s="458">
        <f t="shared" si="0"/>
        <v>442.92663893271521</v>
      </c>
      <c r="S6" s="639">
        <f t="shared" si="0"/>
        <v>897.23041434653123</v>
      </c>
      <c r="T6" s="639">
        <f t="shared" si="0"/>
        <v>1302.1361320331721</v>
      </c>
      <c r="U6" s="639">
        <f t="shared" si="0"/>
        <v>1759.4114415328897</v>
      </c>
      <c r="V6" s="458">
        <f t="shared" si="0"/>
        <v>433.98834487355998</v>
      </c>
    </row>
    <row r="7" spans="1:22" s="24" customFormat="1" ht="15.75">
      <c r="A7" s="158" t="s">
        <v>181</v>
      </c>
      <c r="B7" s="160">
        <v>220.8949899143181</v>
      </c>
      <c r="C7" s="640">
        <v>413.01746412592934</v>
      </c>
      <c r="D7" s="640">
        <v>599.37013203472134</v>
      </c>
      <c r="E7" s="640">
        <v>830.36998697454999</v>
      </c>
      <c r="F7" s="160">
        <v>210.74803758663603</v>
      </c>
      <c r="G7" s="640">
        <v>401.5780877236657</v>
      </c>
      <c r="H7" s="640">
        <v>576.25878194081236</v>
      </c>
      <c r="I7" s="640">
        <v>792.59820528277533</v>
      </c>
      <c r="J7" s="160">
        <v>181.44836501538157</v>
      </c>
      <c r="K7" s="640">
        <v>353.5398363680988</v>
      </c>
      <c r="L7" s="640">
        <v>499.08703343881928</v>
      </c>
      <c r="M7" s="640">
        <v>685.92442843627123</v>
      </c>
      <c r="N7" s="160">
        <v>169.87271711371238</v>
      </c>
      <c r="O7" s="640">
        <v>331.06207268370207</v>
      </c>
      <c r="P7" s="640">
        <v>474.04884711811803</v>
      </c>
      <c r="Q7" s="640">
        <v>661.01149218211867</v>
      </c>
      <c r="R7" s="160">
        <v>160.89886315404385</v>
      </c>
      <c r="S7" s="640">
        <v>325.54639022440512</v>
      </c>
      <c r="T7" s="640">
        <v>463.09537325018107</v>
      </c>
      <c r="U7" s="640">
        <v>637.94189450190242</v>
      </c>
      <c r="V7" s="160">
        <v>150.5764019766693</v>
      </c>
    </row>
    <row r="8" spans="1:22" s="24" customFormat="1" ht="15.75">
      <c r="A8" s="127" t="s">
        <v>665</v>
      </c>
      <c r="B8" s="753">
        <v>187.96577134830008</v>
      </c>
      <c r="C8" s="752">
        <v>335.80754340011174</v>
      </c>
      <c r="D8" s="752">
        <v>506.44836135448048</v>
      </c>
      <c r="E8" s="752">
        <v>684.0242607822338</v>
      </c>
      <c r="F8" s="753">
        <v>176.90740515849723</v>
      </c>
      <c r="G8" s="752">
        <v>367.03718168450297</v>
      </c>
      <c r="H8" s="752">
        <v>542.40291147412552</v>
      </c>
      <c r="I8" s="752">
        <v>718.29570530637614</v>
      </c>
      <c r="J8" s="753">
        <v>185.2398069463147</v>
      </c>
      <c r="K8" s="752">
        <v>372.2359000522888</v>
      </c>
      <c r="L8" s="752">
        <v>548.76492441464211</v>
      </c>
      <c r="M8" s="752">
        <v>730.94593805008367</v>
      </c>
      <c r="N8" s="753">
        <v>193.8246143437909</v>
      </c>
      <c r="O8" s="752">
        <v>386.65782759302823</v>
      </c>
      <c r="P8" s="752">
        <v>563.62346031048719</v>
      </c>
      <c r="Q8" s="752">
        <v>743.58210786566383</v>
      </c>
      <c r="R8" s="753">
        <v>200.26535993940959</v>
      </c>
      <c r="S8" s="752">
        <v>413.67439964138816</v>
      </c>
      <c r="T8" s="752">
        <v>598.75662338747884</v>
      </c>
      <c r="U8" s="752">
        <v>797.08458208506102</v>
      </c>
      <c r="V8" s="753">
        <v>215.61542333373271</v>
      </c>
    </row>
    <row r="9" spans="1:22" s="24" customFormat="1" ht="15.75">
      <c r="A9" s="127" t="s">
        <v>664</v>
      </c>
      <c r="B9" s="159">
        <v>66.267474495059986</v>
      </c>
      <c r="C9" s="641">
        <v>97.814845715762772</v>
      </c>
      <c r="D9" s="641">
        <v>160.10782424154831</v>
      </c>
      <c r="E9" s="641">
        <v>236.47676530986098</v>
      </c>
      <c r="F9" s="159">
        <v>56.605810630392298</v>
      </c>
      <c r="G9" s="641">
        <v>119.31967837202291</v>
      </c>
      <c r="H9" s="641">
        <v>192.46543707220306</v>
      </c>
      <c r="I9" s="641">
        <v>289.57790819686687</v>
      </c>
      <c r="J9" s="159">
        <v>66.885585599119764</v>
      </c>
      <c r="K9" s="641">
        <v>147.59447030724979</v>
      </c>
      <c r="L9" s="641">
        <v>230.20330230129289</v>
      </c>
      <c r="M9" s="641">
        <v>327.50474159565738</v>
      </c>
      <c r="N9" s="159">
        <v>74.73052370254274</v>
      </c>
      <c r="O9" s="641">
        <v>150.49032898406767</v>
      </c>
      <c r="P9" s="641">
        <v>229.09069548756227</v>
      </c>
      <c r="Q9" s="641">
        <v>320.67957368425789</v>
      </c>
      <c r="R9" s="159">
        <v>81.762415839261806</v>
      </c>
      <c r="S9" s="641">
        <v>158.00962448073801</v>
      </c>
      <c r="T9" s="641">
        <v>240.28413539551235</v>
      </c>
      <c r="U9" s="641">
        <v>324.38496494592647</v>
      </c>
      <c r="V9" s="159">
        <v>67.796519563158</v>
      </c>
    </row>
    <row r="10" spans="1:22" s="24" customFormat="1" ht="20.25" customHeight="1">
      <c r="A10" s="538" t="s">
        <v>185</v>
      </c>
      <c r="B10" s="458">
        <f t="shared" ref="B10:V10" si="1">+B11+B12+B13</f>
        <v>621.49270423896883</v>
      </c>
      <c r="C10" s="639">
        <f t="shared" si="1"/>
        <v>1155.9473602646456</v>
      </c>
      <c r="D10" s="639">
        <f t="shared" si="1"/>
        <v>1700.7255018972053</v>
      </c>
      <c r="E10" s="639">
        <f t="shared" si="1"/>
        <v>2313.5868917763655</v>
      </c>
      <c r="F10" s="458">
        <f t="shared" si="1"/>
        <v>586.43858412154555</v>
      </c>
      <c r="G10" s="639">
        <f t="shared" si="1"/>
        <v>1165.7963919672027</v>
      </c>
      <c r="H10" s="639">
        <f t="shared" si="1"/>
        <v>1697.8444817931397</v>
      </c>
      <c r="I10" s="639">
        <f t="shared" si="1"/>
        <v>2301.2023214993396</v>
      </c>
      <c r="J10" s="458">
        <f t="shared" si="1"/>
        <v>569.61254449850583</v>
      </c>
      <c r="K10" s="639">
        <f t="shared" si="1"/>
        <v>1112.7572021279507</v>
      </c>
      <c r="L10" s="639">
        <f t="shared" si="1"/>
        <v>1594.8674795572251</v>
      </c>
      <c r="M10" s="639">
        <f t="shared" si="1"/>
        <v>2127.9679431617142</v>
      </c>
      <c r="N10" s="458">
        <f t="shared" si="1"/>
        <v>527.63346517746857</v>
      </c>
      <c r="O10" s="639">
        <f t="shared" si="1"/>
        <v>1028.7154032963265</v>
      </c>
      <c r="P10" s="639">
        <f t="shared" si="1"/>
        <v>1474.4577874209492</v>
      </c>
      <c r="Q10" s="639">
        <f t="shared" si="1"/>
        <v>1970.0177290702693</v>
      </c>
      <c r="R10" s="458">
        <f t="shared" si="1"/>
        <v>492.17973872304628</v>
      </c>
      <c r="S10" s="639">
        <f t="shared" si="1"/>
        <v>967.55740069208446</v>
      </c>
      <c r="T10" s="639">
        <f t="shared" si="1"/>
        <v>1382.2369828882152</v>
      </c>
      <c r="U10" s="639">
        <f t="shared" si="1"/>
        <v>1863.3746835236318</v>
      </c>
      <c r="V10" s="458">
        <f t="shared" si="1"/>
        <v>459.71246283109838</v>
      </c>
    </row>
    <row r="11" spans="1:22" s="24" customFormat="1" ht="15.75">
      <c r="A11" s="158" t="s">
        <v>181</v>
      </c>
      <c r="B11" s="160">
        <v>204.22726743690913</v>
      </c>
      <c r="C11" s="640">
        <v>391.57228177869155</v>
      </c>
      <c r="D11" s="640">
        <v>563.15074818413939</v>
      </c>
      <c r="E11" s="640">
        <v>784.35593060801887</v>
      </c>
      <c r="F11" s="160">
        <v>187.29237666887437</v>
      </c>
      <c r="G11" s="640">
        <v>363.97418571962754</v>
      </c>
      <c r="H11" s="640">
        <v>528.51261984714563</v>
      </c>
      <c r="I11" s="640">
        <v>738.93452645785499</v>
      </c>
      <c r="J11" s="160">
        <v>171.36144104520531</v>
      </c>
      <c r="K11" s="640">
        <v>335.42136544671405</v>
      </c>
      <c r="L11" s="640">
        <v>466.82589972512773</v>
      </c>
      <c r="M11" s="640">
        <v>645.53924482952368</v>
      </c>
      <c r="N11" s="160">
        <v>147.88498507479511</v>
      </c>
      <c r="O11" s="640">
        <v>292.5671085375451</v>
      </c>
      <c r="P11" s="640">
        <v>411.79868806683749</v>
      </c>
      <c r="Q11" s="640">
        <v>580.84052292587728</v>
      </c>
      <c r="R11" s="160">
        <v>131.79437812853433</v>
      </c>
      <c r="S11" s="640">
        <v>272.66110442256308</v>
      </c>
      <c r="T11" s="640">
        <v>382.75915869432583</v>
      </c>
      <c r="U11" s="640">
        <v>540.59357719164757</v>
      </c>
      <c r="V11" s="160">
        <v>126.64953037237484</v>
      </c>
    </row>
    <row r="12" spans="1:22" s="24" customFormat="1" ht="15.75">
      <c r="A12" s="127" t="s">
        <v>665</v>
      </c>
      <c r="B12" s="753">
        <v>408.19236647120158</v>
      </c>
      <c r="C12" s="752">
        <v>750.91453233016318</v>
      </c>
      <c r="D12" s="752">
        <v>1115.2715890882835</v>
      </c>
      <c r="E12" s="752">
        <v>1496.2699026034006</v>
      </c>
      <c r="F12" s="753">
        <v>391.28265713118969</v>
      </c>
      <c r="G12" s="752">
        <v>785.2298380051285</v>
      </c>
      <c r="H12" s="752">
        <v>1142.1623021580392</v>
      </c>
      <c r="I12" s="752">
        <v>1520.9444359388128</v>
      </c>
      <c r="J12" s="753">
        <v>388.41787289767035</v>
      </c>
      <c r="K12" s="752">
        <v>755.36196357783456</v>
      </c>
      <c r="L12" s="752">
        <v>1094.3967017940226</v>
      </c>
      <c r="M12" s="752">
        <v>1435.1544718039904</v>
      </c>
      <c r="N12" s="753">
        <v>369.16015457809402</v>
      </c>
      <c r="O12" s="752">
        <v>715.15385311828936</v>
      </c>
      <c r="P12" s="752">
        <v>1030.6792602149214</v>
      </c>
      <c r="Q12" s="752">
        <v>1344.3082790970411</v>
      </c>
      <c r="R12" s="753">
        <v>348.94849260998103</v>
      </c>
      <c r="S12" s="752">
        <v>672.51536576903277</v>
      </c>
      <c r="T12" s="752">
        <v>966.19287339958566</v>
      </c>
      <c r="U12" s="752">
        <v>1277.266763855162</v>
      </c>
      <c r="V12" s="753">
        <v>323.29802102707157</v>
      </c>
    </row>
    <row r="13" spans="1:22" s="24" customFormat="1" ht="15.75">
      <c r="A13" s="157" t="s">
        <v>664</v>
      </c>
      <c r="B13" s="159">
        <v>9.0730703308581759</v>
      </c>
      <c r="C13" s="641">
        <v>13.460546155790803</v>
      </c>
      <c r="D13" s="641">
        <v>22.303164624782465</v>
      </c>
      <c r="E13" s="641">
        <v>32.961058564946057</v>
      </c>
      <c r="F13" s="159">
        <v>7.8635503214814984</v>
      </c>
      <c r="G13" s="641">
        <v>16.592368242446668</v>
      </c>
      <c r="H13" s="641">
        <v>27.169559787954931</v>
      </c>
      <c r="I13" s="641">
        <v>41.323359102671901</v>
      </c>
      <c r="J13" s="159">
        <v>9.8332305556301147</v>
      </c>
      <c r="K13" s="641">
        <v>21.973873103402138</v>
      </c>
      <c r="L13" s="641">
        <v>33.644878038074758</v>
      </c>
      <c r="M13" s="641">
        <v>47.274226528199812</v>
      </c>
      <c r="N13" s="159">
        <v>10.588325524579416</v>
      </c>
      <c r="O13" s="641">
        <v>20.994441640492077</v>
      </c>
      <c r="P13" s="641">
        <v>31.979839139190204</v>
      </c>
      <c r="Q13" s="641">
        <v>44.868927047350873</v>
      </c>
      <c r="R13" s="159">
        <v>11.436867984530918</v>
      </c>
      <c r="S13" s="641">
        <v>22.380930500488592</v>
      </c>
      <c r="T13" s="641">
        <v>33.284950794303803</v>
      </c>
      <c r="U13" s="641">
        <v>45.514342476822392</v>
      </c>
      <c r="V13" s="159">
        <v>9.7649114316519476</v>
      </c>
    </row>
    <row r="14" spans="1:22">
      <c r="A14" s="155"/>
      <c r="B14" s="678"/>
      <c r="C14" s="677"/>
      <c r="D14" s="677"/>
      <c r="E14" s="677"/>
      <c r="F14" s="678"/>
      <c r="G14" s="677"/>
      <c r="H14" s="677"/>
      <c r="I14" s="677"/>
      <c r="J14" s="678"/>
      <c r="K14" s="677"/>
      <c r="L14" s="677"/>
      <c r="M14" s="677"/>
      <c r="N14" s="678"/>
      <c r="O14" s="677"/>
      <c r="P14" s="677"/>
      <c r="Q14" s="677"/>
      <c r="R14" s="678"/>
      <c r="S14" s="677"/>
      <c r="T14" s="677"/>
      <c r="U14" s="677"/>
      <c r="V14" s="678"/>
    </row>
    <row r="15" spans="1:22" ht="28.5" customHeight="1">
      <c r="A15" s="242" t="s">
        <v>180</v>
      </c>
      <c r="B15" s="678"/>
      <c r="C15" s="677"/>
      <c r="D15" s="677"/>
      <c r="E15" s="677"/>
      <c r="F15" s="678"/>
      <c r="G15" s="677"/>
      <c r="H15" s="677"/>
      <c r="I15" s="677"/>
      <c r="J15" s="678"/>
      <c r="K15" s="677"/>
      <c r="L15" s="677"/>
      <c r="M15" s="677"/>
      <c r="N15" s="678"/>
      <c r="O15" s="677"/>
      <c r="P15" s="677"/>
      <c r="Q15" s="677"/>
      <c r="R15" s="678"/>
      <c r="S15" s="677"/>
      <c r="T15" s="677"/>
      <c r="U15" s="677"/>
      <c r="V15" s="678"/>
    </row>
    <row r="16" spans="1:22" s="24" customFormat="1" ht="20.25" customHeight="1">
      <c r="A16" s="538" t="s">
        <v>184</v>
      </c>
      <c r="B16" s="458">
        <f t="shared" ref="B16:V16" si="2">+B17+B18</f>
        <v>1034.1136727248775</v>
      </c>
      <c r="C16" s="639">
        <f t="shared" si="2"/>
        <v>2218.946518945816</v>
      </c>
      <c r="D16" s="639">
        <f t="shared" si="2"/>
        <v>3410.3758707674133</v>
      </c>
      <c r="E16" s="639">
        <f t="shared" si="2"/>
        <v>5090.3411526546433</v>
      </c>
      <c r="F16" s="458">
        <f t="shared" si="2"/>
        <v>1449.8982596849387</v>
      </c>
      <c r="G16" s="639">
        <f t="shared" si="2"/>
        <v>2904.5170417923441</v>
      </c>
      <c r="H16" s="639">
        <f t="shared" si="2"/>
        <v>4220.0184693314777</v>
      </c>
      <c r="I16" s="639">
        <f t="shared" si="2"/>
        <v>5921.4584114565077</v>
      </c>
      <c r="J16" s="458">
        <f t="shared" si="2"/>
        <v>1503.1613044303456</v>
      </c>
      <c r="K16" s="639">
        <f t="shared" si="2"/>
        <v>2993.8766889099243</v>
      </c>
      <c r="L16" s="639">
        <f t="shared" si="2"/>
        <v>4455.1033787478327</v>
      </c>
      <c r="M16" s="639">
        <f t="shared" si="2"/>
        <v>6224.9142841629528</v>
      </c>
      <c r="N16" s="458">
        <f t="shared" si="2"/>
        <v>1613.4141608411339</v>
      </c>
      <c r="O16" s="639">
        <f t="shared" si="2"/>
        <v>3197.4604154746453</v>
      </c>
      <c r="P16" s="639">
        <f t="shared" si="2"/>
        <v>4704.4231103464754</v>
      </c>
      <c r="Q16" s="639">
        <f t="shared" si="2"/>
        <v>6580.1673352595335</v>
      </c>
      <c r="R16" s="458">
        <f t="shared" si="2"/>
        <v>1650.2593500465134</v>
      </c>
      <c r="S16" s="639">
        <f t="shared" si="2"/>
        <v>3273.3139356791644</v>
      </c>
      <c r="T16" s="639">
        <f t="shared" si="2"/>
        <v>4841.1332838316084</v>
      </c>
      <c r="U16" s="639">
        <f t="shared" si="2"/>
        <v>6781.8326027078947</v>
      </c>
      <c r="V16" s="458">
        <f t="shared" si="2"/>
        <v>1726.3633819976292</v>
      </c>
    </row>
    <row r="17" spans="1:22" s="24" customFormat="1" ht="15.75">
      <c r="A17" s="158" t="s">
        <v>182</v>
      </c>
      <c r="B17" s="160">
        <v>698.28214454370755</v>
      </c>
      <c r="C17" s="640">
        <v>1563.6380592901205</v>
      </c>
      <c r="D17" s="640">
        <v>2382.8820641355969</v>
      </c>
      <c r="E17" s="640">
        <v>3599.6967836289336</v>
      </c>
      <c r="F17" s="160">
        <v>1020.0506796964595</v>
      </c>
      <c r="G17" s="640">
        <v>2029.2661608976998</v>
      </c>
      <c r="H17" s="640">
        <v>2936.0380157977443</v>
      </c>
      <c r="I17" s="640">
        <v>4129.8832031091097</v>
      </c>
      <c r="J17" s="160">
        <v>1035.5802992506844</v>
      </c>
      <c r="K17" s="640">
        <v>2069.3306599288603</v>
      </c>
      <c r="L17" s="640">
        <v>3072.4939690533843</v>
      </c>
      <c r="M17" s="640">
        <v>4305.3089539665179</v>
      </c>
      <c r="N17" s="160">
        <v>1088.9909045996474</v>
      </c>
      <c r="O17" s="640">
        <v>2165.3764481690159</v>
      </c>
      <c r="P17" s="640">
        <v>3196.2655420440437</v>
      </c>
      <c r="Q17" s="640">
        <v>4501.0743002320114</v>
      </c>
      <c r="R17" s="160">
        <v>1137.7729949857996</v>
      </c>
      <c r="S17" s="640">
        <v>2247.7222023601416</v>
      </c>
      <c r="T17" s="640">
        <v>3328.6077146375437</v>
      </c>
      <c r="U17" s="640">
        <v>4676.3311844770706</v>
      </c>
      <c r="V17" s="160">
        <v>1172.813691583621</v>
      </c>
    </row>
    <row r="18" spans="1:22" s="24" customFormat="1" ht="15.75">
      <c r="A18" s="157" t="s">
        <v>183</v>
      </c>
      <c r="B18" s="159">
        <v>335.83152818116997</v>
      </c>
      <c r="C18" s="641">
        <v>655.30845965569529</v>
      </c>
      <c r="D18" s="641">
        <v>1027.4938066318164</v>
      </c>
      <c r="E18" s="641">
        <v>1490.6443690257095</v>
      </c>
      <c r="F18" s="159">
        <v>429.84757998847931</v>
      </c>
      <c r="G18" s="641">
        <v>875.25088089464418</v>
      </c>
      <c r="H18" s="641">
        <v>1283.9804535337335</v>
      </c>
      <c r="I18" s="641">
        <v>1791.5752083473978</v>
      </c>
      <c r="J18" s="159">
        <v>467.58100517966108</v>
      </c>
      <c r="K18" s="641">
        <v>924.54602898106384</v>
      </c>
      <c r="L18" s="641">
        <v>1382.6094096944485</v>
      </c>
      <c r="M18" s="641">
        <v>1919.605330196435</v>
      </c>
      <c r="N18" s="159">
        <v>524.42325624148657</v>
      </c>
      <c r="O18" s="641">
        <v>1032.0839673056294</v>
      </c>
      <c r="P18" s="641">
        <v>1508.1575683024321</v>
      </c>
      <c r="Q18" s="641">
        <v>2079.0930350275216</v>
      </c>
      <c r="R18" s="159">
        <v>512.48635506071378</v>
      </c>
      <c r="S18" s="641">
        <v>1025.5917333190225</v>
      </c>
      <c r="T18" s="641">
        <v>1512.5255691940652</v>
      </c>
      <c r="U18" s="641">
        <v>2105.5014182308237</v>
      </c>
      <c r="V18" s="159">
        <v>553.54969041400818</v>
      </c>
    </row>
    <row r="19" spans="1:22" s="24" customFormat="1" ht="20.25" customHeight="1">
      <c r="A19" s="538" t="s">
        <v>185</v>
      </c>
      <c r="B19" s="458">
        <f t="shared" ref="B19:V19" si="3">+B20+B21</f>
        <v>157.37097144916882</v>
      </c>
      <c r="C19" s="639">
        <f t="shared" si="3"/>
        <v>356.10213962949268</v>
      </c>
      <c r="D19" s="639">
        <f t="shared" si="3"/>
        <v>543.66812641705496</v>
      </c>
      <c r="E19" s="639">
        <f t="shared" si="3"/>
        <v>815.76442249381353</v>
      </c>
      <c r="F19" s="458">
        <f t="shared" si="3"/>
        <v>244.01973110353865</v>
      </c>
      <c r="G19" s="639">
        <f t="shared" si="3"/>
        <v>472.32961569910924</v>
      </c>
      <c r="H19" s="639">
        <f t="shared" si="3"/>
        <v>674.1047431667613</v>
      </c>
      <c r="I19" s="639">
        <f t="shared" si="3"/>
        <v>929.2497497464642</v>
      </c>
      <c r="J19" s="458">
        <f t="shared" si="3"/>
        <v>233.36209574391188</v>
      </c>
      <c r="K19" s="639">
        <f t="shared" si="3"/>
        <v>461.57739258542358</v>
      </c>
      <c r="L19" s="639">
        <f t="shared" si="3"/>
        <v>687.36657394357633</v>
      </c>
      <c r="M19" s="639">
        <f t="shared" si="3"/>
        <v>970.9395067099822</v>
      </c>
      <c r="N19" s="458">
        <f t="shared" si="3"/>
        <v>253.30001793204485</v>
      </c>
      <c r="O19" s="639">
        <f t="shared" si="3"/>
        <v>505.02994573032424</v>
      </c>
      <c r="P19" s="639">
        <f t="shared" si="3"/>
        <v>752.7334452905643</v>
      </c>
      <c r="Q19" s="639">
        <f t="shared" si="3"/>
        <v>1062.7505484793542</v>
      </c>
      <c r="R19" s="458">
        <f t="shared" si="3"/>
        <v>270.11825565465489</v>
      </c>
      <c r="S19" s="639">
        <f t="shared" si="3"/>
        <v>538.91500150953095</v>
      </c>
      <c r="T19" s="639">
        <f t="shared" si="3"/>
        <v>805.79223208764574</v>
      </c>
      <c r="U19" s="639">
        <f t="shared" si="3"/>
        <v>1128.0242067719789</v>
      </c>
      <c r="V19" s="458">
        <f t="shared" si="3"/>
        <v>285.62451811586851</v>
      </c>
    </row>
    <row r="20" spans="1:22" s="24" customFormat="1" ht="15.75">
      <c r="A20" s="158" t="s">
        <v>182</v>
      </c>
      <c r="B20" s="160">
        <v>136.63897744381882</v>
      </c>
      <c r="C20" s="640">
        <v>312.0698965180427</v>
      </c>
      <c r="D20" s="640">
        <v>475.1140995117612</v>
      </c>
      <c r="E20" s="640">
        <v>716.28655802114508</v>
      </c>
      <c r="F20" s="160">
        <v>214.25498506987864</v>
      </c>
      <c r="G20" s="640">
        <v>412.79626491893748</v>
      </c>
      <c r="H20" s="640">
        <v>588.41175229619375</v>
      </c>
      <c r="I20" s="640">
        <v>810.60645705215416</v>
      </c>
      <c r="J20" s="160">
        <v>202.1871940856519</v>
      </c>
      <c r="K20" s="640">
        <v>399.31794362935773</v>
      </c>
      <c r="L20" s="640">
        <v>595.14395394996632</v>
      </c>
      <c r="M20" s="640">
        <v>842.19473339845342</v>
      </c>
      <c r="N20" s="160">
        <v>216.91229323026067</v>
      </c>
      <c r="O20" s="640">
        <v>432.11457220336007</v>
      </c>
      <c r="P20" s="640">
        <v>645.29658787792016</v>
      </c>
      <c r="Q20" s="640">
        <v>914.99468481161</v>
      </c>
      <c r="R20" s="160">
        <v>233.84504204478097</v>
      </c>
      <c r="S20" s="640">
        <v>465.95967767130702</v>
      </c>
      <c r="T20" s="640">
        <v>697.37748155705651</v>
      </c>
      <c r="U20" s="640">
        <v>976.17738590094984</v>
      </c>
      <c r="V20" s="160">
        <v>244.26099390245849</v>
      </c>
    </row>
    <row r="21" spans="1:22" s="24" customFormat="1" ht="15.75">
      <c r="A21" s="157" t="s">
        <v>183</v>
      </c>
      <c r="B21" s="159">
        <v>20.731994005350003</v>
      </c>
      <c r="C21" s="641">
        <v>44.032243111449993</v>
      </c>
      <c r="D21" s="641">
        <v>68.554026905293824</v>
      </c>
      <c r="E21" s="641">
        <v>99.477864472668401</v>
      </c>
      <c r="F21" s="159">
        <v>29.76474603366</v>
      </c>
      <c r="G21" s="641">
        <v>59.53335078017173</v>
      </c>
      <c r="H21" s="641">
        <v>85.692990870567542</v>
      </c>
      <c r="I21" s="641">
        <v>118.64329269430999</v>
      </c>
      <c r="J21" s="159">
        <v>31.174901658259998</v>
      </c>
      <c r="K21" s="641">
        <v>62.259448956065881</v>
      </c>
      <c r="L21" s="641">
        <v>92.222619993609982</v>
      </c>
      <c r="M21" s="641">
        <v>128.74477331152883</v>
      </c>
      <c r="N21" s="159">
        <v>36.387724701784173</v>
      </c>
      <c r="O21" s="641">
        <v>72.91537352696416</v>
      </c>
      <c r="P21" s="641">
        <v>107.43685741264417</v>
      </c>
      <c r="Q21" s="641">
        <v>147.75586366774417</v>
      </c>
      <c r="R21" s="159">
        <v>36.273213609873935</v>
      </c>
      <c r="S21" s="641">
        <v>72.955323838223933</v>
      </c>
      <c r="T21" s="641">
        <v>108.41475053058917</v>
      </c>
      <c r="U21" s="641">
        <v>151.84682087102917</v>
      </c>
      <c r="V21" s="159">
        <v>41.363524213409995</v>
      </c>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50">
    <tabColor theme="9" tint="-0.249977111117893"/>
  </sheetPr>
  <dimension ref="A1:U32"/>
  <sheetViews>
    <sheetView showGridLines="0" zoomScale="90" zoomScaleNormal="90" workbookViewId="0"/>
  </sheetViews>
  <sheetFormatPr defaultColWidth="9.140625" defaultRowHeight="15.75"/>
  <cols>
    <col min="1" max="1" width="57.5703125" style="6" customWidth="1"/>
    <col min="2" max="15" width="7.85546875" style="6" customWidth="1"/>
    <col min="16" max="18" width="8.42578125" style="6" customWidth="1"/>
    <col min="19" max="19" width="1.5703125" style="6" customWidth="1"/>
    <col min="20" max="16384" width="9.140625" style="6"/>
  </cols>
  <sheetData>
    <row r="1" spans="1:21" ht="21">
      <c r="A1" s="95" t="str">
        <f>'Indice-Index'!C34</f>
        <v>4.1   Indici generali e principali utilities - General indexes and main utilities (2010=100)</v>
      </c>
      <c r="B1" s="96"/>
      <c r="C1" s="96"/>
      <c r="D1" s="96"/>
      <c r="E1" s="96"/>
      <c r="F1" s="96"/>
      <c r="G1" s="96"/>
      <c r="H1" s="96"/>
      <c r="I1" s="96"/>
      <c r="J1" s="96"/>
      <c r="K1" s="96"/>
      <c r="L1" s="96"/>
      <c r="M1" s="96"/>
      <c r="N1" s="96"/>
      <c r="O1" s="96"/>
      <c r="P1" s="96"/>
      <c r="Q1" s="96"/>
      <c r="R1" s="96"/>
      <c r="S1" s="96"/>
      <c r="T1" s="96"/>
      <c r="U1" s="96"/>
    </row>
    <row r="3" spans="1:21">
      <c r="A3" s="1109" t="s">
        <v>36</v>
      </c>
      <c r="B3" s="73" t="s">
        <v>625</v>
      </c>
      <c r="C3" s="73" t="s">
        <v>209</v>
      </c>
      <c r="D3" s="73" t="s">
        <v>228</v>
      </c>
      <c r="E3" s="73" t="s">
        <v>255</v>
      </c>
      <c r="F3" s="73" t="s">
        <v>626</v>
      </c>
      <c r="G3" s="73" t="s">
        <v>313</v>
      </c>
      <c r="H3" s="73" t="s">
        <v>342</v>
      </c>
      <c r="I3" s="73" t="s">
        <v>356</v>
      </c>
      <c r="J3" s="73" t="s">
        <v>627</v>
      </c>
      <c r="K3" s="73" t="s">
        <v>558</v>
      </c>
      <c r="L3" s="73" t="s">
        <v>578</v>
      </c>
      <c r="M3" s="73" t="s">
        <v>628</v>
      </c>
      <c r="N3" s="73" t="s">
        <v>666</v>
      </c>
      <c r="O3" s="73" t="s">
        <v>681</v>
      </c>
      <c r="P3" s="73" t="s">
        <v>701</v>
      </c>
      <c r="Q3" s="73" t="s">
        <v>766</v>
      </c>
      <c r="R3" s="73" t="s">
        <v>767</v>
      </c>
      <c r="T3" s="1114" t="s">
        <v>257</v>
      </c>
      <c r="U3" s="1114"/>
    </row>
    <row r="4" spans="1:21">
      <c r="A4" s="1109"/>
      <c r="B4" s="73" t="s">
        <v>186</v>
      </c>
      <c r="C4" s="73" t="s">
        <v>210</v>
      </c>
      <c r="D4" s="73" t="s">
        <v>229</v>
      </c>
      <c r="E4" s="73" t="s">
        <v>256</v>
      </c>
      <c r="F4" s="73" t="s">
        <v>281</v>
      </c>
      <c r="G4" s="73" t="s">
        <v>314</v>
      </c>
      <c r="H4" s="73" t="s">
        <v>343</v>
      </c>
      <c r="I4" s="73" t="s">
        <v>357</v>
      </c>
      <c r="J4" s="73" t="s">
        <v>443</v>
      </c>
      <c r="K4" s="73" t="s">
        <v>559</v>
      </c>
      <c r="L4" s="73" t="s">
        <v>579</v>
      </c>
      <c r="M4" s="73" t="s">
        <v>629</v>
      </c>
      <c r="N4" s="73" t="s">
        <v>667</v>
      </c>
      <c r="O4" s="73" t="s">
        <v>682</v>
      </c>
      <c r="P4" s="73" t="s">
        <v>702</v>
      </c>
      <c r="Q4" s="73" t="s">
        <v>768</v>
      </c>
      <c r="R4" s="73" t="s">
        <v>767</v>
      </c>
      <c r="T4" s="111" t="s">
        <v>258</v>
      </c>
      <c r="U4" s="111" t="s">
        <v>259</v>
      </c>
    </row>
    <row r="5" spans="1:21">
      <c r="A5" s="22"/>
      <c r="B5" s="21"/>
      <c r="C5" s="21"/>
      <c r="D5" s="21"/>
      <c r="E5" s="21"/>
      <c r="F5" s="21"/>
      <c r="G5" s="21"/>
      <c r="H5" s="21"/>
      <c r="I5" s="21"/>
      <c r="J5" s="21"/>
      <c r="K5" s="21"/>
      <c r="L5" s="21"/>
      <c r="M5" s="21"/>
      <c r="N5" s="21"/>
      <c r="O5" s="21"/>
      <c r="P5" s="19"/>
      <c r="Q5" s="19"/>
      <c r="R5" s="19"/>
      <c r="T5" s="109"/>
      <c r="U5" s="109"/>
    </row>
    <row r="7" spans="1:21">
      <c r="A7" s="56" t="s">
        <v>67</v>
      </c>
      <c r="B7" s="57">
        <v>134.6</v>
      </c>
      <c r="C7" s="57">
        <v>134.9</v>
      </c>
      <c r="D7" s="57">
        <v>135.5</v>
      </c>
      <c r="E7" s="57">
        <v>135.69999999999999</v>
      </c>
      <c r="F7" s="57">
        <v>136.5</v>
      </c>
      <c r="G7" s="57">
        <v>136.80000000000001</v>
      </c>
      <c r="H7" s="57">
        <v>137.4</v>
      </c>
      <c r="I7" s="57">
        <v>137.6</v>
      </c>
      <c r="J7" s="57">
        <v>138.6</v>
      </c>
      <c r="K7" s="57">
        <v>139.4</v>
      </c>
      <c r="L7" s="57">
        <v>141.1</v>
      </c>
      <c r="M7" s="57">
        <v>142.4</v>
      </c>
      <c r="N7" s="57">
        <v>144.1</v>
      </c>
      <c r="O7" s="57">
        <v>144.80000000000001</v>
      </c>
      <c r="P7" s="57">
        <v>145.6</v>
      </c>
      <c r="Q7" s="57">
        <v>146.69999999999999</v>
      </c>
      <c r="R7" s="57">
        <v>148.19999999999999</v>
      </c>
      <c r="T7" s="79">
        <f>(R7-B7)/B7*100</f>
        <v>10.104011887072804</v>
      </c>
      <c r="U7" s="79">
        <f>(R7-N7)/N7*100</f>
        <v>2.8452463566967348</v>
      </c>
    </row>
    <row r="8" spans="1:21">
      <c r="A8" s="56" t="s">
        <v>66</v>
      </c>
      <c r="B8" s="57">
        <v>111.5</v>
      </c>
      <c r="C8" s="57">
        <v>112.1</v>
      </c>
      <c r="D8" s="57">
        <v>112.8</v>
      </c>
      <c r="E8" s="57">
        <v>114.7</v>
      </c>
      <c r="F8" s="57">
        <v>118.7</v>
      </c>
      <c r="G8" s="57">
        <v>121.1</v>
      </c>
      <c r="H8" s="57">
        <v>122.9</v>
      </c>
      <c r="I8" s="57">
        <v>128</v>
      </c>
      <c r="J8" s="57">
        <v>127.8</v>
      </c>
      <c r="K8" s="57">
        <v>128.69999999999999</v>
      </c>
      <c r="L8" s="57">
        <v>129.4</v>
      </c>
      <c r="M8" s="57">
        <v>128.69999999999999</v>
      </c>
      <c r="N8" s="57">
        <v>129.30000000000001</v>
      </c>
      <c r="O8" s="57">
        <v>129.9</v>
      </c>
      <c r="P8" s="57">
        <v>130.4</v>
      </c>
      <c r="Q8" s="57">
        <v>130.4</v>
      </c>
      <c r="R8" s="57">
        <v>131.80000000000001</v>
      </c>
      <c r="T8" s="79">
        <f>(R8-B8)/B8*100</f>
        <v>18.206278026905839</v>
      </c>
      <c r="U8" s="79">
        <f>(R8-N8)/N8*100</f>
        <v>1.933488012374323</v>
      </c>
    </row>
    <row r="9" spans="1:21">
      <c r="A9" s="56" t="s">
        <v>9</v>
      </c>
      <c r="B9" s="57">
        <v>107.7</v>
      </c>
      <c r="C9" s="57">
        <v>107.7</v>
      </c>
      <c r="D9" s="57">
        <v>107.7</v>
      </c>
      <c r="E9" s="57">
        <v>110.4</v>
      </c>
      <c r="F9" s="57">
        <v>110.5</v>
      </c>
      <c r="G9" s="57">
        <v>110.5</v>
      </c>
      <c r="H9" s="57">
        <v>110.6</v>
      </c>
      <c r="I9" s="57">
        <v>110.6</v>
      </c>
      <c r="J9" s="57">
        <v>110.8</v>
      </c>
      <c r="K9" s="57">
        <v>110.8</v>
      </c>
      <c r="L9" s="57">
        <v>111</v>
      </c>
      <c r="M9" s="57">
        <v>111</v>
      </c>
      <c r="N9" s="57">
        <v>111.2</v>
      </c>
      <c r="O9" s="57">
        <v>111.2</v>
      </c>
      <c r="P9" s="57">
        <v>111.3</v>
      </c>
      <c r="Q9" s="57">
        <v>111.3</v>
      </c>
      <c r="R9" s="57">
        <v>111.5</v>
      </c>
      <c r="T9" s="79">
        <f>(R9-B9)/B9*100</f>
        <v>3.5283194057567289</v>
      </c>
      <c r="U9" s="79">
        <f>(R9-N9)/N9*100</f>
        <v>0.26978417266186794</v>
      </c>
    </row>
    <row r="10" spans="1:21">
      <c r="A10" s="56" t="s">
        <v>68</v>
      </c>
      <c r="B10" s="57">
        <v>80.7</v>
      </c>
      <c r="C10" s="57">
        <v>79.3</v>
      </c>
      <c r="D10" s="57">
        <v>79.7</v>
      </c>
      <c r="E10" s="57">
        <v>78.400000000000006</v>
      </c>
      <c r="F10" s="57">
        <v>78.5</v>
      </c>
      <c r="G10" s="57">
        <v>77.5</v>
      </c>
      <c r="H10" s="57">
        <v>78.099999999999994</v>
      </c>
      <c r="I10" s="57">
        <v>78.099999999999994</v>
      </c>
      <c r="J10" s="57">
        <v>79.7</v>
      </c>
      <c r="K10" s="57">
        <v>78.400000000000006</v>
      </c>
      <c r="L10" s="57">
        <v>78.7</v>
      </c>
      <c r="M10" s="57">
        <v>77</v>
      </c>
      <c r="N10" s="57">
        <v>76.2</v>
      </c>
      <c r="O10" s="57">
        <v>75.400000000000006</v>
      </c>
      <c r="P10" s="57">
        <v>75.3</v>
      </c>
      <c r="Q10" s="57">
        <v>74.7</v>
      </c>
      <c r="R10" s="57">
        <v>74.5</v>
      </c>
      <c r="T10" s="79">
        <f>(R10-B10)/B10*100</f>
        <v>-7.6827757125154923</v>
      </c>
      <c r="U10" s="79">
        <f>(R10-N10)/N10*100</f>
        <v>-2.2309711286089278</v>
      </c>
    </row>
    <row r="11" spans="1:21">
      <c r="A11" s="19"/>
      <c r="B11" s="20"/>
      <c r="C11" s="20"/>
      <c r="D11" s="20"/>
      <c r="E11" s="20"/>
      <c r="F11" s="20"/>
      <c r="G11" s="20"/>
      <c r="H11" s="20"/>
      <c r="I11" s="20"/>
      <c r="J11" s="20"/>
      <c r="K11" s="20"/>
      <c r="L11" s="20"/>
      <c r="M11" s="20"/>
      <c r="N11" s="20"/>
      <c r="O11" s="20"/>
    </row>
    <row r="12" spans="1:21">
      <c r="A12" s="1110" t="s">
        <v>101</v>
      </c>
      <c r="B12" s="1111"/>
      <c r="C12" s="1111"/>
      <c r="D12" s="1111"/>
      <c r="E12" s="1111"/>
      <c r="F12" s="1111"/>
      <c r="G12" s="1111"/>
      <c r="H12" s="1111"/>
      <c r="I12" s="1111"/>
      <c r="J12" s="1111"/>
      <c r="K12" s="1111"/>
      <c r="L12" s="1111"/>
      <c r="M12" s="1111"/>
      <c r="N12" s="1111"/>
      <c r="O12" s="1111"/>
      <c r="P12" s="24"/>
      <c r="Q12" s="24"/>
      <c r="R12" s="24"/>
    </row>
    <row r="13" spans="1:21">
      <c r="A13" s="1112" t="s">
        <v>102</v>
      </c>
      <c r="B13" s="1113"/>
      <c r="C13" s="1113"/>
      <c r="D13" s="1113"/>
      <c r="E13" s="1113"/>
      <c r="F13" s="1113"/>
      <c r="G13" s="1113"/>
      <c r="H13" s="1113"/>
      <c r="I13" s="1113"/>
      <c r="J13" s="1113"/>
      <c r="K13" s="1113"/>
      <c r="L13" s="1113"/>
      <c r="M13" s="1113"/>
      <c r="N13" s="1113"/>
      <c r="O13" s="1113"/>
      <c r="P13" s="24"/>
      <c r="Q13" s="24"/>
      <c r="R13" s="24"/>
    </row>
    <row r="14" spans="1:21">
      <c r="A14" s="19"/>
      <c r="B14" s="19"/>
      <c r="C14" s="19"/>
      <c r="D14" s="19"/>
      <c r="E14" s="19"/>
      <c r="F14" s="19"/>
      <c r="G14" s="19"/>
      <c r="H14" s="19"/>
      <c r="I14" s="19"/>
      <c r="J14" s="19"/>
      <c r="K14" s="19"/>
      <c r="L14" s="19"/>
      <c r="M14" s="19"/>
      <c r="N14" s="19"/>
      <c r="O14" s="19"/>
    </row>
    <row r="15" spans="1:21">
      <c r="A15" s="22" t="s">
        <v>37</v>
      </c>
      <c r="B15" s="21"/>
      <c r="C15" s="21"/>
      <c r="D15" s="21"/>
      <c r="E15" s="21"/>
      <c r="F15" s="21"/>
      <c r="G15" s="21"/>
      <c r="H15" s="21"/>
      <c r="I15" s="21"/>
      <c r="J15" s="21"/>
      <c r="K15" s="21"/>
      <c r="L15" s="21"/>
      <c r="M15" s="21"/>
      <c r="N15" s="21"/>
      <c r="O15" s="21"/>
    </row>
    <row r="16" spans="1:21">
      <c r="A16" s="58" t="s">
        <v>69</v>
      </c>
      <c r="B16" s="57">
        <v>175.2</v>
      </c>
      <c r="C16" s="57">
        <v>175.4</v>
      </c>
      <c r="D16" s="57">
        <v>175.5</v>
      </c>
      <c r="E16" s="57">
        <v>175.5</v>
      </c>
      <c r="F16" s="57">
        <v>179.6</v>
      </c>
      <c r="G16" s="57">
        <v>180.7</v>
      </c>
      <c r="H16" s="57">
        <v>180.7</v>
      </c>
      <c r="I16" s="57">
        <v>181.7</v>
      </c>
      <c r="J16" s="57">
        <v>186.3</v>
      </c>
      <c r="K16" s="57">
        <v>189.4</v>
      </c>
      <c r="L16" s="57">
        <v>192.7</v>
      </c>
      <c r="M16" s="57">
        <v>194.1</v>
      </c>
      <c r="N16" s="57">
        <v>200.5</v>
      </c>
      <c r="O16" s="57">
        <v>202.4</v>
      </c>
      <c r="P16" s="57">
        <v>202.5</v>
      </c>
      <c r="Q16" s="57">
        <v>204.5</v>
      </c>
      <c r="R16" s="57">
        <v>210.5</v>
      </c>
      <c r="T16" s="79">
        <f>(R16-B16)/B16*100</f>
        <v>20.148401826484026</v>
      </c>
      <c r="U16" s="79">
        <f>(R16-N16)/N16*100</f>
        <v>4.9875311720698257</v>
      </c>
    </row>
    <row r="17" spans="1:21">
      <c r="A17" s="58" t="s">
        <v>72</v>
      </c>
      <c r="B17" s="57">
        <v>137.30000000000001</v>
      </c>
      <c r="C17" s="57">
        <v>138.19999999999999</v>
      </c>
      <c r="D17" s="57">
        <v>137.1</v>
      </c>
      <c r="E17" s="57">
        <v>132.69999999999999</v>
      </c>
      <c r="F17" s="57">
        <v>120.7</v>
      </c>
      <c r="G17" s="57">
        <v>124.6</v>
      </c>
      <c r="H17" s="57">
        <v>124.7</v>
      </c>
      <c r="I17" s="57">
        <v>124.2</v>
      </c>
      <c r="J17" s="57">
        <v>126.5</v>
      </c>
      <c r="K17" s="57">
        <v>127.5</v>
      </c>
      <c r="L17" s="57">
        <v>133.9</v>
      </c>
      <c r="M17" s="57">
        <v>136.9</v>
      </c>
      <c r="N17" s="57">
        <v>136.69999999999999</v>
      </c>
      <c r="O17" s="57">
        <v>139.5</v>
      </c>
      <c r="P17" s="57">
        <v>139.69999999999999</v>
      </c>
      <c r="Q17" s="57">
        <v>139.19999999999999</v>
      </c>
      <c r="R17" s="57">
        <v>137.69999999999999</v>
      </c>
      <c r="T17" s="79">
        <f t="shared" ref="T17:T22" si="0">(R17-B17)/B17*100</f>
        <v>0.29133284777857044</v>
      </c>
      <c r="U17" s="79">
        <f t="shared" ref="U17:U22" si="1">(R17-N17)/N17*100</f>
        <v>0.73152889539136801</v>
      </c>
    </row>
    <row r="18" spans="1:21">
      <c r="A18" s="58" t="s">
        <v>10</v>
      </c>
      <c r="B18" s="57">
        <v>134.30000000000001</v>
      </c>
      <c r="C18" s="57">
        <v>139.30000000000001</v>
      </c>
      <c r="D18" s="57">
        <v>141.80000000000001</v>
      </c>
      <c r="E18" s="57">
        <v>176.6</v>
      </c>
      <c r="F18" s="57">
        <v>244.9</v>
      </c>
      <c r="G18" s="57">
        <v>252.6</v>
      </c>
      <c r="H18" s="57">
        <v>288.3</v>
      </c>
      <c r="I18" s="57">
        <v>468.6</v>
      </c>
      <c r="J18" s="57">
        <v>313.5</v>
      </c>
      <c r="K18" s="57">
        <v>256.10000000000002</v>
      </c>
      <c r="L18" s="57">
        <v>244.5</v>
      </c>
      <c r="M18" s="57">
        <v>234.7</v>
      </c>
      <c r="N18" s="57">
        <v>217.6</v>
      </c>
      <c r="O18" s="57">
        <v>192.8</v>
      </c>
      <c r="P18" s="57">
        <v>220.3</v>
      </c>
      <c r="Q18" s="57">
        <v>215.2</v>
      </c>
      <c r="R18" s="57">
        <v>235.5</v>
      </c>
      <c r="T18" s="79">
        <f t="shared" si="0"/>
        <v>75.353685778108698</v>
      </c>
      <c r="U18" s="79">
        <f t="shared" si="1"/>
        <v>8.2261029411764728</v>
      </c>
    </row>
    <row r="19" spans="1:21">
      <c r="A19" s="58" t="s">
        <v>70</v>
      </c>
      <c r="B19" s="57">
        <v>127.5</v>
      </c>
      <c r="C19" s="57">
        <v>127.7</v>
      </c>
      <c r="D19" s="57">
        <v>128.69999999999999</v>
      </c>
      <c r="E19" s="57">
        <v>128.9</v>
      </c>
      <c r="F19" s="57">
        <v>129.19999999999999</v>
      </c>
      <c r="G19" s="57">
        <v>129.6</v>
      </c>
      <c r="H19" s="57">
        <v>130</v>
      </c>
      <c r="I19" s="57">
        <v>130.1</v>
      </c>
      <c r="J19" s="57">
        <v>130.4</v>
      </c>
      <c r="K19" s="57">
        <v>130.80000000000001</v>
      </c>
      <c r="L19" s="57">
        <v>131.69999999999999</v>
      </c>
      <c r="M19" s="57">
        <v>132.19999999999999</v>
      </c>
      <c r="N19" s="57">
        <v>132.4</v>
      </c>
      <c r="O19" s="57">
        <v>133.80000000000001</v>
      </c>
      <c r="P19" s="57">
        <v>134.6</v>
      </c>
      <c r="Q19" s="57">
        <v>136.5</v>
      </c>
      <c r="R19" s="57">
        <v>136.5</v>
      </c>
      <c r="T19" s="79">
        <f t="shared" si="0"/>
        <v>7.0588235294117645</v>
      </c>
      <c r="U19" s="79">
        <f t="shared" si="1"/>
        <v>3.0966767371601165</v>
      </c>
    </row>
    <row r="20" spans="1:21">
      <c r="A20" s="58" t="s">
        <v>73</v>
      </c>
      <c r="B20" s="57">
        <v>127.1</v>
      </c>
      <c r="C20" s="57">
        <v>127.4</v>
      </c>
      <c r="D20" s="57">
        <v>127.5</v>
      </c>
      <c r="E20" s="57">
        <v>127.5</v>
      </c>
      <c r="F20" s="57">
        <v>128</v>
      </c>
      <c r="G20" s="57">
        <v>128</v>
      </c>
      <c r="H20" s="57">
        <v>128.9</v>
      </c>
      <c r="I20" s="57">
        <v>130.1</v>
      </c>
      <c r="J20" s="57">
        <v>130.5</v>
      </c>
      <c r="K20" s="57">
        <v>130.5</v>
      </c>
      <c r="L20" s="57">
        <v>135.30000000000001</v>
      </c>
      <c r="M20" s="57">
        <v>135.30000000000001</v>
      </c>
      <c r="N20" s="57">
        <v>135.9</v>
      </c>
      <c r="O20" s="57">
        <v>136.1</v>
      </c>
      <c r="P20" s="57">
        <v>136.4</v>
      </c>
      <c r="Q20" s="57">
        <v>136.4</v>
      </c>
      <c r="R20" s="57">
        <v>137.30000000000001</v>
      </c>
      <c r="T20" s="79">
        <f t="shared" si="0"/>
        <v>8.0251770259638207</v>
      </c>
      <c r="U20" s="79">
        <f t="shared" si="1"/>
        <v>1.0301692420897761</v>
      </c>
    </row>
    <row r="21" spans="1:21">
      <c r="A21" s="58" t="s">
        <v>71</v>
      </c>
      <c r="B21" s="57">
        <v>102</v>
      </c>
      <c r="C21" s="57">
        <v>105.4</v>
      </c>
      <c r="D21" s="57">
        <v>119.2</v>
      </c>
      <c r="E21" s="57">
        <v>134.4</v>
      </c>
      <c r="F21" s="57">
        <v>172</v>
      </c>
      <c r="G21" s="57">
        <v>172</v>
      </c>
      <c r="H21" s="57">
        <v>191</v>
      </c>
      <c r="I21" s="57">
        <v>260.5</v>
      </c>
      <c r="J21" s="57">
        <v>178.1</v>
      </c>
      <c r="K21" s="57">
        <v>182</v>
      </c>
      <c r="L21" s="57">
        <v>167.7</v>
      </c>
      <c r="M21" s="57">
        <v>165.6</v>
      </c>
      <c r="N21" s="57">
        <v>162</v>
      </c>
      <c r="O21" s="57">
        <v>161.69999999999999</v>
      </c>
      <c r="P21" s="57">
        <v>164.1</v>
      </c>
      <c r="Q21" s="57">
        <v>171.2</v>
      </c>
      <c r="R21" s="57">
        <v>178.8</v>
      </c>
      <c r="T21" s="79">
        <f t="shared" si="0"/>
        <v>75.29411764705884</v>
      </c>
      <c r="U21" s="79">
        <f t="shared" si="1"/>
        <v>10.370370370370377</v>
      </c>
    </row>
    <row r="22" spans="1:21">
      <c r="A22" s="58" t="s">
        <v>74</v>
      </c>
      <c r="B22" s="57">
        <v>69.5</v>
      </c>
      <c r="C22" s="57">
        <v>68.099999999999994</v>
      </c>
      <c r="D22" s="57">
        <v>68.5</v>
      </c>
      <c r="E22" s="57">
        <v>67</v>
      </c>
      <c r="F22" s="57">
        <v>67</v>
      </c>
      <c r="G22" s="57">
        <v>66</v>
      </c>
      <c r="H22" s="57">
        <v>66.5</v>
      </c>
      <c r="I22" s="57">
        <v>66.2</v>
      </c>
      <c r="J22" s="57">
        <v>67.599999999999994</v>
      </c>
      <c r="K22" s="57">
        <v>66.3</v>
      </c>
      <c r="L22" s="57">
        <v>66.599999999999994</v>
      </c>
      <c r="M22" s="57">
        <v>64.7</v>
      </c>
      <c r="N22" s="57">
        <v>63.8</v>
      </c>
      <c r="O22" s="57">
        <v>62.6</v>
      </c>
      <c r="P22" s="57">
        <v>62.2</v>
      </c>
      <c r="Q22" s="57">
        <v>61.3</v>
      </c>
      <c r="R22" s="57">
        <v>60.9</v>
      </c>
      <c r="T22" s="79">
        <f t="shared" si="0"/>
        <v>-12.374100719424462</v>
      </c>
      <c r="U22" s="79">
        <f t="shared" si="1"/>
        <v>-4.5454545454545432</v>
      </c>
    </row>
    <row r="23" spans="1:21">
      <c r="A23" s="19"/>
      <c r="B23" s="19"/>
      <c r="C23" s="19"/>
      <c r="D23" s="19"/>
      <c r="E23" s="19"/>
      <c r="F23" s="19"/>
      <c r="G23" s="19"/>
      <c r="H23" s="19"/>
      <c r="I23" s="19"/>
      <c r="J23" s="19"/>
      <c r="K23" s="19"/>
      <c r="L23" s="19"/>
      <c r="M23" s="19"/>
      <c r="N23" s="19"/>
      <c r="O23" s="19"/>
    </row>
    <row r="24" spans="1:21">
      <c r="A24" s="6" t="s">
        <v>46</v>
      </c>
      <c r="B24" s="19"/>
      <c r="C24" s="19"/>
      <c r="D24" s="19"/>
      <c r="E24" s="19"/>
      <c r="F24" s="19"/>
      <c r="G24" s="19"/>
      <c r="H24" s="19"/>
      <c r="I24" s="19"/>
      <c r="J24" s="19"/>
      <c r="K24" s="19"/>
      <c r="L24" s="19"/>
      <c r="M24" s="19"/>
      <c r="N24" s="19"/>
      <c r="O24" s="19"/>
    </row>
    <row r="25" spans="1:21">
      <c r="A25" s="19" t="s">
        <v>47</v>
      </c>
      <c r="B25" s="19"/>
      <c r="C25" s="19"/>
      <c r="D25" s="19"/>
      <c r="E25" s="19"/>
      <c r="F25" s="19"/>
      <c r="G25" s="19"/>
      <c r="H25" s="19"/>
      <c r="I25" s="19"/>
      <c r="J25" s="19"/>
      <c r="K25" s="19"/>
      <c r="L25" s="19"/>
      <c r="M25" s="19"/>
      <c r="N25" s="19"/>
      <c r="O25" s="19"/>
    </row>
    <row r="26" spans="1:21">
      <c r="A26" s="19" t="s">
        <v>14</v>
      </c>
      <c r="B26" s="19"/>
      <c r="C26" s="19"/>
      <c r="D26" s="19"/>
      <c r="E26" s="19"/>
      <c r="F26" s="19"/>
      <c r="G26" s="19"/>
      <c r="H26" s="19"/>
      <c r="I26" s="19"/>
      <c r="J26" s="19"/>
      <c r="K26" s="19"/>
      <c r="L26" s="19"/>
      <c r="M26" s="19"/>
      <c r="N26" s="19"/>
      <c r="O26" s="19"/>
    </row>
    <row r="27" spans="1:21">
      <c r="A27" s="19" t="s">
        <v>11</v>
      </c>
      <c r="B27" s="19"/>
      <c r="C27" s="19"/>
      <c r="D27" s="19"/>
      <c r="E27" s="19"/>
      <c r="F27" s="19"/>
      <c r="G27" s="19"/>
      <c r="H27" s="19"/>
      <c r="I27" s="19"/>
      <c r="J27" s="19"/>
      <c r="K27" s="19"/>
      <c r="L27" s="19"/>
      <c r="M27" s="19"/>
      <c r="N27" s="19"/>
      <c r="O27" s="19"/>
    </row>
    <row r="28" spans="1:21">
      <c r="A28" s="19" t="s">
        <v>12</v>
      </c>
      <c r="B28" s="19"/>
      <c r="C28" s="19"/>
      <c r="D28" s="19"/>
      <c r="E28" s="19"/>
      <c r="F28" s="19"/>
      <c r="G28" s="19"/>
      <c r="H28" s="19"/>
      <c r="I28" s="19"/>
      <c r="J28" s="19"/>
      <c r="K28" s="19"/>
      <c r="L28" s="19"/>
      <c r="M28" s="19"/>
      <c r="N28" s="19"/>
      <c r="O28" s="19"/>
    </row>
    <row r="29" spans="1:21">
      <c r="A29" s="19" t="s">
        <v>13</v>
      </c>
      <c r="B29" s="19"/>
      <c r="C29" s="19"/>
      <c r="D29" s="19"/>
      <c r="E29" s="19"/>
      <c r="F29" s="19"/>
      <c r="G29" s="19"/>
      <c r="H29" s="19"/>
      <c r="I29" s="19"/>
      <c r="J29" s="19"/>
      <c r="K29" s="19"/>
      <c r="L29" s="19"/>
      <c r="M29" s="19"/>
      <c r="N29" s="19"/>
      <c r="O29" s="19"/>
    </row>
    <row r="30" spans="1:21">
      <c r="A30" s="19" t="s">
        <v>15</v>
      </c>
      <c r="B30" s="19"/>
      <c r="C30" s="19"/>
      <c r="D30" s="19"/>
      <c r="E30" s="19"/>
      <c r="F30" s="19"/>
      <c r="G30" s="19"/>
      <c r="H30" s="19"/>
      <c r="I30" s="19"/>
      <c r="J30" s="19"/>
      <c r="K30" s="19"/>
      <c r="L30" s="19"/>
      <c r="M30" s="19"/>
      <c r="N30" s="19"/>
      <c r="O30" s="19"/>
    </row>
    <row r="31" spans="1:21">
      <c r="A31" s="19" t="s">
        <v>16</v>
      </c>
      <c r="B31" s="19"/>
      <c r="C31" s="19"/>
      <c r="D31" s="19"/>
      <c r="E31" s="19"/>
      <c r="F31" s="19"/>
      <c r="G31" s="19"/>
      <c r="H31" s="19"/>
      <c r="I31" s="19"/>
      <c r="J31" s="19"/>
      <c r="K31" s="19"/>
      <c r="L31" s="19"/>
      <c r="M31" s="19"/>
      <c r="N31" s="19"/>
      <c r="O31" s="19"/>
    </row>
    <row r="32" spans="1:21">
      <c r="A32" s="19" t="s">
        <v>17</v>
      </c>
      <c r="B32" s="19"/>
      <c r="C32" s="19"/>
      <c r="D32" s="19"/>
      <c r="E32" s="19"/>
      <c r="F32" s="19"/>
      <c r="G32" s="19"/>
      <c r="H32" s="19"/>
      <c r="I32" s="19"/>
      <c r="J32" s="19"/>
      <c r="K32" s="19"/>
      <c r="L32" s="19"/>
      <c r="M32" s="19"/>
      <c r="N32" s="19"/>
      <c r="O32" s="19"/>
    </row>
  </sheetData>
  <mergeCells count="4">
    <mergeCell ref="A3:A4"/>
    <mergeCell ref="A12:O12"/>
    <mergeCell ref="A13:O13"/>
    <mergeCell ref="T3:U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rgb="FF0000FF"/>
  </sheetPr>
  <dimension ref="A1:O23"/>
  <sheetViews>
    <sheetView showGridLines="0" zoomScale="90" zoomScaleNormal="90" workbookViewId="0"/>
  </sheetViews>
  <sheetFormatPr defaultColWidth="9.140625" defaultRowHeight="15.75"/>
  <cols>
    <col min="1" max="1" width="34" style="24" customWidth="1"/>
    <col min="2" max="9" width="8.42578125" style="24" customWidth="1"/>
    <col min="10" max="10" width="2.85546875" style="24" customWidth="1"/>
    <col min="11" max="11" width="20.85546875" style="24" customWidth="1"/>
    <col min="12" max="12" width="10.5703125" style="24" customWidth="1"/>
    <col min="13" max="14" width="1.28515625" style="24" customWidth="1"/>
    <col min="15" max="15" width="16.42578125" style="24" customWidth="1"/>
    <col min="16" max="16" width="9.140625" style="24"/>
    <col min="17" max="17" width="10.140625" style="24" bestFit="1" customWidth="1"/>
    <col min="18" max="16384" width="9.140625" style="24"/>
  </cols>
  <sheetData>
    <row r="1" spans="1:15" ht="21">
      <c r="A1" s="169" t="str">
        <f>+'Indice-Index'!A11</f>
        <v>1.2   Accessi broadband e ultrabroadband - Broadband and ultrabroadband lines</v>
      </c>
      <c r="B1" s="318"/>
      <c r="C1" s="318"/>
      <c r="D1" s="318"/>
      <c r="E1" s="318"/>
      <c r="F1" s="318"/>
      <c r="G1" s="318"/>
      <c r="H1" s="318"/>
      <c r="I1" s="318"/>
      <c r="J1" s="318"/>
      <c r="K1" s="318"/>
      <c r="L1" s="318"/>
      <c r="M1" s="318"/>
      <c r="N1" s="318"/>
      <c r="O1" s="318"/>
    </row>
    <row r="3" spans="1:15" ht="34.5" customHeight="1">
      <c r="B3" s="319">
        <f>'1.1'!B3</f>
        <v>44256</v>
      </c>
      <c r="C3" s="319">
        <f>'1.1'!C3</f>
        <v>44621</v>
      </c>
      <c r="D3" s="319">
        <f>'1.1'!D3</f>
        <v>44986</v>
      </c>
      <c r="E3" s="319">
        <f>'1.1'!E3</f>
        <v>45352</v>
      </c>
      <c r="F3" s="319">
        <f>'1.1'!F3</f>
        <v>45444</v>
      </c>
      <c r="G3" s="319">
        <f>'1.1'!G3</f>
        <v>45536</v>
      </c>
      <c r="H3" s="319" t="str">
        <f>'1.1'!H3</f>
        <v>dec-24</v>
      </c>
      <c r="I3" s="319">
        <f>'1.1'!I3</f>
        <v>45717</v>
      </c>
      <c r="K3" s="403" t="s">
        <v>311</v>
      </c>
      <c r="L3" s="211" t="str">
        <f>'1.1'!N3</f>
        <v>03/2025 (%)</v>
      </c>
      <c r="M3" s="320"/>
      <c r="N3" s="320"/>
      <c r="O3" s="211" t="str">
        <f>'1.1'!Q3</f>
        <v>Var/Chg. vs 03/2024 (p.p.)</v>
      </c>
    </row>
    <row r="4" spans="1:15">
      <c r="B4" s="321">
        <f>'1.1'!B4</f>
        <v>44256</v>
      </c>
      <c r="C4" s="321">
        <f>'1.1'!C4</f>
        <v>44621</v>
      </c>
      <c r="D4" s="321">
        <f>'1.1'!D4</f>
        <v>44986</v>
      </c>
      <c r="E4" s="321">
        <f>'1.1'!E4</f>
        <v>45352</v>
      </c>
      <c r="F4" s="321" t="str">
        <f>'1.1'!F4</f>
        <v>jun-24</v>
      </c>
      <c r="G4" s="321" t="str">
        <f>'1.1'!G4</f>
        <v>sep-24</v>
      </c>
      <c r="H4" s="321" t="str">
        <f>'1.1'!H4</f>
        <v>dec-24</v>
      </c>
      <c r="I4" s="321">
        <f>'1.1'!I4</f>
        <v>45717</v>
      </c>
      <c r="L4" s="168"/>
      <c r="O4" s="168"/>
    </row>
    <row r="5" spans="1:15">
      <c r="K5" s="322" t="s">
        <v>55</v>
      </c>
      <c r="L5" s="66">
        <v>33.51925315370346</v>
      </c>
      <c r="M5" s="323"/>
      <c r="N5" s="305"/>
      <c r="O5" s="66">
        <v>-3.76</v>
      </c>
    </row>
    <row r="6" spans="1:15">
      <c r="A6" s="153" t="s">
        <v>41</v>
      </c>
      <c r="J6" s="324"/>
      <c r="K6" s="322" t="s">
        <v>821</v>
      </c>
      <c r="L6" s="66">
        <v>30.23284329294313</v>
      </c>
      <c r="M6" s="323"/>
      <c r="N6" s="305"/>
      <c r="O6" s="66">
        <v>0.37</v>
      </c>
    </row>
    <row r="7" spans="1:15">
      <c r="A7" s="62" t="s">
        <v>5</v>
      </c>
      <c r="B7" s="325">
        <v>5.1000883475333065</v>
      </c>
      <c r="C7" s="325">
        <v>3.7852053955333087</v>
      </c>
      <c r="D7" s="325">
        <v>2.8715169999999999</v>
      </c>
      <c r="E7" s="325">
        <v>2.256875</v>
      </c>
      <c r="F7" s="325">
        <v>2.1230750000000005</v>
      </c>
      <c r="G7" s="325">
        <v>2.0079009999999999</v>
      </c>
      <c r="H7" s="325">
        <v>1.4341919999999999</v>
      </c>
      <c r="I7" s="325">
        <v>1.3545989999999999</v>
      </c>
      <c r="J7" s="324"/>
      <c r="K7" s="322" t="s">
        <v>54</v>
      </c>
      <c r="L7" s="66">
        <v>14.441088833939347</v>
      </c>
      <c r="M7" s="323"/>
      <c r="N7" s="305"/>
      <c r="O7" s="66">
        <v>0.2</v>
      </c>
    </row>
    <row r="8" spans="1:15">
      <c r="A8" s="62" t="s">
        <v>42</v>
      </c>
      <c r="B8" s="325">
        <v>13.423800687139941</v>
      </c>
      <c r="C8" s="325">
        <v>15.115592931140839</v>
      </c>
      <c r="D8" s="325">
        <v>16.140045166502308</v>
      </c>
      <c r="E8" s="325">
        <v>16.867425573462675</v>
      </c>
      <c r="F8" s="325">
        <v>17.03859858634582</v>
      </c>
      <c r="G8" s="325">
        <v>17.192131043879229</v>
      </c>
      <c r="H8" s="325">
        <v>17.425428999999998</v>
      </c>
      <c r="I8" s="325">
        <v>17.851709</v>
      </c>
      <c r="J8" s="324"/>
      <c r="K8" s="322" t="s">
        <v>280</v>
      </c>
      <c r="L8" s="66">
        <v>4.0403600733675624</v>
      </c>
      <c r="M8" s="323"/>
      <c r="N8" s="305"/>
      <c r="O8" s="66">
        <v>0.53</v>
      </c>
    </row>
    <row r="9" spans="1:15">
      <c r="A9" s="273" t="s">
        <v>675</v>
      </c>
      <c r="B9" s="326">
        <f>+B8+B7</f>
        <v>18.523889034673246</v>
      </c>
      <c r="C9" s="326">
        <f t="shared" ref="C9:I9" si="0">+C8+C7</f>
        <v>18.900798326674149</v>
      </c>
      <c r="D9" s="326">
        <f t="shared" si="0"/>
        <v>19.011562166502308</v>
      </c>
      <c r="E9" s="326">
        <f t="shared" si="0"/>
        <v>19.124300573462676</v>
      </c>
      <c r="F9" s="326">
        <f t="shared" si="0"/>
        <v>19.16167358634582</v>
      </c>
      <c r="G9" s="326">
        <f t="shared" si="0"/>
        <v>19.200032043879229</v>
      </c>
      <c r="H9" s="326">
        <f t="shared" si="0"/>
        <v>18.859620999999997</v>
      </c>
      <c r="I9" s="326">
        <f t="shared" si="0"/>
        <v>19.206308</v>
      </c>
      <c r="K9" s="322" t="s">
        <v>114</v>
      </c>
      <c r="L9" s="66">
        <v>3.6527009771997818</v>
      </c>
      <c r="M9" s="323"/>
      <c r="N9" s="305"/>
      <c r="O9" s="66">
        <v>0.15</v>
      </c>
    </row>
    <row r="10" spans="1:15">
      <c r="K10" s="322" t="s">
        <v>643</v>
      </c>
      <c r="L10" s="66">
        <v>2.9970049423345704</v>
      </c>
      <c r="M10" s="323"/>
      <c r="N10" s="305"/>
      <c r="O10" s="66">
        <v>-0.62</v>
      </c>
    </row>
    <row r="11" spans="1:15">
      <c r="I11" s="324"/>
      <c r="K11" s="322" t="s">
        <v>109</v>
      </c>
      <c r="L11" s="66">
        <v>2.027948317813085</v>
      </c>
      <c r="M11" s="323"/>
      <c r="N11" s="305"/>
      <c r="O11" s="66">
        <v>0.74</v>
      </c>
    </row>
    <row r="12" spans="1:15">
      <c r="I12" s="324"/>
      <c r="K12" s="62" t="s">
        <v>623</v>
      </c>
      <c r="L12" s="66">
        <v>9.0888004086990648</v>
      </c>
      <c r="M12" s="323"/>
      <c r="N12" s="305"/>
      <c r="O12" s="66">
        <v>2.39</v>
      </c>
    </row>
    <row r="13" spans="1:15">
      <c r="K13" s="327" t="s">
        <v>674</v>
      </c>
      <c r="L13" s="79">
        <f>SUM(L5:L12)</f>
        <v>100</v>
      </c>
      <c r="M13" s="328"/>
      <c r="N13" s="328"/>
      <c r="O13" s="79">
        <f>SUM(O5:O12)</f>
        <v>0</v>
      </c>
    </row>
    <row r="14" spans="1:15" ht="7.5" customHeight="1">
      <c r="O14" s="109"/>
    </row>
    <row r="15" spans="1:15">
      <c r="F15" s="153"/>
      <c r="G15" s="276" t="s">
        <v>560</v>
      </c>
      <c r="H15" s="276" t="s">
        <v>431</v>
      </c>
      <c r="K15" s="6"/>
    </row>
    <row r="16" spans="1:15" ht="6" customHeight="1"/>
    <row r="17" spans="2:9">
      <c r="B17" s="468" t="s">
        <v>427</v>
      </c>
      <c r="C17" s="468"/>
      <c r="D17" s="468"/>
      <c r="E17" s="468"/>
      <c r="F17" s="646"/>
      <c r="G17" s="644">
        <f>(I9-H9)*1000</f>
        <v>346.68700000000285</v>
      </c>
      <c r="H17" s="645">
        <f>G17/(H9*1000)*100</f>
        <v>1.8382500899673588</v>
      </c>
    </row>
    <row r="18" spans="2:9" ht="6" customHeight="1">
      <c r="G18" s="153"/>
    </row>
    <row r="19" spans="2:9">
      <c r="B19" s="468" t="s">
        <v>428</v>
      </c>
      <c r="C19" s="468"/>
      <c r="D19" s="468"/>
      <c r="E19" s="468"/>
      <c r="F19" s="468"/>
      <c r="G19" s="511">
        <f>(I9-E9)*1000</f>
        <v>82.007426537323624</v>
      </c>
      <c r="H19" s="512">
        <f>G19/(E9*1000)*100</f>
        <v>0.42881268374917214</v>
      </c>
      <c r="I19" s="153"/>
    </row>
    <row r="20" spans="2:9" ht="6" customHeight="1">
      <c r="G20" s="153"/>
    </row>
    <row r="21" spans="2:9">
      <c r="B21" s="468" t="s">
        <v>429</v>
      </c>
      <c r="C21" s="468"/>
      <c r="D21" s="468"/>
      <c r="E21" s="468"/>
      <c r="F21" s="468"/>
      <c r="G21" s="511">
        <f>(I7-E7)*1000</f>
        <v>-902.27600000000007</v>
      </c>
      <c r="H21" s="512">
        <f>G21/(E7*1000)*100</f>
        <v>-39.978997507615624</v>
      </c>
    </row>
    <row r="22" spans="2:9" ht="6" customHeight="1"/>
    <row r="23" spans="2:9">
      <c r="B23" s="468" t="s">
        <v>430</v>
      </c>
      <c r="C23" s="468"/>
      <c r="D23" s="468"/>
      <c r="E23" s="468"/>
      <c r="F23" s="468"/>
      <c r="G23" s="511">
        <f>(I8-E8)*1000</f>
        <v>984.2834265373242</v>
      </c>
      <c r="H23" s="512">
        <f>G23/(E8*1000)*100</f>
        <v>5.835409928151015</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51">
    <tabColor theme="9" tint="-0.249977111117893"/>
  </sheetPr>
  <dimension ref="A1:U34"/>
  <sheetViews>
    <sheetView showGridLines="0" zoomScale="90" zoomScaleNormal="90" workbookViewId="0"/>
  </sheetViews>
  <sheetFormatPr defaultColWidth="9.140625" defaultRowHeight="15.75"/>
  <cols>
    <col min="1" max="1" width="56.140625" style="6" customWidth="1"/>
    <col min="2" max="18" width="7.85546875" style="6" customWidth="1"/>
    <col min="19" max="19" width="2.42578125" style="6" customWidth="1"/>
    <col min="20" max="16384" width="9.140625" style="6"/>
  </cols>
  <sheetData>
    <row r="1" spans="1:21" ht="21">
      <c r="A1" s="95" t="str">
        <f>+'Indice-Index'!C35</f>
        <v>4.2   Telefonia fissa e mobile - Fixed and mobile telephony (2010=100)</v>
      </c>
      <c r="B1" s="96"/>
      <c r="C1" s="96"/>
      <c r="D1" s="96"/>
      <c r="E1" s="96"/>
      <c r="F1" s="96"/>
      <c r="G1" s="96"/>
      <c r="H1" s="96"/>
      <c r="I1" s="96"/>
      <c r="J1" s="96"/>
      <c r="K1" s="96"/>
      <c r="L1" s="96"/>
      <c r="M1" s="96"/>
      <c r="N1" s="96"/>
      <c r="O1" s="96"/>
      <c r="P1" s="96"/>
      <c r="Q1" s="96"/>
      <c r="R1" s="96"/>
      <c r="S1" s="96"/>
      <c r="T1" s="96"/>
      <c r="U1" s="96"/>
    </row>
    <row r="3" spans="1:21">
      <c r="A3" s="1109" t="s">
        <v>36</v>
      </c>
      <c r="B3" s="39" t="str">
        <f>'4.1'!B3</f>
        <v>Mar 21</v>
      </c>
      <c r="C3" s="39" t="str">
        <f>'4.1'!C3</f>
        <v>Giu 21</v>
      </c>
      <c r="D3" s="39" t="str">
        <f>'4.1'!D3</f>
        <v>Set 21</v>
      </c>
      <c r="E3" s="39" t="str">
        <f>'4.1'!E3</f>
        <v>Dic 21</v>
      </c>
      <c r="F3" s="39" t="str">
        <f>'4.1'!F3</f>
        <v>Mar 22</v>
      </c>
      <c r="G3" s="39" t="str">
        <f>'4.1'!G3</f>
        <v>Giu 22</v>
      </c>
      <c r="H3" s="39" t="str">
        <f>'4.1'!H3</f>
        <v>Set 22</v>
      </c>
      <c r="I3" s="39" t="str">
        <f>'4.1'!I3</f>
        <v>Dic 22</v>
      </c>
      <c r="J3" s="39" t="str">
        <f>'4.1'!J3</f>
        <v>Mar 23</v>
      </c>
      <c r="K3" s="39" t="str">
        <f>'4.1'!K3</f>
        <v>Giu 23</v>
      </c>
      <c r="L3" s="39" t="str">
        <f>'4.1'!L3</f>
        <v>Set 23</v>
      </c>
      <c r="M3" s="39" t="str">
        <f>'4.1'!M3</f>
        <v>Dic 23</v>
      </c>
      <c r="N3" s="39" t="str">
        <f>'4.1'!N3</f>
        <v>Mar 24</v>
      </c>
      <c r="O3" s="39" t="str">
        <f>'4.1'!O3</f>
        <v>Giu 24</v>
      </c>
      <c r="P3" s="39" t="str">
        <f>'4.1'!P3</f>
        <v>Set 24</v>
      </c>
      <c r="Q3" s="39" t="str">
        <f>'4.1'!Q3</f>
        <v>Dic 24</v>
      </c>
      <c r="R3" s="39" t="str">
        <f>'4.1'!R3</f>
        <v>Mar 25</v>
      </c>
      <c r="T3" s="1114" t="s">
        <v>257</v>
      </c>
      <c r="U3" s="1114"/>
    </row>
    <row r="4" spans="1:21">
      <c r="A4" s="1109"/>
      <c r="B4" s="39" t="str">
        <f>'4.1'!B4</f>
        <v xml:space="preserve"> Mar 21</v>
      </c>
      <c r="C4" s="39" t="str">
        <f>'4.1'!C4</f>
        <v>Jun 21</v>
      </c>
      <c r="D4" s="39" t="str">
        <f>'4.1'!D4</f>
        <v>Sept 21</v>
      </c>
      <c r="E4" s="39" t="str">
        <f>'4.1'!E4</f>
        <v>Dec 21</v>
      </c>
      <c r="F4" s="39" t="str">
        <f>'4.1'!F4</f>
        <v xml:space="preserve"> Mar 22</v>
      </c>
      <c r="G4" s="39" t="str">
        <f>'4.1'!G4</f>
        <v>Jun 22</v>
      </c>
      <c r="H4" s="39" t="str">
        <f>'4.1'!H4</f>
        <v>Sept 22</v>
      </c>
      <c r="I4" s="39" t="str">
        <f>'4.1'!I4</f>
        <v>Dec 22</v>
      </c>
      <c r="J4" s="39" t="str">
        <f>'4.1'!J4</f>
        <v xml:space="preserve"> Mar 23</v>
      </c>
      <c r="K4" s="39" t="str">
        <f>'4.1'!K4</f>
        <v>Jun 23</v>
      </c>
      <c r="L4" s="39" t="str">
        <f>'4.1'!L4</f>
        <v>Sept 23</v>
      </c>
      <c r="M4" s="39" t="str">
        <f>'4.1'!M4</f>
        <v>Dec 23</v>
      </c>
      <c r="N4" s="39" t="str">
        <f>'4.1'!N4</f>
        <v xml:space="preserve"> Mar 24</v>
      </c>
      <c r="O4" s="39" t="str">
        <f>'4.1'!O4</f>
        <v>Jun 24</v>
      </c>
      <c r="P4" s="39" t="str">
        <f>'4.1'!P4</f>
        <v>Sept 24</v>
      </c>
      <c r="Q4" s="39" t="str">
        <f>'4.1'!Q4</f>
        <v>Dec 24</v>
      </c>
      <c r="R4" s="39" t="str">
        <f>'4.1'!R4</f>
        <v>Mar 25</v>
      </c>
      <c r="T4" s="111" t="s">
        <v>258</v>
      </c>
      <c r="U4" s="111" t="s">
        <v>259</v>
      </c>
    </row>
    <row r="5" spans="1:21">
      <c r="A5" s="22"/>
      <c r="B5" s="21"/>
      <c r="C5" s="21"/>
      <c r="D5" s="21"/>
      <c r="E5" s="21"/>
      <c r="F5" s="21"/>
      <c r="G5" s="21"/>
      <c r="H5" s="21"/>
      <c r="I5" s="21"/>
      <c r="J5" s="21"/>
      <c r="K5" s="21"/>
      <c r="L5" s="21"/>
      <c r="M5" s="21"/>
      <c r="N5" s="21"/>
      <c r="O5" s="21"/>
      <c r="P5" s="19"/>
      <c r="Q5" s="19"/>
      <c r="R5" s="19"/>
      <c r="T5" s="109"/>
      <c r="U5" s="109"/>
    </row>
    <row r="6" spans="1:21">
      <c r="A6" s="22" t="s">
        <v>49</v>
      </c>
      <c r="T6" s="110"/>
      <c r="U6" s="110"/>
    </row>
    <row r="7" spans="1:21">
      <c r="A7" s="58" t="s">
        <v>31</v>
      </c>
      <c r="B7" s="57">
        <v>136.1</v>
      </c>
      <c r="C7" s="57">
        <v>136.1</v>
      </c>
      <c r="D7" s="57">
        <v>136.1</v>
      </c>
      <c r="E7" s="57">
        <v>136.1</v>
      </c>
      <c r="F7" s="57">
        <v>136.1</v>
      </c>
      <c r="G7" s="57">
        <v>136.1</v>
      </c>
      <c r="H7" s="57">
        <v>136.1</v>
      </c>
      <c r="I7" s="57">
        <v>136.1</v>
      </c>
      <c r="J7" s="57">
        <v>136.1</v>
      </c>
      <c r="K7" s="57">
        <v>136.1</v>
      </c>
      <c r="L7" s="57">
        <v>136.1</v>
      </c>
      <c r="M7" s="57">
        <v>136.1</v>
      </c>
      <c r="N7" s="57">
        <v>136.1</v>
      </c>
      <c r="O7" s="57">
        <v>136.4</v>
      </c>
      <c r="P7" s="57">
        <v>136.4</v>
      </c>
      <c r="Q7" s="57">
        <v>136.4</v>
      </c>
      <c r="R7" s="57">
        <v>136.4</v>
      </c>
      <c r="T7" s="79">
        <f>(R7-B7)/B7*100</f>
        <v>0.22042615723733389</v>
      </c>
      <c r="U7" s="79">
        <f>(R7-N7)/N7*100</f>
        <v>0.22042615723733389</v>
      </c>
    </row>
    <row r="8" spans="1:21">
      <c r="A8" s="58" t="s">
        <v>18</v>
      </c>
      <c r="B8" s="57">
        <v>105.5</v>
      </c>
      <c r="C8" s="57">
        <v>108.5</v>
      </c>
      <c r="D8" s="57">
        <v>117.8</v>
      </c>
      <c r="E8" s="57">
        <v>125.2</v>
      </c>
      <c r="F8" s="57">
        <v>121.9</v>
      </c>
      <c r="G8" s="57">
        <v>132.80000000000001</v>
      </c>
      <c r="H8" s="57">
        <v>138.9</v>
      </c>
      <c r="I8" s="57">
        <v>141.80000000000001</v>
      </c>
      <c r="J8" s="57">
        <v>138.6</v>
      </c>
      <c r="K8" s="57">
        <v>133</v>
      </c>
      <c r="L8" s="57">
        <v>128.4</v>
      </c>
      <c r="M8" s="57">
        <v>125.5</v>
      </c>
      <c r="N8" s="57">
        <v>122.5</v>
      </c>
      <c r="O8" s="57">
        <v>123.2</v>
      </c>
      <c r="P8" s="57">
        <v>123</v>
      </c>
      <c r="Q8" s="57">
        <v>121.5</v>
      </c>
      <c r="R8" s="57">
        <v>121.2</v>
      </c>
      <c r="S8" s="7"/>
      <c r="T8" s="79">
        <f>(R8-B8)/B8*100</f>
        <v>14.881516587677728</v>
      </c>
      <c r="U8" s="79">
        <f>(R8-N8)/N8*100</f>
        <v>-1.061224489795916</v>
      </c>
    </row>
    <row r="9" spans="1:21">
      <c r="A9" s="58" t="s">
        <v>19</v>
      </c>
      <c r="B9" s="57">
        <v>75</v>
      </c>
      <c r="C9" s="57">
        <v>75</v>
      </c>
      <c r="D9" s="57">
        <v>74.8</v>
      </c>
      <c r="E9" s="57">
        <v>75</v>
      </c>
      <c r="F9" s="57">
        <v>75</v>
      </c>
      <c r="G9" s="57">
        <v>75</v>
      </c>
      <c r="H9" s="57">
        <v>75</v>
      </c>
      <c r="I9" s="57">
        <v>75.599999999999994</v>
      </c>
      <c r="J9" s="57">
        <v>75.599999999999994</v>
      </c>
      <c r="K9" s="57">
        <v>76.400000000000006</v>
      </c>
      <c r="L9" s="57">
        <v>76.900000000000006</v>
      </c>
      <c r="M9" s="57">
        <v>76.900000000000006</v>
      </c>
      <c r="N9" s="57">
        <v>78.099999999999994</v>
      </c>
      <c r="O9" s="57">
        <v>78</v>
      </c>
      <c r="P9" s="57">
        <v>77.900000000000006</v>
      </c>
      <c r="Q9" s="57">
        <v>77.900000000000006</v>
      </c>
      <c r="R9" s="57">
        <v>78.900000000000006</v>
      </c>
      <c r="T9" s="79">
        <f>(R9-B9)/B9*100</f>
        <v>5.2000000000000073</v>
      </c>
      <c r="U9" s="79">
        <f>(R9-N9)/N9*100</f>
        <v>1.0243277848911798</v>
      </c>
    </row>
    <row r="10" spans="1:21">
      <c r="A10" s="31"/>
      <c r="B10" s="31"/>
      <c r="C10" s="31"/>
      <c r="D10" s="31"/>
      <c r="E10" s="31"/>
      <c r="F10" s="31"/>
      <c r="G10" s="31"/>
      <c r="H10" s="31"/>
      <c r="I10" s="31"/>
      <c r="J10" s="31"/>
      <c r="K10" s="31"/>
      <c r="L10" s="31"/>
      <c r="M10" s="31"/>
      <c r="N10" s="31"/>
      <c r="O10" s="31"/>
      <c r="P10" s="5"/>
      <c r="Q10" s="5"/>
      <c r="R10" s="5"/>
    </row>
    <row r="11" spans="1:21">
      <c r="A11" s="22" t="s">
        <v>50</v>
      </c>
      <c r="B11" s="21"/>
      <c r="C11" s="21"/>
      <c r="D11" s="21"/>
      <c r="E11" s="21"/>
      <c r="F11" s="21"/>
      <c r="G11" s="21"/>
      <c r="H11" s="21"/>
      <c r="I11" s="21"/>
      <c r="J11" s="21"/>
      <c r="K11" s="21"/>
      <c r="L11" s="21"/>
      <c r="M11" s="21"/>
      <c r="N11" s="21"/>
      <c r="O11" s="21"/>
      <c r="P11" s="5"/>
      <c r="Q11" s="5"/>
      <c r="R11" s="5"/>
    </row>
    <row r="12" spans="1:21">
      <c r="A12" s="58" t="s">
        <v>26</v>
      </c>
      <c r="B12" s="57">
        <v>68.099999999999994</v>
      </c>
      <c r="C12" s="57">
        <v>67.400000000000006</v>
      </c>
      <c r="D12" s="57">
        <v>67.400000000000006</v>
      </c>
      <c r="E12" s="57">
        <v>67.5</v>
      </c>
      <c r="F12" s="57">
        <v>67.400000000000006</v>
      </c>
      <c r="G12" s="57">
        <v>67.3</v>
      </c>
      <c r="H12" s="57">
        <v>67.3</v>
      </c>
      <c r="I12" s="57">
        <v>67.8</v>
      </c>
      <c r="J12" s="57">
        <v>67.599999999999994</v>
      </c>
      <c r="K12" s="57">
        <v>67.599999999999994</v>
      </c>
      <c r="L12" s="57">
        <v>67</v>
      </c>
      <c r="M12" s="57">
        <v>67</v>
      </c>
      <c r="N12" s="57">
        <v>67.099999999999994</v>
      </c>
      <c r="O12" s="57">
        <v>67.099999999999994</v>
      </c>
      <c r="P12" s="57">
        <v>67</v>
      </c>
      <c r="Q12" s="57">
        <v>67</v>
      </c>
      <c r="R12" s="57">
        <v>66.900000000000006</v>
      </c>
      <c r="T12" s="79">
        <f>(R12-B12)/B12*100</f>
        <v>-1.7621145374449174</v>
      </c>
      <c r="U12" s="79">
        <f>(R12-N12)/N12*100</f>
        <v>-0.29806259314454342</v>
      </c>
    </row>
    <row r="13" spans="1:21">
      <c r="A13" s="58" t="s">
        <v>20</v>
      </c>
      <c r="B13" s="57">
        <v>28.2</v>
      </c>
      <c r="C13" s="57">
        <v>26.5</v>
      </c>
      <c r="D13" s="57">
        <v>26.9</v>
      </c>
      <c r="E13" s="57">
        <v>24.9</v>
      </c>
      <c r="F13" s="57">
        <v>24.9</v>
      </c>
      <c r="G13" s="57">
        <v>23.7</v>
      </c>
      <c r="H13" s="57">
        <v>24.1</v>
      </c>
      <c r="I13" s="57">
        <v>23.5</v>
      </c>
      <c r="J13" s="57">
        <v>25.1</v>
      </c>
      <c r="K13" s="57">
        <v>23.5</v>
      </c>
      <c r="L13" s="57">
        <v>23.9</v>
      </c>
      <c r="M13" s="57">
        <v>21.9</v>
      </c>
      <c r="N13" s="57">
        <v>20.7</v>
      </c>
      <c r="O13" s="57">
        <v>19.5</v>
      </c>
      <c r="P13" s="57">
        <v>18.899999999999999</v>
      </c>
      <c r="Q13" s="57">
        <v>18</v>
      </c>
      <c r="R13" s="57">
        <v>17.5</v>
      </c>
      <c r="T13" s="79">
        <f>(R13-B13)/B13*100</f>
        <v>-37.943262411347519</v>
      </c>
      <c r="U13" s="79">
        <f>(R13-N13)/N13*100</f>
        <v>-15.458937198067629</v>
      </c>
    </row>
    <row r="15" spans="1:21">
      <c r="A15" s="19"/>
      <c r="B15" s="19"/>
      <c r="C15" s="19"/>
      <c r="D15" s="19"/>
      <c r="E15" s="19"/>
      <c r="F15" s="19"/>
      <c r="G15" s="19"/>
      <c r="H15" s="19"/>
      <c r="I15" s="19"/>
      <c r="J15" s="19"/>
      <c r="K15" s="19"/>
      <c r="L15" s="19"/>
      <c r="M15" s="19"/>
      <c r="N15" s="19"/>
      <c r="O15" s="19"/>
      <c r="P15" s="19"/>
      <c r="Q15" s="19"/>
      <c r="R15" s="19"/>
    </row>
    <row r="16" spans="1:21">
      <c r="A16" s="6" t="s">
        <v>38</v>
      </c>
      <c r="B16" s="19"/>
      <c r="C16" s="19"/>
      <c r="D16" s="19"/>
      <c r="E16" s="19"/>
      <c r="F16" s="19"/>
      <c r="G16" s="19"/>
      <c r="H16" s="19"/>
      <c r="I16" s="19"/>
      <c r="J16" s="19"/>
      <c r="K16" s="19"/>
      <c r="L16" s="19"/>
      <c r="M16" s="19"/>
      <c r="N16" s="19"/>
      <c r="O16" s="19"/>
      <c r="P16" s="19"/>
      <c r="Q16" s="19"/>
      <c r="R16" s="19"/>
    </row>
    <row r="17" spans="1:18">
      <c r="A17" s="19" t="s">
        <v>33</v>
      </c>
      <c r="B17" s="19"/>
      <c r="C17" s="19"/>
      <c r="D17" s="19"/>
      <c r="E17" s="19"/>
      <c r="F17" s="19"/>
      <c r="G17" s="19"/>
      <c r="H17" s="19"/>
      <c r="I17" s="19"/>
      <c r="J17" s="19"/>
      <c r="K17" s="19"/>
      <c r="L17" s="19"/>
      <c r="M17" s="19"/>
      <c r="N17" s="19"/>
      <c r="O17" s="19"/>
      <c r="P17" s="19"/>
      <c r="Q17" s="19"/>
      <c r="R17" s="19"/>
    </row>
    <row r="18" spans="1:18">
      <c r="A18" s="19" t="s">
        <v>21</v>
      </c>
      <c r="B18" s="19"/>
      <c r="C18" s="19"/>
      <c r="D18" s="19"/>
      <c r="E18" s="19"/>
      <c r="F18" s="19"/>
      <c r="G18" s="19"/>
      <c r="H18" s="19"/>
      <c r="I18" s="19"/>
      <c r="J18" s="19"/>
      <c r="K18" s="19"/>
      <c r="L18" s="19"/>
      <c r="M18" s="19"/>
      <c r="N18" s="19"/>
      <c r="O18" s="19"/>
      <c r="P18" s="19"/>
      <c r="Q18" s="19"/>
      <c r="R18" s="19"/>
    </row>
    <row r="19" spans="1:18">
      <c r="A19" s="19" t="s">
        <v>22</v>
      </c>
      <c r="B19" s="19"/>
      <c r="C19" s="19"/>
      <c r="D19" s="19"/>
      <c r="E19" s="19"/>
      <c r="F19" s="19"/>
      <c r="G19" s="19"/>
      <c r="H19" s="19"/>
      <c r="I19" s="19"/>
      <c r="J19" s="19"/>
      <c r="K19" s="19"/>
      <c r="L19" s="19"/>
      <c r="M19" s="19"/>
      <c r="N19" s="19"/>
      <c r="O19" s="19"/>
      <c r="P19" s="19"/>
      <c r="Q19" s="19"/>
      <c r="R19" s="19"/>
    </row>
    <row r="20" spans="1:18">
      <c r="A20" s="19" t="s">
        <v>23</v>
      </c>
      <c r="B20" s="19"/>
      <c r="C20" s="19"/>
      <c r="D20" s="19"/>
      <c r="E20" s="19"/>
      <c r="F20" s="19"/>
      <c r="G20" s="19"/>
      <c r="H20" s="19"/>
      <c r="I20" s="19"/>
      <c r="J20" s="19"/>
      <c r="K20" s="19"/>
      <c r="L20" s="19"/>
      <c r="M20" s="19"/>
      <c r="N20" s="19"/>
      <c r="O20" s="19"/>
      <c r="P20" s="19"/>
      <c r="Q20" s="19"/>
      <c r="R20" s="19"/>
    </row>
    <row r="21" spans="1:18">
      <c r="A21" s="19" t="s">
        <v>24</v>
      </c>
      <c r="B21" s="19"/>
      <c r="C21" s="19"/>
      <c r="D21" s="19"/>
      <c r="E21" s="19"/>
      <c r="F21" s="19"/>
      <c r="G21" s="19"/>
      <c r="H21" s="19"/>
      <c r="I21" s="19"/>
      <c r="J21" s="19"/>
      <c r="K21" s="19"/>
      <c r="L21" s="19"/>
      <c r="M21" s="19"/>
      <c r="N21" s="19"/>
      <c r="O21" s="19"/>
      <c r="P21" s="19"/>
      <c r="Q21" s="19"/>
      <c r="R21" s="19"/>
    </row>
    <row r="22" spans="1:18">
      <c r="A22" s="19" t="s">
        <v>25</v>
      </c>
      <c r="B22" s="19"/>
      <c r="C22" s="19"/>
      <c r="D22" s="19"/>
      <c r="E22" s="19"/>
      <c r="F22" s="19"/>
      <c r="G22" s="19"/>
      <c r="H22" s="19"/>
      <c r="I22" s="19"/>
      <c r="J22" s="19"/>
      <c r="K22" s="19"/>
      <c r="L22" s="19"/>
      <c r="M22" s="19"/>
      <c r="N22" s="19"/>
      <c r="O22" s="19"/>
      <c r="P22" s="19"/>
      <c r="Q22" s="19"/>
      <c r="R22" s="19"/>
    </row>
    <row r="23" spans="1:18">
      <c r="A23" s="19"/>
      <c r="B23" s="19"/>
      <c r="C23" s="19"/>
      <c r="D23" s="19"/>
      <c r="E23" s="19"/>
      <c r="F23" s="19"/>
      <c r="G23" s="19"/>
      <c r="H23" s="19"/>
      <c r="I23" s="19"/>
      <c r="J23" s="19"/>
      <c r="K23" s="19"/>
      <c r="L23" s="19"/>
      <c r="M23" s="19"/>
      <c r="N23" s="19"/>
      <c r="O23" s="19"/>
      <c r="P23" s="19"/>
      <c r="Q23" s="19"/>
      <c r="R23" s="19"/>
    </row>
    <row r="24" spans="1:18">
      <c r="A24" s="18"/>
      <c r="B24" s="18"/>
      <c r="C24" s="18"/>
      <c r="D24" s="18"/>
      <c r="E24" s="18"/>
      <c r="F24" s="18"/>
      <c r="G24" s="18"/>
      <c r="H24" s="18"/>
      <c r="I24" s="18"/>
      <c r="J24" s="18"/>
      <c r="K24" s="18"/>
      <c r="L24" s="18"/>
      <c r="M24" s="18"/>
      <c r="N24" s="18"/>
      <c r="O24" s="18"/>
      <c r="P24" s="18"/>
      <c r="Q24" s="18"/>
      <c r="R24" s="18"/>
    </row>
    <row r="25" spans="1:18">
      <c r="A25" s="18"/>
      <c r="B25" s="18"/>
      <c r="C25" s="18"/>
      <c r="D25" s="18"/>
      <c r="E25" s="18"/>
      <c r="F25" s="18"/>
      <c r="G25" s="18"/>
      <c r="H25" s="18"/>
      <c r="I25" s="18"/>
      <c r="J25" s="18"/>
      <c r="K25" s="18"/>
      <c r="L25" s="18"/>
      <c r="M25" s="18"/>
      <c r="N25" s="18"/>
      <c r="O25" s="18"/>
      <c r="P25" s="18"/>
      <c r="Q25" s="18"/>
      <c r="R25" s="18"/>
    </row>
    <row r="26" spans="1:18">
      <c r="A26" s="18"/>
      <c r="B26" s="18"/>
      <c r="C26" s="18"/>
      <c r="D26" s="18"/>
      <c r="E26" s="18"/>
      <c r="F26" s="18"/>
      <c r="G26" s="18"/>
      <c r="H26" s="18"/>
      <c r="I26" s="18"/>
      <c r="J26" s="18"/>
      <c r="K26" s="18"/>
      <c r="L26" s="18"/>
      <c r="M26" s="18"/>
      <c r="N26" s="18"/>
      <c r="O26" s="18"/>
      <c r="P26" s="18"/>
      <c r="Q26" s="18"/>
      <c r="R26" s="18"/>
    </row>
    <row r="27" spans="1:18">
      <c r="A27" s="18"/>
      <c r="B27" s="18"/>
      <c r="C27" s="18"/>
      <c r="D27" s="18"/>
      <c r="E27" s="18"/>
      <c r="F27" s="18"/>
      <c r="G27" s="18"/>
      <c r="H27" s="18"/>
      <c r="I27" s="18"/>
      <c r="J27" s="18"/>
      <c r="K27" s="18"/>
      <c r="L27" s="18"/>
      <c r="M27" s="18"/>
      <c r="N27" s="18"/>
      <c r="O27" s="18"/>
      <c r="P27" s="18"/>
      <c r="Q27" s="18"/>
      <c r="R27" s="18"/>
    </row>
    <row r="28" spans="1:18">
      <c r="A28" s="18"/>
      <c r="B28" s="18"/>
      <c r="C28" s="18"/>
      <c r="D28" s="18"/>
      <c r="E28" s="18"/>
      <c r="F28" s="18"/>
      <c r="G28" s="18"/>
      <c r="H28" s="18"/>
      <c r="I28" s="18"/>
      <c r="J28" s="18"/>
      <c r="K28" s="18"/>
      <c r="L28" s="18"/>
      <c r="M28" s="18"/>
      <c r="N28" s="18"/>
      <c r="O28" s="18"/>
      <c r="P28" s="18"/>
      <c r="Q28" s="18"/>
      <c r="R28" s="18"/>
    </row>
    <row r="29" spans="1:18">
      <c r="A29" s="18"/>
      <c r="B29" s="18"/>
      <c r="C29" s="18"/>
      <c r="D29" s="18"/>
      <c r="E29" s="18"/>
      <c r="F29" s="18"/>
      <c r="G29" s="18"/>
      <c r="H29" s="18"/>
      <c r="I29" s="18"/>
      <c r="J29" s="18"/>
      <c r="K29" s="18"/>
      <c r="L29" s="18"/>
      <c r="M29" s="18"/>
      <c r="N29" s="18"/>
      <c r="O29" s="18"/>
      <c r="P29" s="18"/>
      <c r="Q29" s="18"/>
      <c r="R29" s="18"/>
    </row>
    <row r="30" spans="1:18">
      <c r="A30" s="18"/>
      <c r="B30" s="18"/>
      <c r="C30" s="18"/>
      <c r="D30" s="18"/>
      <c r="E30" s="18"/>
      <c r="F30" s="18"/>
      <c r="G30" s="18"/>
      <c r="H30" s="18"/>
      <c r="I30" s="18"/>
      <c r="J30" s="18"/>
      <c r="K30" s="18"/>
      <c r="L30" s="18"/>
      <c r="M30" s="18"/>
      <c r="N30" s="18"/>
      <c r="O30" s="18"/>
      <c r="P30" s="18"/>
      <c r="Q30" s="18"/>
      <c r="R30" s="18"/>
    </row>
    <row r="31" spans="1:18">
      <c r="A31" s="18"/>
      <c r="B31" s="18"/>
      <c r="C31" s="18"/>
      <c r="D31" s="18"/>
      <c r="E31" s="18"/>
      <c r="F31" s="18"/>
      <c r="G31" s="18"/>
      <c r="H31" s="18"/>
      <c r="I31" s="18"/>
      <c r="J31" s="18"/>
      <c r="K31" s="18"/>
      <c r="L31" s="18"/>
      <c r="M31" s="18"/>
      <c r="N31" s="18"/>
      <c r="O31" s="18"/>
      <c r="P31" s="18"/>
      <c r="Q31" s="18"/>
      <c r="R31" s="18"/>
    </row>
    <row r="32" spans="1:18">
      <c r="A32" s="18"/>
      <c r="B32" s="18"/>
      <c r="C32" s="18"/>
      <c r="D32" s="18"/>
      <c r="E32" s="18"/>
      <c r="F32" s="18"/>
      <c r="G32" s="18"/>
      <c r="H32" s="18"/>
      <c r="I32" s="18"/>
      <c r="J32" s="18"/>
      <c r="K32" s="18"/>
      <c r="L32" s="18"/>
      <c r="M32" s="18"/>
      <c r="N32" s="18"/>
      <c r="O32" s="18"/>
      <c r="P32" s="18"/>
      <c r="Q32" s="18"/>
      <c r="R32" s="18"/>
    </row>
    <row r="33" spans="1:18">
      <c r="A33" s="18"/>
      <c r="B33" s="18"/>
      <c r="C33" s="18"/>
      <c r="D33" s="18"/>
      <c r="E33" s="18"/>
      <c r="F33" s="18"/>
      <c r="G33" s="18"/>
      <c r="H33" s="18"/>
      <c r="I33" s="18"/>
      <c r="J33" s="18"/>
      <c r="K33" s="18"/>
      <c r="L33" s="18"/>
      <c r="M33" s="18"/>
      <c r="N33" s="18"/>
      <c r="O33" s="18"/>
      <c r="P33" s="18"/>
      <c r="Q33" s="18"/>
      <c r="R33" s="18"/>
    </row>
    <row r="34" spans="1:18">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52">
    <tabColor theme="9" tint="-0.249977111117893"/>
  </sheetPr>
  <dimension ref="A1:U35"/>
  <sheetViews>
    <sheetView showGridLines="0" zoomScale="90" zoomScaleNormal="90" workbookViewId="0">
      <pane xSplit="1" ySplit="4" topLeftCell="L5" activePane="bottomRight" state="frozen"/>
      <selection activeCell="M15" sqref="M15"/>
      <selection pane="topRight" activeCell="M15" sqref="M15"/>
      <selection pane="bottomLeft" activeCell="M15" sqref="M15"/>
      <selection pane="bottomRight"/>
    </sheetView>
  </sheetViews>
  <sheetFormatPr defaultColWidth="9.140625" defaultRowHeight="15.75"/>
  <cols>
    <col min="1" max="1" width="56.140625" style="6" customWidth="1"/>
    <col min="2" max="18" width="7.85546875" style="6" customWidth="1"/>
    <col min="19" max="19" width="1.42578125" style="6" customWidth="1"/>
    <col min="20" max="21" width="8.140625" style="6" customWidth="1"/>
    <col min="22" max="16384" width="9.140625" style="6"/>
  </cols>
  <sheetData>
    <row r="1" spans="1:21" ht="21">
      <c r="A1" s="95" t="str">
        <f>'Indice-Index'!C36</f>
        <v>4.3   Quotidiani, periodici tv e servizi postali - Newspapers, magazines, TV and postal services (2010=100)</v>
      </c>
      <c r="B1" s="96"/>
      <c r="C1" s="96"/>
      <c r="D1" s="96"/>
      <c r="E1" s="96"/>
      <c r="F1" s="96"/>
      <c r="G1" s="96"/>
      <c r="H1" s="96"/>
      <c r="I1" s="96"/>
      <c r="J1" s="96"/>
      <c r="K1" s="96"/>
      <c r="L1" s="96"/>
      <c r="M1" s="96"/>
      <c r="N1" s="96"/>
      <c r="O1" s="96"/>
      <c r="P1" s="96"/>
      <c r="Q1" s="96"/>
      <c r="R1" s="96"/>
      <c r="S1" s="96"/>
      <c r="T1" s="96"/>
      <c r="U1" s="96"/>
    </row>
    <row r="3" spans="1:21">
      <c r="A3" s="1109" t="s">
        <v>36</v>
      </c>
      <c r="B3" s="39" t="str">
        <f>'4.1'!B3</f>
        <v>Mar 21</v>
      </c>
      <c r="C3" s="39" t="str">
        <f>'4.1'!C3</f>
        <v>Giu 21</v>
      </c>
      <c r="D3" s="39" t="str">
        <f>'4.1'!D3</f>
        <v>Set 21</v>
      </c>
      <c r="E3" s="39" t="str">
        <f>'4.1'!E3</f>
        <v>Dic 21</v>
      </c>
      <c r="F3" s="39" t="str">
        <f>'4.1'!F3</f>
        <v>Mar 22</v>
      </c>
      <c r="G3" s="39" t="str">
        <f>'4.1'!G3</f>
        <v>Giu 22</v>
      </c>
      <c r="H3" s="39" t="str">
        <f>'4.1'!H3</f>
        <v>Set 22</v>
      </c>
      <c r="I3" s="39" t="str">
        <f>'4.1'!I3</f>
        <v>Dic 22</v>
      </c>
      <c r="J3" s="39" t="str">
        <f>'4.1'!J3</f>
        <v>Mar 23</v>
      </c>
      <c r="K3" s="39" t="str">
        <f>'4.1'!K3</f>
        <v>Giu 23</v>
      </c>
      <c r="L3" s="39" t="str">
        <f>'4.1'!L3</f>
        <v>Set 23</v>
      </c>
      <c r="M3" s="39" t="str">
        <f>'4.1'!M3</f>
        <v>Dic 23</v>
      </c>
      <c r="N3" s="39" t="str">
        <f>'4.1'!N3</f>
        <v>Mar 24</v>
      </c>
      <c r="O3" s="39" t="str">
        <f>'4.1'!O3</f>
        <v>Giu 24</v>
      </c>
      <c r="P3" s="39" t="str">
        <f>'4.1'!P3</f>
        <v>Set 24</v>
      </c>
      <c r="Q3" s="39" t="str">
        <f>'4.1'!Q3</f>
        <v>Dic 24</v>
      </c>
      <c r="R3" s="39" t="str">
        <f>'4.1'!R3</f>
        <v>Mar 25</v>
      </c>
      <c r="T3" s="1114" t="s">
        <v>257</v>
      </c>
      <c r="U3" s="1114"/>
    </row>
    <row r="4" spans="1:21">
      <c r="A4" s="1109"/>
      <c r="B4" s="39" t="str">
        <f>'4.1'!B4</f>
        <v xml:space="preserve"> Mar 21</v>
      </c>
      <c r="C4" s="39" t="str">
        <f>'4.1'!C4</f>
        <v>Jun 21</v>
      </c>
      <c r="D4" s="39" t="str">
        <f>'4.1'!D4</f>
        <v>Sept 21</v>
      </c>
      <c r="E4" s="39" t="str">
        <f>'4.1'!E4</f>
        <v>Dec 21</v>
      </c>
      <c r="F4" s="39" t="str">
        <f>'4.1'!F4</f>
        <v xml:space="preserve"> Mar 22</v>
      </c>
      <c r="G4" s="39" t="str">
        <f>'4.1'!G4</f>
        <v>Jun 22</v>
      </c>
      <c r="H4" s="39" t="str">
        <f>'4.1'!H4</f>
        <v>Sept 22</v>
      </c>
      <c r="I4" s="39" t="str">
        <f>'4.1'!I4</f>
        <v>Dec 22</v>
      </c>
      <c r="J4" s="39" t="str">
        <f>'4.1'!J4</f>
        <v xml:space="preserve"> Mar 23</v>
      </c>
      <c r="K4" s="39" t="str">
        <f>'4.1'!K4</f>
        <v>Jun 23</v>
      </c>
      <c r="L4" s="39" t="str">
        <f>'4.1'!L4</f>
        <v>Sept 23</v>
      </c>
      <c r="M4" s="39" t="str">
        <f>'4.1'!M4</f>
        <v>Dec 23</v>
      </c>
      <c r="N4" s="39" t="str">
        <f>'4.1'!N4</f>
        <v xml:space="preserve"> Mar 24</v>
      </c>
      <c r="O4" s="39" t="str">
        <f>'4.1'!O4</f>
        <v>Jun 24</v>
      </c>
      <c r="P4" s="39" t="str">
        <f>'4.1'!P4</f>
        <v>Sept 24</v>
      </c>
      <c r="Q4" s="39" t="str">
        <f>'4.1'!Q4</f>
        <v>Dec 24</v>
      </c>
      <c r="R4" s="39" t="str">
        <f>'4.1'!R4</f>
        <v>Mar 25</v>
      </c>
      <c r="T4" s="111" t="s">
        <v>258</v>
      </c>
      <c r="U4" s="111" t="s">
        <v>259</v>
      </c>
    </row>
    <row r="5" spans="1:21">
      <c r="A5" s="22"/>
      <c r="B5" s="21"/>
      <c r="C5" s="21"/>
      <c r="D5" s="21"/>
      <c r="E5" s="21"/>
      <c r="F5" s="21"/>
      <c r="G5" s="21"/>
      <c r="H5" s="21"/>
      <c r="I5" s="21"/>
      <c r="J5" s="21"/>
      <c r="K5" s="21"/>
      <c r="L5" s="21"/>
      <c r="M5" s="21"/>
      <c r="N5" s="21"/>
      <c r="O5" s="21"/>
      <c r="P5" s="19"/>
      <c r="Q5" s="19"/>
      <c r="R5" s="19"/>
      <c r="T5" s="109"/>
      <c r="U5" s="109"/>
    </row>
    <row r="6" spans="1:21">
      <c r="A6" s="22" t="s">
        <v>39</v>
      </c>
      <c r="T6" s="110"/>
      <c r="U6" s="110"/>
    </row>
    <row r="7" spans="1:21">
      <c r="A7" s="59" t="s">
        <v>124</v>
      </c>
      <c r="B7" s="57">
        <v>141.4</v>
      </c>
      <c r="C7" s="867">
        <v>143</v>
      </c>
      <c r="D7" s="57">
        <v>142.6</v>
      </c>
      <c r="E7" s="57">
        <v>141.6</v>
      </c>
      <c r="F7" s="57">
        <v>145.5</v>
      </c>
      <c r="G7" s="57">
        <v>148</v>
      </c>
      <c r="H7" s="57">
        <v>147.69999999999999</v>
      </c>
      <c r="I7" s="57">
        <v>147.5</v>
      </c>
      <c r="J7" s="57">
        <v>148.4</v>
      </c>
      <c r="K7" s="57">
        <v>149</v>
      </c>
      <c r="L7" s="57">
        <v>149.80000000000001</v>
      </c>
      <c r="M7" s="57">
        <v>149</v>
      </c>
      <c r="N7" s="57">
        <v>152</v>
      </c>
      <c r="O7" s="57">
        <v>153.6</v>
      </c>
      <c r="P7" s="57">
        <v>156.6</v>
      </c>
      <c r="Q7" s="57">
        <v>156.80000000000001</v>
      </c>
      <c r="R7" s="57">
        <v>159.4</v>
      </c>
      <c r="T7" s="79">
        <f>(R7-B7)/B7*100</f>
        <v>12.729844413012728</v>
      </c>
      <c r="U7" s="79">
        <f>(R7-N7)/N7*100</f>
        <v>4.8684210526315832</v>
      </c>
    </row>
    <row r="8" spans="1:21">
      <c r="A8" s="58" t="s">
        <v>8</v>
      </c>
      <c r="B8" s="57">
        <v>125.7</v>
      </c>
      <c r="C8" s="867">
        <v>125.7</v>
      </c>
      <c r="D8" s="57">
        <v>125.7</v>
      </c>
      <c r="E8" s="57">
        <v>126</v>
      </c>
      <c r="F8" s="57">
        <v>126</v>
      </c>
      <c r="G8" s="57">
        <v>126</v>
      </c>
      <c r="H8" s="57">
        <v>126.4</v>
      </c>
      <c r="I8" s="57">
        <v>128.19999999999999</v>
      </c>
      <c r="J8" s="57">
        <v>129.9</v>
      </c>
      <c r="K8" s="57">
        <v>129.9</v>
      </c>
      <c r="L8" s="57">
        <v>130.19999999999999</v>
      </c>
      <c r="M8" s="57">
        <v>130.19999999999999</v>
      </c>
      <c r="N8" s="57">
        <v>130.6</v>
      </c>
      <c r="O8" s="57">
        <v>136.30000000000001</v>
      </c>
      <c r="P8" s="57">
        <v>137.6</v>
      </c>
      <c r="Q8" s="57">
        <v>140.5</v>
      </c>
      <c r="R8" s="57">
        <v>141.4</v>
      </c>
      <c r="T8" s="79">
        <f>(R8-B8)/B8*100</f>
        <v>12.490055688146382</v>
      </c>
      <c r="U8" s="79">
        <f>(R8-N8)/N8*100</f>
        <v>8.2695252679938847</v>
      </c>
    </row>
    <row r="9" spans="1:21">
      <c r="A9" s="59" t="s">
        <v>32</v>
      </c>
      <c r="B9" s="57">
        <v>108.8</v>
      </c>
      <c r="C9" s="867">
        <v>107.8</v>
      </c>
      <c r="D9" s="57">
        <v>108.7</v>
      </c>
      <c r="E9" s="57">
        <v>108.6</v>
      </c>
      <c r="F9" s="57">
        <v>109.2</v>
      </c>
      <c r="G9" s="57">
        <v>108.3</v>
      </c>
      <c r="H9" s="57">
        <v>116.5</v>
      </c>
      <c r="I9" s="57">
        <v>118.8</v>
      </c>
      <c r="J9" s="57">
        <v>119.6</v>
      </c>
      <c r="K9" s="57">
        <v>120.1</v>
      </c>
      <c r="L9" s="57">
        <v>119.4</v>
      </c>
      <c r="M9" s="57">
        <v>120.5</v>
      </c>
      <c r="N9" s="57">
        <v>119.9</v>
      </c>
      <c r="O9" s="57">
        <v>119.9</v>
      </c>
      <c r="P9" s="57">
        <v>123</v>
      </c>
      <c r="Q9" s="57">
        <v>123.8</v>
      </c>
      <c r="R9" s="57">
        <v>124.9</v>
      </c>
      <c r="T9" s="79">
        <f>(R9-B9)/B9*100</f>
        <v>14.797794117647067</v>
      </c>
      <c r="U9" s="79">
        <f>(R9-N9)/N9*100</f>
        <v>4.1701417848206832</v>
      </c>
    </row>
    <row r="11" spans="1:21">
      <c r="A11" s="31"/>
      <c r="B11" s="31"/>
      <c r="C11" s="31"/>
      <c r="D11" s="31"/>
      <c r="E11" s="31"/>
      <c r="F11" s="31"/>
      <c r="G11" s="31"/>
      <c r="H11" s="31"/>
      <c r="I11" s="31"/>
      <c r="J11" s="31"/>
      <c r="K11" s="31"/>
      <c r="L11" s="31"/>
      <c r="M11" s="31"/>
      <c r="N11" s="31"/>
      <c r="O11" s="31"/>
      <c r="P11" s="5"/>
      <c r="Q11" s="5"/>
      <c r="R11" s="5"/>
    </row>
    <row r="12" spans="1:21">
      <c r="A12" s="22" t="s">
        <v>40</v>
      </c>
      <c r="B12" s="21"/>
      <c r="C12" s="21"/>
      <c r="D12" s="21"/>
      <c r="E12" s="21"/>
      <c r="F12" s="21"/>
      <c r="G12" s="21"/>
      <c r="H12" s="21"/>
      <c r="I12" s="21"/>
      <c r="J12" s="21"/>
      <c r="K12" s="21"/>
      <c r="L12" s="21"/>
      <c r="M12" s="21"/>
      <c r="N12" s="21"/>
      <c r="O12" s="21"/>
      <c r="P12" s="5"/>
      <c r="Q12" s="5"/>
      <c r="R12" s="5"/>
    </row>
    <row r="13" spans="1:21">
      <c r="A13" s="58" t="s">
        <v>87</v>
      </c>
      <c r="B13" s="57">
        <v>140.5</v>
      </c>
      <c r="C13" s="867">
        <v>140.5</v>
      </c>
      <c r="D13" s="57">
        <v>147.80000000000001</v>
      </c>
      <c r="E13" s="57">
        <v>147.80000000000001</v>
      </c>
      <c r="F13" s="57">
        <v>148.1</v>
      </c>
      <c r="G13" s="57">
        <v>148.1</v>
      </c>
      <c r="H13" s="57">
        <v>149.5</v>
      </c>
      <c r="I13" s="57">
        <v>149.5</v>
      </c>
      <c r="J13" s="57">
        <v>149.80000000000001</v>
      </c>
      <c r="K13" s="57">
        <v>150</v>
      </c>
      <c r="L13" s="57">
        <v>151.19999999999999</v>
      </c>
      <c r="M13" s="57">
        <v>151</v>
      </c>
      <c r="N13" s="57">
        <v>157.5</v>
      </c>
      <c r="O13" s="57">
        <v>157.5</v>
      </c>
      <c r="P13" s="57">
        <v>157.5</v>
      </c>
      <c r="Q13" s="57">
        <v>157.5</v>
      </c>
      <c r="R13" s="57">
        <v>163.19999999999999</v>
      </c>
      <c r="T13" s="79">
        <f>(R13-B13)/B13*100</f>
        <v>16.15658362989323</v>
      </c>
      <c r="U13" s="79">
        <f>(R13-N13)/N13*100</f>
        <v>3.619047619047612</v>
      </c>
    </row>
    <row r="14" spans="1:21">
      <c r="A14" s="58" t="s">
        <v>89</v>
      </c>
      <c r="B14" s="57">
        <v>164.6</v>
      </c>
      <c r="C14" s="867">
        <v>164.6</v>
      </c>
      <c r="D14" s="57">
        <v>167.3</v>
      </c>
      <c r="E14" s="57">
        <v>167.3</v>
      </c>
      <c r="F14" s="57">
        <v>167.3</v>
      </c>
      <c r="G14" s="57">
        <v>167.3</v>
      </c>
      <c r="H14" s="57">
        <v>171.8</v>
      </c>
      <c r="I14" s="57">
        <v>171.8</v>
      </c>
      <c r="J14" s="57">
        <v>171.8</v>
      </c>
      <c r="K14" s="57">
        <v>171.8</v>
      </c>
      <c r="L14" s="57">
        <v>178.2</v>
      </c>
      <c r="M14" s="57">
        <v>178.2</v>
      </c>
      <c r="N14" s="57">
        <v>178.2</v>
      </c>
      <c r="O14" s="57">
        <v>178.2</v>
      </c>
      <c r="P14" s="57">
        <v>178.2</v>
      </c>
      <c r="Q14" s="57">
        <v>178.2</v>
      </c>
      <c r="R14" s="57">
        <v>178.2</v>
      </c>
      <c r="T14" s="79">
        <f>(R14-B14)/B14*100</f>
        <v>8.2624544349939217</v>
      </c>
      <c r="U14" s="79">
        <f>(R14-N14)/N14*100</f>
        <v>0</v>
      </c>
    </row>
    <row r="15" spans="1:21">
      <c r="A15" s="58" t="s">
        <v>88</v>
      </c>
      <c r="B15" s="57">
        <v>127.6</v>
      </c>
      <c r="C15" s="867">
        <v>127.6</v>
      </c>
      <c r="D15" s="57">
        <v>136.5</v>
      </c>
      <c r="E15" s="57">
        <v>136.6</v>
      </c>
      <c r="F15" s="57">
        <v>137</v>
      </c>
      <c r="G15" s="57">
        <v>137</v>
      </c>
      <c r="H15" s="57">
        <v>137.30000000000001</v>
      </c>
      <c r="I15" s="57">
        <v>137.30000000000001</v>
      </c>
      <c r="J15" s="57">
        <v>137.69999999999999</v>
      </c>
      <c r="K15" s="57">
        <v>137.9</v>
      </c>
      <c r="L15" s="57">
        <v>138</v>
      </c>
      <c r="M15" s="57">
        <v>137.80000000000001</v>
      </c>
      <c r="N15" s="57">
        <v>144.9</v>
      </c>
      <c r="O15" s="57">
        <v>144.9</v>
      </c>
      <c r="P15" s="57">
        <v>144.9</v>
      </c>
      <c r="Q15" s="57">
        <v>144.9</v>
      </c>
      <c r="R15" s="57">
        <v>151.19999999999999</v>
      </c>
      <c r="T15" s="79">
        <f>(R15-B15)/B15*100</f>
        <v>18.495297805642629</v>
      </c>
      <c r="U15" s="79">
        <f>(R15-N15)/N15*100</f>
        <v>4.34782608695651</v>
      </c>
    </row>
    <row r="16" spans="1:21">
      <c r="A16" s="19"/>
      <c r="B16" s="19"/>
      <c r="C16" s="19"/>
      <c r="D16" s="19"/>
      <c r="E16" s="19"/>
      <c r="F16" s="19"/>
      <c r="G16" s="19"/>
      <c r="H16" s="19"/>
      <c r="I16" s="19"/>
      <c r="J16" s="19"/>
      <c r="K16" s="19"/>
      <c r="L16" s="19"/>
      <c r="M16" s="19"/>
      <c r="N16" s="19"/>
      <c r="O16" s="19"/>
      <c r="P16" s="19"/>
      <c r="Q16" s="19"/>
      <c r="R16" s="19"/>
    </row>
    <row r="17" spans="1:18">
      <c r="A17" s="19"/>
      <c r="B17" s="19"/>
      <c r="C17" s="19"/>
      <c r="D17" s="19"/>
      <c r="E17" s="19"/>
      <c r="F17" s="19"/>
      <c r="G17" s="19"/>
      <c r="H17" s="19"/>
      <c r="I17" s="19"/>
      <c r="J17" s="19"/>
      <c r="K17" s="19"/>
      <c r="L17" s="19"/>
      <c r="M17" s="19"/>
      <c r="N17" s="19"/>
      <c r="O17" s="19"/>
      <c r="P17" s="19"/>
      <c r="Q17" s="19"/>
      <c r="R17" s="19"/>
    </row>
    <row r="18" spans="1:18">
      <c r="A18" s="6" t="s">
        <v>38</v>
      </c>
      <c r="B18" s="19"/>
      <c r="C18" s="19"/>
      <c r="D18" s="19"/>
      <c r="E18" s="19"/>
      <c r="F18" s="19"/>
      <c r="G18" s="19"/>
      <c r="H18" s="19"/>
      <c r="I18" s="19"/>
      <c r="J18" s="19"/>
      <c r="K18" s="19"/>
      <c r="L18" s="19"/>
      <c r="M18" s="19"/>
      <c r="N18" s="19"/>
      <c r="O18" s="19"/>
      <c r="P18" s="19"/>
      <c r="Q18" s="19"/>
      <c r="R18" s="19"/>
    </row>
    <row r="19" spans="1:18">
      <c r="A19" s="19" t="s">
        <v>33</v>
      </c>
      <c r="B19" s="19"/>
      <c r="C19" s="19"/>
      <c r="D19" s="19"/>
      <c r="E19" s="19"/>
      <c r="F19" s="19"/>
      <c r="G19" s="19"/>
      <c r="H19" s="19"/>
      <c r="I19" s="19"/>
      <c r="J19" s="19"/>
      <c r="K19" s="19"/>
      <c r="L19" s="19"/>
      <c r="M19" s="19"/>
      <c r="N19" s="19"/>
      <c r="O19" s="19"/>
      <c r="P19" s="19"/>
      <c r="Q19" s="19"/>
      <c r="R19" s="19"/>
    </row>
    <row r="20" spans="1:18">
      <c r="A20" s="19" t="s">
        <v>27</v>
      </c>
      <c r="B20" s="19"/>
      <c r="C20" s="19"/>
      <c r="D20" s="19"/>
      <c r="E20" s="19"/>
      <c r="F20" s="19"/>
      <c r="G20" s="19"/>
      <c r="H20" s="19"/>
      <c r="I20" s="19"/>
      <c r="J20" s="19"/>
      <c r="K20" s="19"/>
      <c r="L20" s="19"/>
      <c r="M20" s="19"/>
      <c r="N20" s="19"/>
      <c r="O20" s="19"/>
      <c r="P20" s="19"/>
      <c r="Q20" s="19"/>
      <c r="R20" s="19"/>
    </row>
    <row r="21" spans="1:18">
      <c r="A21" s="19" t="s">
        <v>28</v>
      </c>
      <c r="B21" s="19"/>
      <c r="C21" s="19"/>
      <c r="D21" s="19"/>
      <c r="E21" s="19"/>
      <c r="F21" s="19"/>
      <c r="G21" s="19"/>
      <c r="H21" s="19"/>
      <c r="I21" s="19"/>
      <c r="J21" s="19"/>
      <c r="K21" s="19"/>
      <c r="L21" s="19"/>
      <c r="M21" s="19"/>
      <c r="N21" s="19"/>
      <c r="O21" s="19"/>
      <c r="P21" s="19"/>
      <c r="Q21" s="19"/>
      <c r="R21" s="19"/>
    </row>
    <row r="22" spans="1:18">
      <c r="A22" s="19" t="s">
        <v>29</v>
      </c>
      <c r="B22" s="19"/>
      <c r="C22" s="19"/>
      <c r="D22" s="19"/>
      <c r="E22" s="19"/>
      <c r="F22" s="19"/>
      <c r="G22" s="19"/>
      <c r="H22" s="19"/>
      <c r="I22" s="19"/>
      <c r="J22" s="19"/>
      <c r="K22" s="19"/>
      <c r="L22" s="19"/>
      <c r="M22" s="19"/>
      <c r="N22" s="19"/>
      <c r="O22" s="19"/>
      <c r="P22" s="19"/>
      <c r="Q22" s="19"/>
      <c r="R22" s="19"/>
    </row>
    <row r="23" spans="1:18">
      <c r="A23" s="19" t="s">
        <v>30</v>
      </c>
      <c r="B23" s="19"/>
      <c r="C23" s="19"/>
      <c r="D23" s="19"/>
      <c r="E23" s="19"/>
      <c r="F23" s="19"/>
      <c r="G23" s="19"/>
      <c r="H23" s="19"/>
      <c r="I23" s="19"/>
      <c r="J23" s="19"/>
      <c r="K23" s="19"/>
      <c r="L23" s="19"/>
      <c r="M23" s="19"/>
      <c r="N23" s="19"/>
      <c r="O23" s="19"/>
      <c r="P23" s="19"/>
      <c r="Q23" s="19"/>
      <c r="R23" s="19"/>
    </row>
    <row r="24" spans="1:18">
      <c r="A24" s="19" t="s">
        <v>90</v>
      </c>
      <c r="B24" s="19"/>
      <c r="C24" s="19"/>
      <c r="D24" s="19"/>
      <c r="E24" s="19"/>
      <c r="F24" s="19"/>
      <c r="G24" s="19"/>
      <c r="H24" s="19"/>
      <c r="I24" s="19"/>
      <c r="J24" s="19"/>
      <c r="K24" s="19"/>
      <c r="L24" s="19"/>
      <c r="M24" s="19"/>
      <c r="N24" s="19"/>
      <c r="O24" s="19"/>
      <c r="P24" s="19"/>
      <c r="Q24" s="19"/>
      <c r="R24" s="19"/>
    </row>
    <row r="25" spans="1:18">
      <c r="A25" s="19" t="s">
        <v>91</v>
      </c>
      <c r="B25" s="18"/>
      <c r="C25" s="18"/>
      <c r="D25" s="18"/>
      <c r="E25" s="18"/>
      <c r="F25" s="18"/>
      <c r="G25" s="18"/>
      <c r="H25" s="18"/>
      <c r="I25" s="18"/>
      <c r="J25" s="18"/>
      <c r="K25" s="18"/>
      <c r="L25" s="18"/>
      <c r="M25" s="18"/>
      <c r="N25" s="18"/>
      <c r="O25" s="18"/>
      <c r="P25" s="18"/>
      <c r="Q25" s="18"/>
      <c r="R25" s="18"/>
    </row>
    <row r="26" spans="1:18">
      <c r="A26" s="18"/>
      <c r="B26" s="18"/>
      <c r="C26" s="18"/>
      <c r="D26" s="18"/>
      <c r="E26" s="18"/>
      <c r="F26" s="18"/>
      <c r="G26" s="18"/>
      <c r="H26" s="18"/>
      <c r="I26" s="18"/>
      <c r="J26" s="18"/>
      <c r="K26" s="18"/>
      <c r="L26" s="18"/>
      <c r="M26" s="18"/>
      <c r="N26" s="18"/>
      <c r="O26" s="18"/>
      <c r="P26" s="18"/>
      <c r="Q26" s="18"/>
      <c r="R26" s="18"/>
    </row>
    <row r="27" spans="1:18">
      <c r="A27" s="18"/>
      <c r="B27" s="18"/>
      <c r="C27" s="18"/>
      <c r="D27" s="18"/>
      <c r="E27" s="18"/>
      <c r="F27" s="18"/>
      <c r="G27" s="18"/>
      <c r="H27" s="18"/>
      <c r="I27" s="18"/>
      <c r="J27" s="18"/>
      <c r="K27" s="18"/>
      <c r="L27" s="18"/>
      <c r="M27" s="18"/>
      <c r="N27" s="18"/>
      <c r="O27" s="18"/>
      <c r="P27" s="18"/>
      <c r="Q27" s="18"/>
      <c r="R27" s="18"/>
    </row>
    <row r="28" spans="1:18">
      <c r="A28" s="18"/>
      <c r="B28" s="18"/>
      <c r="C28" s="18"/>
      <c r="D28" s="18"/>
      <c r="E28" s="18"/>
      <c r="F28" s="18"/>
      <c r="G28" s="18"/>
      <c r="H28" s="18"/>
      <c r="I28" s="18"/>
      <c r="J28" s="18"/>
      <c r="K28" s="18"/>
      <c r="L28" s="18"/>
      <c r="M28" s="18"/>
      <c r="N28" s="18"/>
      <c r="O28" s="18"/>
      <c r="P28" s="18"/>
      <c r="Q28" s="18"/>
      <c r="R28" s="18"/>
    </row>
    <row r="29" spans="1:18">
      <c r="A29" s="18"/>
      <c r="B29" s="18"/>
      <c r="C29" s="18"/>
      <c r="D29" s="18"/>
      <c r="E29" s="18"/>
      <c r="F29" s="18"/>
      <c r="G29" s="18"/>
      <c r="H29" s="18"/>
      <c r="I29" s="18"/>
      <c r="J29" s="18"/>
      <c r="K29" s="18"/>
      <c r="L29" s="18"/>
      <c r="M29" s="18"/>
      <c r="N29" s="18"/>
      <c r="O29" s="18"/>
      <c r="P29" s="18"/>
      <c r="Q29" s="18"/>
      <c r="R29" s="18"/>
    </row>
    <row r="30" spans="1:18">
      <c r="A30" s="18"/>
      <c r="B30" s="18"/>
      <c r="C30" s="18"/>
      <c r="D30" s="18"/>
      <c r="E30" s="18"/>
      <c r="F30" s="18"/>
      <c r="G30" s="18"/>
      <c r="H30" s="18"/>
      <c r="I30" s="18"/>
      <c r="J30" s="18"/>
      <c r="K30" s="18"/>
      <c r="L30" s="18"/>
      <c r="M30" s="18"/>
      <c r="N30" s="18"/>
      <c r="O30" s="18"/>
      <c r="P30" s="18"/>
      <c r="Q30" s="18"/>
      <c r="R30" s="18"/>
    </row>
    <row r="31" spans="1:18">
      <c r="A31" s="18"/>
      <c r="B31" s="18"/>
      <c r="C31" s="18"/>
      <c r="D31" s="18"/>
      <c r="E31" s="18"/>
      <c r="F31" s="18"/>
      <c r="G31" s="18"/>
      <c r="H31" s="18"/>
      <c r="I31" s="18"/>
      <c r="J31" s="18"/>
      <c r="K31" s="18"/>
      <c r="L31" s="18"/>
      <c r="M31" s="18"/>
      <c r="N31" s="18"/>
      <c r="O31" s="18"/>
      <c r="P31" s="18"/>
      <c r="Q31" s="18"/>
      <c r="R31" s="18"/>
    </row>
    <row r="32" spans="1:18">
      <c r="A32" s="18"/>
      <c r="B32" s="18"/>
      <c r="C32" s="18"/>
      <c r="D32" s="18"/>
      <c r="E32" s="18"/>
      <c r="F32" s="18"/>
      <c r="G32" s="18"/>
      <c r="H32" s="18"/>
      <c r="I32" s="18"/>
      <c r="J32" s="18"/>
      <c r="K32" s="18"/>
      <c r="L32" s="18"/>
      <c r="M32" s="18"/>
      <c r="N32" s="18"/>
      <c r="O32" s="18"/>
      <c r="P32" s="18"/>
      <c r="Q32" s="18"/>
      <c r="R32" s="18"/>
    </row>
    <row r="33" spans="1:18">
      <c r="A33" s="18"/>
      <c r="B33" s="18"/>
      <c r="C33" s="18"/>
      <c r="D33" s="18"/>
      <c r="E33" s="18"/>
      <c r="F33" s="18"/>
      <c r="G33" s="18"/>
      <c r="H33" s="18"/>
      <c r="I33" s="18"/>
      <c r="J33" s="18"/>
      <c r="K33" s="18"/>
      <c r="L33" s="18"/>
      <c r="M33" s="18"/>
      <c r="N33" s="18"/>
      <c r="O33" s="18"/>
      <c r="P33" s="18"/>
      <c r="Q33" s="18"/>
      <c r="R33" s="18"/>
    </row>
    <row r="34" spans="1:18">
      <c r="A34" s="18"/>
      <c r="B34" s="18"/>
      <c r="C34" s="18"/>
      <c r="D34" s="18"/>
      <c r="E34" s="18"/>
      <c r="F34" s="18"/>
      <c r="G34" s="18"/>
      <c r="H34" s="18"/>
      <c r="I34" s="18"/>
      <c r="J34" s="18"/>
      <c r="K34" s="18"/>
      <c r="L34" s="18"/>
      <c r="M34" s="18"/>
      <c r="N34" s="18"/>
      <c r="O34" s="18"/>
      <c r="P34" s="18"/>
      <c r="Q34" s="18"/>
      <c r="R34" s="18"/>
    </row>
    <row r="35" spans="1:18">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53">
    <tabColor theme="9" tint="-0.249977111117893"/>
  </sheetPr>
  <dimension ref="A1:L24"/>
  <sheetViews>
    <sheetView showGridLines="0" zoomScale="90" zoomScaleNormal="90" workbookViewId="0"/>
  </sheetViews>
  <sheetFormatPr defaultColWidth="9.140625" defaultRowHeight="15.75"/>
  <cols>
    <col min="1" max="1" width="28.5703125" style="24" customWidth="1"/>
    <col min="2" max="2" width="3.5703125" style="24" customWidth="1"/>
    <col min="3" max="3" width="5.85546875" style="24" customWidth="1"/>
    <col min="4" max="4" width="25.28515625" style="24" customWidth="1"/>
    <col min="5" max="5" width="3.5703125" style="24" customWidth="1"/>
    <col min="6" max="6" width="5.85546875" style="24" customWidth="1"/>
    <col min="7" max="7" width="28.7109375" style="24" customWidth="1"/>
    <col min="8" max="8" width="3.5703125" style="24" customWidth="1"/>
    <col min="9" max="9" width="5.85546875" style="24" customWidth="1"/>
    <col min="10" max="10" width="20.7109375" style="24" customWidth="1"/>
    <col min="11" max="12" width="8.85546875" style="51" customWidth="1"/>
    <col min="13" max="15" width="9.140625" style="24"/>
    <col min="16" max="16" width="9.140625" style="24" customWidth="1"/>
    <col min="17" max="16384" width="9.140625" style="24"/>
  </cols>
  <sheetData>
    <row r="1" spans="1:12" ht="21">
      <c r="A1" s="142" t="str">
        <f>+'Indice-Index'!C37</f>
        <v xml:space="preserve">4.4   Dinamiche dei prezzi in Europa - European prices changing </v>
      </c>
      <c r="B1" s="142"/>
      <c r="C1" s="143"/>
      <c r="D1" s="143"/>
      <c r="E1" s="143"/>
      <c r="F1" s="143"/>
      <c r="G1" s="143"/>
      <c r="H1" s="143"/>
      <c r="I1" s="143"/>
      <c r="J1" s="143"/>
    </row>
    <row r="2" spans="1:12" ht="19.5" customHeight="1"/>
    <row r="3" spans="1:12" ht="32.1" customHeight="1">
      <c r="D3" s="144" t="s">
        <v>111</v>
      </c>
      <c r="E3" s="144"/>
      <c r="F3" s="144"/>
      <c r="G3" s="144" t="s">
        <v>112</v>
      </c>
      <c r="H3" s="144"/>
      <c r="I3" s="144"/>
      <c r="J3" s="144" t="s">
        <v>110</v>
      </c>
      <c r="K3" s="24"/>
      <c r="L3" s="24"/>
    </row>
    <row r="4" spans="1:12" ht="18" customHeight="1">
      <c r="A4" s="208" t="s">
        <v>211</v>
      </c>
      <c r="D4" s="145" t="s">
        <v>120</v>
      </c>
      <c r="E4" s="145"/>
      <c r="F4" s="145"/>
      <c r="G4" s="145" t="s">
        <v>121</v>
      </c>
      <c r="H4" s="145"/>
      <c r="I4" s="145"/>
      <c r="J4" s="145" t="s">
        <v>122</v>
      </c>
      <c r="K4" s="24"/>
      <c r="L4" s="24"/>
    </row>
    <row r="5" spans="1:12" ht="17.100000000000001" customHeight="1">
      <c r="K5" s="24"/>
      <c r="L5" s="24"/>
    </row>
    <row r="6" spans="1:12" ht="18.95" customHeight="1">
      <c r="A6" s="1115" t="s">
        <v>769</v>
      </c>
      <c r="B6" s="140"/>
      <c r="C6" s="146" t="s">
        <v>162</v>
      </c>
      <c r="D6" s="147">
        <v>-11.374237531395773</v>
      </c>
      <c r="E6" s="148"/>
      <c r="F6" s="539" t="s">
        <v>159</v>
      </c>
      <c r="G6" s="147">
        <v>0.17018643149996043</v>
      </c>
      <c r="H6" s="148"/>
      <c r="I6" s="539" t="s">
        <v>158</v>
      </c>
      <c r="J6" s="147">
        <v>3.5636363636363675</v>
      </c>
      <c r="K6" s="24"/>
      <c r="L6" s="24"/>
    </row>
    <row r="7" spans="1:12" ht="18.95" customHeight="1">
      <c r="A7" s="1117"/>
      <c r="B7" s="140"/>
      <c r="C7" s="149" t="s">
        <v>158</v>
      </c>
      <c r="D7" s="147">
        <v>-4.9932523616733997</v>
      </c>
      <c r="E7" s="148"/>
      <c r="F7" s="539" t="s">
        <v>162</v>
      </c>
      <c r="G7" s="147">
        <v>4.1649225617413137</v>
      </c>
      <c r="H7" s="148"/>
      <c r="I7" s="539" t="s">
        <v>162</v>
      </c>
      <c r="J7" s="147">
        <v>6.5786328871892872</v>
      </c>
      <c r="K7" s="24"/>
      <c r="L7" s="24"/>
    </row>
    <row r="8" spans="1:12" ht="18.95" customHeight="1">
      <c r="A8" s="1117"/>
      <c r="B8" s="140"/>
      <c r="C8" s="149" t="s">
        <v>161</v>
      </c>
      <c r="D8" s="147">
        <v>-2.4935511607910654</v>
      </c>
      <c r="E8" s="148"/>
      <c r="F8" s="539" t="s">
        <v>160</v>
      </c>
      <c r="G8" s="147">
        <v>4.2968749999999964</v>
      </c>
      <c r="H8" s="148"/>
      <c r="I8" s="539" t="s">
        <v>161</v>
      </c>
      <c r="J8" s="147">
        <v>7.5815064643058037</v>
      </c>
      <c r="K8" s="24"/>
      <c r="L8" s="24"/>
    </row>
    <row r="9" spans="1:12" ht="18.95" customHeight="1">
      <c r="A9" s="1117"/>
      <c r="B9" s="140"/>
      <c r="C9" s="149" t="s">
        <v>160</v>
      </c>
      <c r="D9" s="147">
        <v>-2.1482277121374866</v>
      </c>
      <c r="E9" s="148"/>
      <c r="F9" s="539" t="s">
        <v>158</v>
      </c>
      <c r="G9" s="147">
        <v>4.5762711864406826</v>
      </c>
      <c r="H9" s="148"/>
      <c r="I9" s="539" t="s">
        <v>159</v>
      </c>
      <c r="J9" s="147">
        <v>7.5815064643058134</v>
      </c>
      <c r="K9" s="24"/>
      <c r="L9" s="24"/>
    </row>
    <row r="10" spans="1:12" ht="18.95" customHeight="1">
      <c r="A10" s="1117"/>
      <c r="B10" s="140"/>
      <c r="C10" s="149" t="s">
        <v>159</v>
      </c>
      <c r="D10" s="147">
        <v>2.0196246546632413</v>
      </c>
      <c r="E10" s="148"/>
      <c r="F10" s="539" t="s">
        <v>161</v>
      </c>
      <c r="G10" s="147">
        <v>5.2906859786763327</v>
      </c>
      <c r="H10" s="148"/>
      <c r="I10" s="539" t="s">
        <v>160</v>
      </c>
      <c r="J10" s="147">
        <v>7.6214405360133952</v>
      </c>
      <c r="K10" s="24"/>
      <c r="L10" s="24"/>
    </row>
    <row r="11" spans="1:12" ht="19.5" customHeight="1">
      <c r="F11" s="214"/>
      <c r="I11" s="214"/>
      <c r="K11" s="24"/>
      <c r="L11" s="24"/>
    </row>
    <row r="12" spans="1:12" ht="18.95" customHeight="1">
      <c r="A12" s="1115" t="s">
        <v>770</v>
      </c>
      <c r="B12" s="140"/>
      <c r="C12" s="146" t="s">
        <v>162</v>
      </c>
      <c r="D12" s="147">
        <v>-18.058166537653449</v>
      </c>
      <c r="E12" s="148"/>
      <c r="F12" s="539" t="s">
        <v>158</v>
      </c>
      <c r="G12" s="147">
        <v>13.314967860422405</v>
      </c>
      <c r="H12" s="148"/>
      <c r="I12" s="539" t="s">
        <v>160</v>
      </c>
      <c r="J12" s="147">
        <v>14.12078152753109</v>
      </c>
      <c r="K12" s="24"/>
      <c r="L12" s="24"/>
    </row>
    <row r="13" spans="1:12" ht="18.95" customHeight="1">
      <c r="A13" s="1117"/>
      <c r="B13" s="140"/>
      <c r="C13" s="149" t="s">
        <v>158</v>
      </c>
      <c r="D13" s="147">
        <v>-13.19358816276201</v>
      </c>
      <c r="E13" s="148"/>
      <c r="F13" s="539" t="s">
        <v>159</v>
      </c>
      <c r="G13" s="147">
        <v>14.299585135492984</v>
      </c>
      <c r="H13" s="148"/>
      <c r="I13" s="539" t="s">
        <v>158</v>
      </c>
      <c r="J13" s="147">
        <v>16.150081566068526</v>
      </c>
      <c r="K13" s="24"/>
      <c r="L13" s="24"/>
    </row>
    <row r="14" spans="1:12" ht="18.95" customHeight="1">
      <c r="A14" s="1117"/>
      <c r="B14" s="140"/>
      <c r="C14" s="149" t="s">
        <v>160</v>
      </c>
      <c r="D14" s="147">
        <v>-2.5668449197861021</v>
      </c>
      <c r="E14" s="148"/>
      <c r="F14" s="539" t="s">
        <v>162</v>
      </c>
      <c r="G14" s="147">
        <v>20.169014084507044</v>
      </c>
      <c r="H14" s="148"/>
      <c r="I14" s="539" t="s">
        <v>159</v>
      </c>
      <c r="J14" s="147">
        <v>22.43902439024394</v>
      </c>
      <c r="K14" s="24"/>
      <c r="L14" s="24"/>
    </row>
    <row r="15" spans="1:12" ht="18.95" customHeight="1">
      <c r="A15" s="1117"/>
      <c r="B15" s="140"/>
      <c r="C15" s="149" t="s">
        <v>161</v>
      </c>
      <c r="D15" s="147">
        <v>-2.4516129032258074</v>
      </c>
      <c r="E15" s="148"/>
      <c r="F15" s="539" t="s">
        <v>160</v>
      </c>
      <c r="G15" s="147">
        <v>23.420647149460688</v>
      </c>
      <c r="H15" s="148"/>
      <c r="I15" s="539" t="s">
        <v>161</v>
      </c>
      <c r="J15" s="147">
        <v>24.743359947857275</v>
      </c>
      <c r="K15" s="24"/>
      <c r="L15" s="24"/>
    </row>
    <row r="16" spans="1:12" ht="18.95" customHeight="1">
      <c r="A16" s="1117"/>
      <c r="B16" s="140"/>
      <c r="C16" s="149" t="s">
        <v>159</v>
      </c>
      <c r="D16" s="147">
        <v>4.3558760475540819</v>
      </c>
      <c r="E16" s="148"/>
      <c r="F16" s="539" t="s">
        <v>161</v>
      </c>
      <c r="G16" s="147">
        <v>25.746776647713627</v>
      </c>
      <c r="H16" s="148"/>
      <c r="I16" s="539" t="s">
        <v>162</v>
      </c>
      <c r="J16" s="147">
        <v>27.116590649942996</v>
      </c>
      <c r="K16" s="24"/>
      <c r="L16" s="24"/>
    </row>
    <row r="17" spans="1:12" ht="19.5" customHeight="1">
      <c r="D17" s="150"/>
      <c r="E17" s="150"/>
      <c r="F17" s="540"/>
      <c r="G17" s="150"/>
      <c r="H17" s="150"/>
      <c r="I17" s="540"/>
      <c r="J17" s="150"/>
      <c r="K17" s="24"/>
      <c r="L17" s="24"/>
    </row>
    <row r="18" spans="1:12" ht="18.95" customHeight="1">
      <c r="A18" s="1115" t="s">
        <v>771</v>
      </c>
      <c r="B18" s="140"/>
      <c r="C18" s="146" t="s">
        <v>158</v>
      </c>
      <c r="D18" s="147">
        <v>-29.880478087649397</v>
      </c>
      <c r="E18" s="148"/>
      <c r="F18" s="539" t="s">
        <v>158</v>
      </c>
      <c r="G18" s="147">
        <v>20.861900097943206</v>
      </c>
      <c r="H18" s="148"/>
      <c r="I18" s="539" t="s">
        <v>160</v>
      </c>
      <c r="J18" s="147">
        <v>22.614503816793896</v>
      </c>
    </row>
    <row r="19" spans="1:12" ht="18.95" customHeight="1">
      <c r="A19" s="1116"/>
      <c r="B19" s="141"/>
      <c r="C19" s="149" t="s">
        <v>162</v>
      </c>
      <c r="D19" s="147">
        <v>-25.654660379251538</v>
      </c>
      <c r="E19" s="148"/>
      <c r="F19" s="539" t="s">
        <v>159</v>
      </c>
      <c r="G19" s="147">
        <v>28.462301587301596</v>
      </c>
      <c r="H19" s="148"/>
      <c r="I19" s="539" t="s">
        <v>158</v>
      </c>
      <c r="J19" s="147">
        <v>30.164533820840951</v>
      </c>
    </row>
    <row r="20" spans="1:12" ht="18.95" customHeight="1">
      <c r="A20" s="1116"/>
      <c r="B20" s="141"/>
      <c r="C20" s="149" t="s">
        <v>161</v>
      </c>
      <c r="D20" s="147">
        <v>-9.0435131341487835</v>
      </c>
      <c r="E20" s="148"/>
      <c r="F20" s="539" t="s">
        <v>162</v>
      </c>
      <c r="G20" s="147">
        <v>43.774675012036603</v>
      </c>
      <c r="H20" s="148"/>
      <c r="I20" s="539" t="s">
        <v>159</v>
      </c>
      <c r="J20" s="147">
        <v>45.157179167177688</v>
      </c>
    </row>
    <row r="21" spans="1:12" ht="18.95" customHeight="1">
      <c r="A21" s="1116"/>
      <c r="B21" s="141"/>
      <c r="C21" s="149" t="s">
        <v>160</v>
      </c>
      <c r="D21" s="147">
        <v>-7.8867542972699809</v>
      </c>
      <c r="E21" s="148"/>
      <c r="F21" s="539" t="s">
        <v>161</v>
      </c>
      <c r="G21" s="147">
        <v>53.130485664131065</v>
      </c>
      <c r="H21" s="148"/>
      <c r="I21" s="539" t="s">
        <v>161</v>
      </c>
      <c r="J21" s="147">
        <v>46.572850852000784</v>
      </c>
    </row>
    <row r="22" spans="1:12" ht="18.95" customHeight="1">
      <c r="A22" s="1116"/>
      <c r="B22" s="141"/>
      <c r="C22" s="149" t="s">
        <v>159</v>
      </c>
      <c r="D22" s="147">
        <v>5.1758004321351514</v>
      </c>
      <c r="E22" s="148"/>
      <c r="F22" s="539" t="s">
        <v>160</v>
      </c>
      <c r="G22" s="147">
        <v>55.533980582524258</v>
      </c>
      <c r="H22" s="148"/>
      <c r="I22" s="539" t="s">
        <v>162</v>
      </c>
      <c r="J22" s="147">
        <v>71.773882896764249</v>
      </c>
    </row>
    <row r="23" spans="1:12" ht="3.95" customHeight="1"/>
    <row r="24" spans="1:12">
      <c r="A24" s="24" t="s">
        <v>48</v>
      </c>
    </row>
  </sheetData>
  <mergeCells count="3">
    <mergeCell ref="A18:A22"/>
    <mergeCell ref="A12:A16"/>
    <mergeCell ref="A6: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rgb="FF0000FF"/>
  </sheetPr>
  <dimension ref="A1:Q15"/>
  <sheetViews>
    <sheetView showGridLines="0" zoomScale="90" zoomScaleNormal="90" workbookViewId="0"/>
  </sheetViews>
  <sheetFormatPr defaultColWidth="9.140625" defaultRowHeight="15.75"/>
  <cols>
    <col min="1" max="1" width="18.85546875" style="6" customWidth="1"/>
    <col min="2" max="2" width="14.42578125" style="6" customWidth="1"/>
    <col min="3" max="4" width="3.85546875" style="6" customWidth="1"/>
    <col min="5" max="5" width="16.42578125" style="6" customWidth="1"/>
    <col min="6" max="6" width="3.5703125" style="6" customWidth="1"/>
    <col min="7" max="7" width="19.42578125" style="6" customWidth="1"/>
    <col min="8" max="8" width="14.42578125" style="6" customWidth="1"/>
    <col min="9" max="10" width="4.42578125" style="6" customWidth="1"/>
    <col min="11" max="11" width="16.42578125" style="6" customWidth="1"/>
    <col min="12" max="12" width="3.140625" style="6" customWidth="1"/>
    <col min="13" max="13" width="21.140625" style="6" customWidth="1"/>
    <col min="14" max="14" width="14.42578125" style="6" customWidth="1"/>
    <col min="15" max="16" width="4.140625" style="6" customWidth="1"/>
    <col min="17" max="17" width="16.42578125" style="6" customWidth="1"/>
    <col min="18" max="16384" width="9.140625" style="6"/>
  </cols>
  <sheetData>
    <row r="1" spans="1:17" ht="21">
      <c r="A1" s="2" t="str">
        <f>'Indice-Index'!A12</f>
        <v>1.3   Accessi BB/UBB  per tecnologia e operatore - BB/UBB lines by technology and operator</v>
      </c>
      <c r="B1" s="89"/>
      <c r="C1" s="89"/>
      <c r="D1" s="89"/>
      <c r="E1" s="89"/>
      <c r="F1" s="89"/>
      <c r="G1" s="89"/>
      <c r="H1" s="89"/>
      <c r="I1" s="89"/>
      <c r="J1" s="89"/>
      <c r="K1" s="89"/>
      <c r="L1" s="89"/>
      <c r="M1" s="89"/>
      <c r="N1" s="89"/>
      <c r="O1" s="89"/>
      <c r="P1" s="89"/>
      <c r="Q1" s="89"/>
    </row>
    <row r="2" spans="1:17" ht="17.25" customHeight="1"/>
    <row r="3" spans="1:17" ht="18.600000000000001" customHeight="1">
      <c r="A3" s="100"/>
      <c r="B3" s="104" t="s">
        <v>129</v>
      </c>
      <c r="C3" s="712" t="s">
        <v>4</v>
      </c>
      <c r="D3" s="712"/>
      <c r="E3" s="105" t="str">
        <f>+Q3</f>
        <v>Var. vs 03/24 (%)</v>
      </c>
      <c r="F3" s="77"/>
      <c r="G3" s="76"/>
      <c r="H3" s="104" t="s">
        <v>129</v>
      </c>
      <c r="I3" s="712" t="s">
        <v>84</v>
      </c>
      <c r="J3" s="712"/>
      <c r="K3" s="404" t="s">
        <v>822</v>
      </c>
      <c r="M3" s="100"/>
      <c r="N3" s="104" t="s">
        <v>129</v>
      </c>
      <c r="O3" s="712" t="s">
        <v>85</v>
      </c>
      <c r="P3" s="712"/>
      <c r="Q3" s="105" t="str">
        <f>+K3</f>
        <v>Var. vs 03/24 (%)</v>
      </c>
    </row>
    <row r="4" spans="1:17" ht="18.600000000000001" customHeight="1">
      <c r="A4" s="101"/>
      <c r="B4" s="102">
        <v>2.415152</v>
      </c>
      <c r="C4" s="713"/>
      <c r="D4" s="713"/>
      <c r="E4" s="103">
        <v>9.999671369702293</v>
      </c>
      <c r="F4" s="77"/>
      <c r="G4" s="76"/>
      <c r="H4" s="102">
        <v>8.9977689999999999</v>
      </c>
      <c r="I4" s="713"/>
      <c r="J4" s="713"/>
      <c r="K4" s="820">
        <v>-7.1132742337809765</v>
      </c>
      <c r="M4" s="101"/>
      <c r="N4" s="102">
        <v>6.1761350000000004</v>
      </c>
      <c r="O4" s="713"/>
      <c r="P4" s="713"/>
      <c r="Q4" s="103">
        <v>25.276793421979349</v>
      </c>
    </row>
    <row r="5" spans="1:17" s="51" customFormat="1" ht="35.25" customHeight="1">
      <c r="B5" s="420" t="str">
        <f>+N5</f>
        <v>03/2025 (%)</v>
      </c>
      <c r="C5" s="85"/>
      <c r="D5" s="85"/>
      <c r="E5" s="85" t="str">
        <f>+Q5</f>
        <v>Var/Chg. vs 03/2024 (p.p.)</v>
      </c>
      <c r="G5" s="80"/>
      <c r="H5" s="420" t="str">
        <f>+'1.1'!N3</f>
        <v>03/2025 (%)</v>
      </c>
      <c r="I5" s="85"/>
      <c r="J5" s="85"/>
      <c r="K5" s="85" t="str">
        <f>+'1.1'!Q3</f>
        <v>Var/Chg. vs 03/2024 (p.p.)</v>
      </c>
      <c r="N5" s="420" t="str">
        <f>+H5</f>
        <v>03/2025 (%)</v>
      </c>
      <c r="O5" s="85"/>
      <c r="P5" s="85"/>
      <c r="Q5" s="85" t="str">
        <f>+K5</f>
        <v>Var/Chg. vs 03/2024 (p.p.)</v>
      </c>
    </row>
    <row r="6" spans="1:17" s="133" customFormat="1" ht="12.75">
      <c r="A6" s="136"/>
      <c r="B6" s="135"/>
      <c r="C6" s="137"/>
      <c r="D6" s="137"/>
      <c r="E6" s="137"/>
      <c r="F6" s="136"/>
      <c r="G6" s="134"/>
      <c r="H6" s="135"/>
      <c r="I6" s="137"/>
      <c r="J6" s="137"/>
      <c r="K6" s="137"/>
      <c r="L6" s="136"/>
      <c r="M6" s="136"/>
      <c r="N6" s="135"/>
      <c r="O6" s="137"/>
      <c r="P6" s="137"/>
      <c r="Q6" s="137"/>
    </row>
    <row r="7" spans="1:17">
      <c r="A7" s="62" t="s">
        <v>114</v>
      </c>
      <c r="B7" s="48">
        <v>27.886733422989522</v>
      </c>
      <c r="C7" s="48"/>
      <c r="D7" s="48"/>
      <c r="E7" s="48">
        <v>-2.0099999999999998</v>
      </c>
      <c r="G7" s="62" t="s">
        <v>55</v>
      </c>
      <c r="H7" s="48">
        <v>39.736105694644976</v>
      </c>
      <c r="I7" s="48"/>
      <c r="J7" s="48"/>
      <c r="K7" s="48">
        <v>-0.5</v>
      </c>
      <c r="M7" s="62" t="s">
        <v>821</v>
      </c>
      <c r="N7" s="48">
        <v>31.330030836437352</v>
      </c>
      <c r="O7" s="112"/>
      <c r="P7" s="112"/>
      <c r="Q7" s="66">
        <v>-3.06</v>
      </c>
    </row>
    <row r="8" spans="1:17">
      <c r="A8" s="62" t="s">
        <v>55</v>
      </c>
      <c r="B8" s="48">
        <v>19.50415543203906</v>
      </c>
      <c r="C8" s="48"/>
      <c r="D8" s="48"/>
      <c r="E8" s="48">
        <v>0.49</v>
      </c>
      <c r="G8" s="78" t="s">
        <v>821</v>
      </c>
      <c r="H8" s="48">
        <v>32.376470211671361</v>
      </c>
      <c r="I8" s="48"/>
      <c r="J8" s="48"/>
      <c r="K8" s="48">
        <v>-1.68</v>
      </c>
      <c r="M8" s="78" t="s">
        <v>55</v>
      </c>
      <c r="N8" s="48">
        <v>26.710604609517119</v>
      </c>
      <c r="O8" s="112"/>
      <c r="P8" s="112"/>
      <c r="Q8" s="66">
        <v>0.36</v>
      </c>
    </row>
    <row r="9" spans="1:17">
      <c r="A9" s="49" t="s">
        <v>821</v>
      </c>
      <c r="B9" s="48">
        <v>14.878483838698353</v>
      </c>
      <c r="C9" s="48"/>
      <c r="D9" s="48"/>
      <c r="E9" s="48">
        <v>2.79</v>
      </c>
      <c r="G9" s="62" t="s">
        <v>54</v>
      </c>
      <c r="H9" s="48">
        <v>15.420022452232326</v>
      </c>
      <c r="I9" s="48"/>
      <c r="J9" s="48"/>
      <c r="K9" s="48">
        <v>-0.42</v>
      </c>
      <c r="M9" s="62" t="s">
        <v>54</v>
      </c>
      <c r="N9" s="48">
        <v>16.493195177890378</v>
      </c>
      <c r="O9" s="112"/>
      <c r="P9" s="112"/>
      <c r="Q9" s="66">
        <v>-1.47</v>
      </c>
    </row>
    <row r="10" spans="1:17">
      <c r="A10" s="78" t="s">
        <v>643</v>
      </c>
      <c r="B10" s="48">
        <v>12.015599846303669</v>
      </c>
      <c r="C10" s="48"/>
      <c r="D10" s="48"/>
      <c r="E10" s="48">
        <v>-5.74</v>
      </c>
      <c r="G10" s="62" t="s">
        <v>280</v>
      </c>
      <c r="H10" s="48">
        <v>4.7343624847448291</v>
      </c>
      <c r="I10" s="48"/>
      <c r="J10" s="48"/>
      <c r="K10" s="48">
        <v>0.57999999999999996</v>
      </c>
      <c r="M10" s="62" t="s">
        <v>109</v>
      </c>
      <c r="N10" s="48">
        <v>6.3064359830217436</v>
      </c>
      <c r="O10" s="81"/>
      <c r="P10" s="81"/>
      <c r="Q10" s="66">
        <v>1.34</v>
      </c>
    </row>
    <row r="11" spans="1:17">
      <c r="A11" s="62" t="s">
        <v>54</v>
      </c>
      <c r="B11" s="48">
        <v>9.6267232869815231</v>
      </c>
      <c r="C11" s="48"/>
      <c r="D11" s="48"/>
      <c r="E11" s="48">
        <v>4.99</v>
      </c>
      <c r="G11" s="62" t="s">
        <v>643</v>
      </c>
      <c r="H11" s="48">
        <v>1.3700951869291154</v>
      </c>
      <c r="I11" s="48"/>
      <c r="J11" s="48"/>
      <c r="K11" s="48">
        <v>-0.06</v>
      </c>
      <c r="M11" s="62" t="s">
        <v>743</v>
      </c>
      <c r="N11" s="48">
        <v>5.6672498253357482</v>
      </c>
      <c r="O11" s="112"/>
      <c r="P11" s="112"/>
      <c r="Q11" s="66">
        <v>0.2</v>
      </c>
    </row>
    <row r="12" spans="1:17">
      <c r="A12" s="62" t="s">
        <v>316</v>
      </c>
      <c r="B12" s="716">
        <v>1.1154577434463753</v>
      </c>
      <c r="C12" s="716"/>
      <c r="D12" s="716"/>
      <c r="E12" s="716">
        <v>-0.13</v>
      </c>
      <c r="G12" s="62" t="s">
        <v>315</v>
      </c>
      <c r="H12" s="48">
        <v>1.291286762307412</v>
      </c>
      <c r="I12" s="48"/>
      <c r="J12" s="48"/>
      <c r="K12" s="48">
        <v>0.37</v>
      </c>
      <c r="M12" s="62" t="s">
        <v>825</v>
      </c>
      <c r="N12" s="48">
        <v>2.5982268846131116</v>
      </c>
      <c r="O12" s="112"/>
      <c r="P12" s="112"/>
      <c r="Q12" s="66">
        <v>1.07</v>
      </c>
    </row>
    <row r="13" spans="1:17">
      <c r="A13" s="62" t="s">
        <v>823</v>
      </c>
      <c r="B13" s="48">
        <v>1.0118617793000191</v>
      </c>
      <c r="C13" s="48"/>
      <c r="D13" s="48"/>
      <c r="E13" s="48">
        <v>-0.1</v>
      </c>
      <c r="G13" s="62" t="s">
        <v>824</v>
      </c>
      <c r="H13" s="48">
        <v>1.2318831479225574</v>
      </c>
      <c r="I13" s="48"/>
      <c r="J13" s="48"/>
      <c r="K13" s="48">
        <v>0.68</v>
      </c>
      <c r="M13" s="62" t="s">
        <v>649</v>
      </c>
      <c r="N13" s="48">
        <v>2.4214334693137376</v>
      </c>
      <c r="O13" s="112"/>
      <c r="P13" s="112"/>
      <c r="Q13" s="66">
        <v>-0.55000000000000004</v>
      </c>
    </row>
    <row r="14" spans="1:17">
      <c r="A14" s="49" t="s">
        <v>676</v>
      </c>
      <c r="B14" s="48">
        <v>13.96</v>
      </c>
      <c r="C14" s="48"/>
      <c r="D14" s="48"/>
      <c r="E14" s="48">
        <v>-0.28000000000000003</v>
      </c>
      <c r="G14" s="49" t="s">
        <v>676</v>
      </c>
      <c r="H14" s="48">
        <v>3.84</v>
      </c>
      <c r="I14" s="48"/>
      <c r="J14" s="48"/>
      <c r="K14" s="48">
        <v>1.02</v>
      </c>
      <c r="M14" s="49" t="s">
        <v>676</v>
      </c>
      <c r="N14" s="48">
        <v>8.4700000000000006</v>
      </c>
      <c r="O14" s="112"/>
      <c r="P14" s="112"/>
      <c r="Q14" s="66">
        <v>2.12</v>
      </c>
    </row>
    <row r="15" spans="1:17">
      <c r="A15" s="86" t="s">
        <v>674</v>
      </c>
      <c r="B15" s="53">
        <f>SUM(B7:B14)</f>
        <v>99.999015349758508</v>
      </c>
      <c r="C15" s="82"/>
      <c r="D15" s="82"/>
      <c r="E15" s="53">
        <f>SUM(E7:E14)</f>
        <v>1.0000000000000453E-2</v>
      </c>
      <c r="G15" s="86" t="s">
        <v>674</v>
      </c>
      <c r="H15" s="53">
        <f>SUM(H7:H14)</f>
        <v>100.00022594045259</v>
      </c>
      <c r="I15" s="82"/>
      <c r="J15" s="82"/>
      <c r="K15" s="53">
        <f>SUM(K7:K14)</f>
        <v>-9.9999999999993427E-3</v>
      </c>
      <c r="M15" s="86" t="s">
        <v>674</v>
      </c>
      <c r="N15" s="53">
        <f>SUM(N7:N14)</f>
        <v>99.997176786129188</v>
      </c>
      <c r="O15" s="107"/>
      <c r="P15" s="107"/>
      <c r="Q15" s="53">
        <f>SUM(Q7:Q14)</f>
        <v>1.0000000000000231E-2</v>
      </c>
    </row>
  </sheetData>
  <phoneticPr fontId="2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codeName="Foglio6">
    <tabColor rgb="FF0000FF"/>
  </sheetPr>
  <dimension ref="A1:H30"/>
  <sheetViews>
    <sheetView showGridLines="0" zoomScaleNormal="100" workbookViewId="0">
      <selection activeCell="A2" sqref="A2"/>
    </sheetView>
  </sheetViews>
  <sheetFormatPr defaultColWidth="9.140625" defaultRowHeight="17.25"/>
  <cols>
    <col min="1" max="1" width="24.5703125" style="24" customWidth="1"/>
    <col min="2" max="4" width="10.5703125" style="24" customWidth="1"/>
    <col min="5" max="5" width="10.5703125" style="182" customWidth="1"/>
    <col min="6" max="6" width="2.7109375" style="24" customWidth="1"/>
    <col min="7" max="7" width="9.140625" style="24"/>
    <col min="8" max="8" width="12.42578125" style="24" bestFit="1" customWidth="1"/>
    <col min="9" max="16384" width="9.140625" style="24"/>
  </cols>
  <sheetData>
    <row r="1" spans="1:8" ht="23.25">
      <c r="A1" s="169" t="str">
        <f>+'Indice-Index'!A13</f>
        <v>1.4   Traffico dati - Data traffic (download/upload)</v>
      </c>
      <c r="B1" s="170"/>
      <c r="C1" s="170"/>
      <c r="D1" s="170"/>
      <c r="E1" s="823"/>
      <c r="F1" s="170"/>
    </row>
    <row r="3" spans="1:8" ht="18.75">
      <c r="A3" s="210" t="s">
        <v>458</v>
      </c>
      <c r="B3" s="508" t="str">
        <f>+'1.5'!B3</f>
        <v>Gennaio</v>
      </c>
      <c r="C3" s="508" t="str">
        <f>+'1.5'!C3</f>
        <v>Febbraio</v>
      </c>
      <c r="D3" s="508" t="str">
        <f>+'1.5'!D3</f>
        <v>Marzo</v>
      </c>
      <c r="E3" s="508" t="s">
        <v>693</v>
      </c>
      <c r="F3" s="824"/>
    </row>
    <row r="4" spans="1:8" ht="18.75" customHeight="1">
      <c r="B4" s="509" t="str">
        <f>+'1.5'!B4</f>
        <v>January</v>
      </c>
      <c r="C4" s="509" t="str">
        <f>+'1.5'!C4</f>
        <v>February</v>
      </c>
      <c r="D4" s="509" t="str">
        <f>+'1.5'!D4</f>
        <v>March</v>
      </c>
      <c r="E4" s="509" t="s">
        <v>694</v>
      </c>
      <c r="F4" s="825"/>
    </row>
    <row r="5" spans="1:8" ht="7.5" customHeight="1"/>
    <row r="6" spans="1:8" s="154" customFormat="1" ht="18.75">
      <c r="A6" s="570" t="s">
        <v>197</v>
      </c>
      <c r="E6" s="821"/>
    </row>
    <row r="7" spans="1:8" s="154" customFormat="1" ht="18.75">
      <c r="A7" s="355">
        <v>2025</v>
      </c>
      <c r="B7" s="302">
        <v>5.0188005603281383</v>
      </c>
      <c r="C7" s="302">
        <v>4.527651923781816</v>
      </c>
      <c r="D7" s="302">
        <v>4.8866473204383398</v>
      </c>
      <c r="E7" s="822">
        <f>+D7+C7+B7</f>
        <v>14.433099804548295</v>
      </c>
      <c r="F7" s="826"/>
      <c r="H7" s="165"/>
    </row>
    <row r="8" spans="1:8" s="154" customFormat="1">
      <c r="A8" s="543">
        <v>2024</v>
      </c>
      <c r="B8" s="302">
        <v>4.5745903321604739</v>
      </c>
      <c r="C8" s="302">
        <v>4.2949056929623275</v>
      </c>
      <c r="D8" s="302">
        <v>4.5777976518884511</v>
      </c>
      <c r="E8" s="822">
        <f>+D8+C8+B8</f>
        <v>13.447293677011253</v>
      </c>
      <c r="F8" s="826"/>
      <c r="H8" s="165"/>
    </row>
    <row r="9" spans="1:8" s="154" customFormat="1">
      <c r="A9" s="543">
        <v>2023</v>
      </c>
      <c r="B9" s="302">
        <v>4.1722255482027455</v>
      </c>
      <c r="C9" s="302">
        <v>3.7328783182250218</v>
      </c>
      <c r="D9" s="302">
        <v>4.0546782189934927</v>
      </c>
      <c r="E9" s="822">
        <f>+D9+C9+B9</f>
        <v>11.95978208542126</v>
      </c>
      <c r="F9" s="826"/>
      <c r="H9" s="165"/>
    </row>
    <row r="10" spans="1:8">
      <c r="A10" s="221">
        <v>2022</v>
      </c>
      <c r="B10" s="302">
        <v>3.9248124113996323</v>
      </c>
      <c r="C10" s="302">
        <v>3.3189121512236213</v>
      </c>
      <c r="D10" s="302">
        <v>3.6059810321581249</v>
      </c>
      <c r="E10" s="822">
        <f>+D10+C10+B10</f>
        <v>10.849705594781378</v>
      </c>
      <c r="F10" s="826"/>
      <c r="H10" s="165"/>
    </row>
    <row r="11" spans="1:8">
      <c r="A11" s="221">
        <v>2021</v>
      </c>
      <c r="B11" s="302">
        <v>3.5984405306226992</v>
      </c>
      <c r="C11" s="302">
        <v>3.113212269267462</v>
      </c>
      <c r="D11" s="302">
        <v>3.7257277360813834</v>
      </c>
      <c r="E11" s="822">
        <f>+D11+C11+B11</f>
        <v>10.437380535971545</v>
      </c>
      <c r="F11" s="826"/>
    </row>
    <row r="12" spans="1:8">
      <c r="A12" s="298" t="s">
        <v>205</v>
      </c>
      <c r="B12" s="303"/>
      <c r="C12" s="303"/>
      <c r="D12" s="303"/>
      <c r="E12" s="794"/>
      <c r="F12" s="300"/>
    </row>
    <row r="13" spans="1:8">
      <c r="A13" s="568" t="s">
        <v>756</v>
      </c>
      <c r="B13" s="301">
        <f>(B7-B8)/B8*100</f>
        <v>9.7103826990749145</v>
      </c>
      <c r="C13" s="301">
        <f>(C7-C8)/C8*100</f>
        <v>5.4191231998613771</v>
      </c>
      <c r="D13" s="301">
        <f>(D7-D8)/D8*100</f>
        <v>6.7466867702743656</v>
      </c>
      <c r="E13" s="467">
        <f>(E7-E8)/E8*100</f>
        <v>7.3308886621723888</v>
      </c>
      <c r="F13" s="362"/>
    </row>
    <row r="14" spans="1:8">
      <c r="A14" s="568" t="s">
        <v>757</v>
      </c>
      <c r="B14" s="301">
        <f>(B7-B11)/B11*100</f>
        <v>39.47154378732084</v>
      </c>
      <c r="C14" s="301">
        <f>(C7-C11)/C11*100</f>
        <v>45.433447262083781</v>
      </c>
      <c r="D14" s="301">
        <f>(D7-D11)/D11*100</f>
        <v>31.159538930184393</v>
      </c>
      <c r="E14" s="467">
        <f>(E7-E11)/E11*100</f>
        <v>38.28277846923222</v>
      </c>
      <c r="F14" s="362"/>
    </row>
    <row r="15" spans="1:8" hidden="1">
      <c r="A15" s="568" t="s">
        <v>647</v>
      </c>
      <c r="B15" s="467" t="e">
        <f>(B7-#REF!)/#REF!*100</f>
        <v>#REF!</v>
      </c>
      <c r="C15" s="467" t="e">
        <f>(C7-#REF!)/#REF!*100</f>
        <v>#REF!</v>
      </c>
      <c r="D15" s="467" t="e">
        <f>(D7-#REF!)/#REF!*100</f>
        <v>#REF!</v>
      </c>
      <c r="E15" s="467"/>
      <c r="F15" s="827"/>
    </row>
    <row r="16" spans="1:8">
      <c r="A16" s="214"/>
    </row>
    <row r="17" spans="1:8" ht="18.75">
      <c r="A17" s="570" t="s">
        <v>198</v>
      </c>
    </row>
    <row r="18" spans="1:8" ht="18.75">
      <c r="A18" s="355">
        <v>2025</v>
      </c>
      <c r="B18" s="302">
        <v>0.65488773648597798</v>
      </c>
      <c r="C18" s="302">
        <v>0.61585596839470236</v>
      </c>
      <c r="D18" s="302">
        <v>0.67394328419175398</v>
      </c>
      <c r="E18" s="822">
        <f>+D18+C18+B18</f>
        <v>1.9446869890724343</v>
      </c>
      <c r="F18" s="826"/>
      <c r="H18" s="165"/>
    </row>
    <row r="19" spans="1:8">
      <c r="A19" s="543">
        <v>2024</v>
      </c>
      <c r="B19" s="302">
        <v>0.60002884358600617</v>
      </c>
      <c r="C19" s="302">
        <v>0.56706847230561774</v>
      </c>
      <c r="D19" s="302">
        <v>0.60513393148469974</v>
      </c>
      <c r="E19" s="822">
        <f>+D19+C19+B19</f>
        <v>1.7722312473763238</v>
      </c>
      <c r="F19" s="826"/>
      <c r="H19" s="165"/>
    </row>
    <row r="20" spans="1:8">
      <c r="A20" s="543">
        <v>2023</v>
      </c>
      <c r="B20" s="302">
        <v>0.4590476295874274</v>
      </c>
      <c r="C20" s="302">
        <v>0.4513046336081315</v>
      </c>
      <c r="D20" s="302">
        <v>0.46484051557915085</v>
      </c>
      <c r="E20" s="822">
        <f>+D20+C20+B20</f>
        <v>1.3751927787747098</v>
      </c>
      <c r="F20" s="826"/>
      <c r="H20" s="165"/>
    </row>
    <row r="21" spans="1:8">
      <c r="A21" s="221">
        <v>2022</v>
      </c>
      <c r="B21" s="302">
        <v>0.44215932592994583</v>
      </c>
      <c r="C21" s="302">
        <v>0.37034033077929007</v>
      </c>
      <c r="D21" s="302">
        <v>0.41001139295058003</v>
      </c>
      <c r="E21" s="822">
        <f>+D21+C21+B21</f>
        <v>1.2225110496598159</v>
      </c>
      <c r="F21" s="826"/>
      <c r="H21" s="165"/>
    </row>
    <row r="22" spans="1:8">
      <c r="A22" s="221">
        <v>2021</v>
      </c>
      <c r="B22" s="302">
        <v>0.38862837548045126</v>
      </c>
      <c r="C22" s="302">
        <v>0.35182559917105621</v>
      </c>
      <c r="D22" s="302">
        <v>0.44419681092517116</v>
      </c>
      <c r="E22" s="822">
        <f>+D22+C22+B22</f>
        <v>1.1846507855766788</v>
      </c>
      <c r="F22" s="826"/>
    </row>
    <row r="23" spans="1:8">
      <c r="A23" s="298" t="s">
        <v>205</v>
      </c>
      <c r="B23" s="209"/>
      <c r="C23" s="209"/>
      <c r="D23" s="193"/>
      <c r="E23" s="414"/>
      <c r="F23" s="193"/>
    </row>
    <row r="24" spans="1:8">
      <c r="A24" s="568" t="s">
        <v>756</v>
      </c>
      <c r="B24" s="301">
        <f>(B18-B19)/B19*100</f>
        <v>9.142709302458476</v>
      </c>
      <c r="C24" s="301">
        <f>(C18-C19)/C19*100</f>
        <v>8.6034576901660174</v>
      </c>
      <c r="D24" s="301">
        <f>(D18-D19)/D19*100</f>
        <v>11.370929496257148</v>
      </c>
      <c r="E24" s="467">
        <f>(E18-E19)/E19*100</f>
        <v>9.7309954302758381</v>
      </c>
      <c r="F24" s="362"/>
    </row>
    <row r="25" spans="1:8">
      <c r="A25" s="568" t="s">
        <v>757</v>
      </c>
      <c r="B25" s="301">
        <f>(B18-B22)/B22*100</f>
        <v>68.512588839236741</v>
      </c>
      <c r="C25" s="301">
        <f>(C18-C22)/C22*100</f>
        <v>75.045809584559436</v>
      </c>
      <c r="D25" s="301">
        <f>(D18-D22)/D22*100</f>
        <v>51.72177458637487</v>
      </c>
      <c r="E25" s="467">
        <f>(E18-E22)/E22*100</f>
        <v>64.156983032411176</v>
      </c>
      <c r="F25" s="362"/>
    </row>
    <row r="26" spans="1:8" hidden="1">
      <c r="A26" s="568" t="s">
        <v>647</v>
      </c>
      <c r="B26" s="467" t="e">
        <f>(B18-#REF!)/#REF!*100</f>
        <v>#REF!</v>
      </c>
      <c r="C26" s="467" t="e">
        <f>(C18-#REF!)/#REF!*100</f>
        <v>#REF!</v>
      </c>
      <c r="D26" s="467" t="e">
        <f>(D18-#REF!)/#REF!*100</f>
        <v>#REF!</v>
      </c>
      <c r="E26" s="467"/>
      <c r="F26" s="827"/>
    </row>
    <row r="30" spans="1:8">
      <c r="B30" s="648"/>
      <c r="C30" s="648"/>
    </row>
  </sheetData>
  <phoneticPr fontId="8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codeName="Foglio7">
    <tabColor rgb="FF0000FF"/>
  </sheetPr>
  <dimension ref="A1:H30"/>
  <sheetViews>
    <sheetView showGridLines="0" zoomScaleNormal="100" workbookViewId="0">
      <selection activeCell="A2" sqref="A2"/>
    </sheetView>
  </sheetViews>
  <sheetFormatPr defaultColWidth="9.140625" defaultRowHeight="15.75"/>
  <cols>
    <col min="1" max="1" width="16.7109375" style="24" customWidth="1"/>
    <col min="2" max="5" width="12.5703125" style="24" customWidth="1"/>
    <col min="6" max="6" width="13.7109375" style="24" bestFit="1" customWidth="1"/>
    <col min="7" max="16384" width="9.140625" style="24"/>
  </cols>
  <sheetData>
    <row r="1" spans="1:8" ht="23.25">
      <c r="A1" s="169" t="str">
        <f>'Indice-Index'!A14</f>
        <v xml:space="preserve">1.5   Traffico dati medio giornaliero (download+upload) - Data traffic avg daily </v>
      </c>
      <c r="B1" s="170"/>
      <c r="C1" s="170"/>
      <c r="D1" s="170"/>
      <c r="E1" s="171"/>
      <c r="F1" s="171"/>
      <c r="G1" s="171"/>
      <c r="H1" s="171"/>
    </row>
    <row r="3" spans="1:8" ht="18" customHeight="1">
      <c r="A3" s="154"/>
      <c r="B3" s="546" t="s">
        <v>191</v>
      </c>
      <c r="C3" s="547" t="s">
        <v>192</v>
      </c>
      <c r="D3" s="547" t="s">
        <v>193</v>
      </c>
      <c r="E3" s="1051" t="s">
        <v>830</v>
      </c>
    </row>
    <row r="4" spans="1:8" ht="18" customHeight="1">
      <c r="A4" s="154"/>
      <c r="B4" s="548" t="s">
        <v>194</v>
      </c>
      <c r="C4" s="548" t="s">
        <v>195</v>
      </c>
      <c r="D4" s="548" t="s">
        <v>196</v>
      </c>
      <c r="E4" s="1052"/>
    </row>
    <row r="5" spans="1:8" ht="18.75">
      <c r="A5" s="154"/>
      <c r="B5" s="168"/>
      <c r="C5" s="168"/>
      <c r="D5" s="168"/>
      <c r="E5" s="207"/>
    </row>
    <row r="6" spans="1:8" ht="18.75">
      <c r="A6" s="569" t="s">
        <v>199</v>
      </c>
      <c r="B6" s="154"/>
      <c r="C6" s="154"/>
      <c r="D6" s="154"/>
      <c r="E6" s="207"/>
    </row>
    <row r="7" spans="1:8" ht="18.75">
      <c r="A7" s="355">
        <v>2025</v>
      </c>
      <c r="B7" s="297">
        <v>187.41473599798888</v>
      </c>
      <c r="C7" s="297">
        <v>188.10543148531266</v>
      </c>
      <c r="D7" s="297">
        <v>183.67886384326505</v>
      </c>
      <c r="E7" s="795">
        <v>186.34281862964028</v>
      </c>
      <c r="F7" s="165"/>
    </row>
    <row r="8" spans="1:8" ht="17.25">
      <c r="A8" s="543">
        <v>2024</v>
      </c>
      <c r="B8" s="297">
        <v>170.92935599885149</v>
      </c>
      <c r="C8" s="297">
        <v>171.67798431842675</v>
      </c>
      <c r="D8" s="297">
        <v>171.2039335927131</v>
      </c>
      <c r="E8" s="795">
        <v>171.26146728102063</v>
      </c>
      <c r="F8" s="165"/>
    </row>
    <row r="9" spans="1:8" ht="17.25">
      <c r="A9" s="543">
        <v>2023</v>
      </c>
      <c r="B9" s="297">
        <v>152.98141077603668</v>
      </c>
      <c r="C9" s="297">
        <v>153.02154795275533</v>
      </c>
      <c r="D9" s="297">
        <v>149.28990916781893</v>
      </c>
      <c r="E9" s="795">
        <v>151.72238067707414</v>
      </c>
      <c r="F9" s="165"/>
    </row>
    <row r="10" spans="1:8" ht="17.25">
      <c r="A10" s="221">
        <v>2022</v>
      </c>
      <c r="B10" s="297">
        <v>144.25093738791898</v>
      </c>
      <c r="C10" s="297">
        <v>134.92123362753503</v>
      </c>
      <c r="D10" s="297">
        <v>132.65729817133271</v>
      </c>
      <c r="E10" s="795">
        <v>137.35499826564202</v>
      </c>
      <c r="F10" s="165"/>
    </row>
    <row r="11" spans="1:8" ht="17.25">
      <c r="A11" s="221">
        <v>2021</v>
      </c>
      <c r="B11" s="297">
        <v>131.7018890274073</v>
      </c>
      <c r="C11" s="297">
        <v>126.72138490289437</v>
      </c>
      <c r="D11" s="297">
        <v>137.74202374628103</v>
      </c>
      <c r="E11" s="795">
        <v>132.23288970294868</v>
      </c>
    </row>
    <row r="12" spans="1:8" ht="17.25">
      <c r="A12" s="298" t="s">
        <v>261</v>
      </c>
      <c r="B12" s="299"/>
      <c r="C12" s="299"/>
      <c r="D12" s="299"/>
      <c r="E12" s="796"/>
    </row>
    <row r="13" spans="1:8" ht="17.25">
      <c r="A13" s="568" t="s">
        <v>756</v>
      </c>
      <c r="B13" s="301">
        <f t="shared" ref="B13:E13" si="0">(B7-B8)/B8*100</f>
        <v>9.644557485636442</v>
      </c>
      <c r="C13" s="301">
        <f t="shared" si="0"/>
        <v>9.5687558495656813</v>
      </c>
      <c r="D13" s="301">
        <f t="shared" si="0"/>
        <v>7.2865909028873608</v>
      </c>
      <c r="E13" s="467">
        <f t="shared" si="0"/>
        <v>8.8060388527869282</v>
      </c>
    </row>
    <row r="14" spans="1:8" ht="17.25">
      <c r="A14" s="568" t="s">
        <v>757</v>
      </c>
      <c r="B14" s="301">
        <f t="shared" ref="B14:E14" si="1">(B7-B11)/B11*100</f>
        <v>42.302238321720409</v>
      </c>
      <c r="C14" s="301">
        <f t="shared" si="1"/>
        <v>48.440163930860145</v>
      </c>
      <c r="D14" s="301">
        <f t="shared" si="1"/>
        <v>33.349909379579799</v>
      </c>
      <c r="E14" s="467">
        <f t="shared" si="1"/>
        <v>40.920174283603359</v>
      </c>
    </row>
    <row r="15" spans="1:8" ht="17.25" hidden="1">
      <c r="A15" s="568" t="s">
        <v>647</v>
      </c>
      <c r="B15" s="467" t="e">
        <f>(B7-#REF!)/#REF!*100</f>
        <v>#REF!</v>
      </c>
      <c r="C15" s="467" t="e">
        <f>(C7-#REF!)/#REF!*100</f>
        <v>#REF!</v>
      </c>
      <c r="D15" s="467" t="e">
        <f>(D7-#REF!)/#REF!*100</f>
        <v>#REF!</v>
      </c>
      <c r="E15" s="467" t="e">
        <f>(E7-#REF!)/#REF!*100</f>
        <v>#REF!</v>
      </c>
      <c r="F15" s="467" t="e">
        <f>(D20-#REF!)/#REF!*100</f>
        <v>#REF!</v>
      </c>
      <c r="G15" s="467" t="e">
        <f>(E20-#REF!)/#REF!*100</f>
        <v>#REF!</v>
      </c>
    </row>
    <row r="16" spans="1:8">
      <c r="A16" s="199"/>
      <c r="B16" s="196"/>
      <c r="C16" s="196"/>
      <c r="D16" s="196"/>
      <c r="E16" s="196"/>
    </row>
    <row r="17" spans="1:6" ht="18.75">
      <c r="A17" s="154"/>
      <c r="B17" s="168"/>
      <c r="C17" s="168"/>
      <c r="D17" s="168"/>
      <c r="E17" s="207"/>
    </row>
    <row r="18" spans="1:6" ht="18.75">
      <c r="A18" s="154"/>
      <c r="B18" s="168"/>
      <c r="C18" s="168"/>
      <c r="D18" s="168"/>
      <c r="E18" s="207"/>
    </row>
    <row r="19" spans="1:6" ht="18.75">
      <c r="A19" s="569" t="s">
        <v>834</v>
      </c>
      <c r="B19" s="25"/>
      <c r="C19" s="25"/>
      <c r="D19" s="25"/>
      <c r="E19" s="50"/>
    </row>
    <row r="20" spans="1:6" ht="18.75">
      <c r="A20" s="355">
        <v>2025</v>
      </c>
      <c r="B20" s="764">
        <v>10.390480721815441</v>
      </c>
      <c r="C20" s="764">
        <v>10.39924228511973</v>
      </c>
      <c r="D20" s="764">
        <v>10.125849846045259</v>
      </c>
      <c r="E20" s="797">
        <v>10.301797793505276</v>
      </c>
      <c r="F20" s="165"/>
    </row>
    <row r="21" spans="1:6" ht="17.25">
      <c r="A21" s="543">
        <v>2024</v>
      </c>
      <c r="B21" s="764">
        <v>9.4052494591957174</v>
      </c>
      <c r="C21" s="764">
        <v>9.4297011939705051</v>
      </c>
      <c r="D21" s="764">
        <v>9.387027524552682</v>
      </c>
      <c r="E21" s="797">
        <v>9.406823297188744</v>
      </c>
      <c r="F21" s="165"/>
    </row>
    <row r="22" spans="1:6" ht="17.25">
      <c r="A22" s="543">
        <v>2023</v>
      </c>
      <c r="B22" s="764">
        <v>8.4515997279430586</v>
      </c>
      <c r="C22" s="764">
        <v>8.4468275269923883</v>
      </c>
      <c r="D22" s="764">
        <v>8.2340322391484477</v>
      </c>
      <c r="E22" s="797">
        <v>8.3751131700720176</v>
      </c>
      <c r="F22" s="165"/>
    </row>
    <row r="23" spans="1:6" ht="17.25">
      <c r="A23" s="221">
        <v>2022</v>
      </c>
      <c r="B23" s="764">
        <v>8.0262005076233773</v>
      </c>
      <c r="C23" s="764">
        <v>7.4961005023925615</v>
      </c>
      <c r="D23" s="764">
        <v>7.359544100962979</v>
      </c>
      <c r="E23" s="797">
        <v>7.6313182426689572</v>
      </c>
      <c r="F23" s="165"/>
    </row>
    <row r="24" spans="1:6" ht="17.25">
      <c r="A24" s="221">
        <v>2021</v>
      </c>
      <c r="B24" s="764">
        <v>7.5283448406315419</v>
      </c>
      <c r="C24" s="764">
        <v>7.2082917819836485</v>
      </c>
      <c r="D24" s="764">
        <v>7.7971197096586398</v>
      </c>
      <c r="E24" s="797">
        <v>7.5218026766683819</v>
      </c>
    </row>
    <row r="25" spans="1:6" ht="17.25">
      <c r="A25" s="298" t="s">
        <v>261</v>
      </c>
      <c r="B25" s="299"/>
      <c r="C25" s="299"/>
      <c r="D25" s="299"/>
      <c r="E25" s="796"/>
    </row>
    <row r="26" spans="1:6" ht="17.25">
      <c r="A26" s="568" t="str">
        <f>+A13</f>
        <v>2025 vs 2024</v>
      </c>
      <c r="B26" s="301">
        <f t="shared" ref="B26:E26" si="2">(B20-B21)/B21*100</f>
        <v>10.475333662271359</v>
      </c>
      <c r="C26" s="301">
        <f t="shared" si="2"/>
        <v>10.281779572921824</v>
      </c>
      <c r="D26" s="301">
        <f t="shared" si="2"/>
        <v>7.8706738587919958</v>
      </c>
      <c r="E26" s="467">
        <f t="shared" si="2"/>
        <v>9.5140991601702343</v>
      </c>
    </row>
    <row r="27" spans="1:6" ht="17.25">
      <c r="A27" s="568" t="str">
        <f>+A14</f>
        <v>2025 vs 2021</v>
      </c>
      <c r="B27" s="301">
        <f t="shared" ref="B27:E27" si="3">(B20-B24)/B24*100</f>
        <v>38.018129373359031</v>
      </c>
      <c r="C27" s="301">
        <f t="shared" si="3"/>
        <v>44.267776605707326</v>
      </c>
      <c r="D27" s="301">
        <f t="shared" si="3"/>
        <v>29.866543327556172</v>
      </c>
      <c r="E27" s="467">
        <f t="shared" si="3"/>
        <v>36.959160407917437</v>
      </c>
    </row>
    <row r="29" spans="1:6">
      <c r="A29" s="937" t="s">
        <v>836</v>
      </c>
    </row>
    <row r="30" spans="1:6">
      <c r="A30" s="935" t="s">
        <v>835</v>
      </c>
    </row>
  </sheetData>
  <mergeCells count="1">
    <mergeCell ref="E3:E4"/>
  </mergeCells>
  <phoneticPr fontId="8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A940-43A7-4BB3-BB94-15975C41576B}">
  <sheetPr codeName="Foglio8">
    <tabColor rgb="FF0000FF"/>
  </sheetPr>
  <dimension ref="A1:N285"/>
  <sheetViews>
    <sheetView showGridLines="0" zoomScaleNormal="100" workbookViewId="0">
      <pane xSplit="1" ySplit="5" topLeftCell="B260" activePane="bottomRight" state="frozen"/>
      <selection pane="topRight" activeCell="B1" sqref="B1"/>
      <selection pane="bottomLeft" activeCell="A6" sqref="A6"/>
      <selection pane="bottomRight" activeCell="C260" sqref="C260:E285"/>
    </sheetView>
  </sheetViews>
  <sheetFormatPr defaultColWidth="9.85546875" defaultRowHeight="15.75"/>
  <cols>
    <col min="1" max="1" width="9.85546875" style="474"/>
    <col min="2" max="2" width="9.85546875" style="489"/>
    <col min="3" max="3" width="9.85546875" style="474"/>
    <col min="4" max="4" width="9.85546875" style="490"/>
    <col min="5" max="5" width="11.42578125" style="491" bestFit="1" customWidth="1"/>
    <col min="6" max="16384" width="9.85546875" style="474"/>
  </cols>
  <sheetData>
    <row r="1" spans="1:14" ht="21">
      <c r="A1" s="710" t="str">
        <f>+'Indice-Index'!A15</f>
        <v>1.6   Traffico dati - intensità dei flussi settimanali - Weekly data traffic intensity</v>
      </c>
      <c r="B1" s="469"/>
      <c r="C1" s="470"/>
      <c r="D1" s="471"/>
      <c r="E1" s="472"/>
      <c r="F1" s="470"/>
      <c r="G1" s="470"/>
      <c r="H1" s="470"/>
      <c r="I1" s="470"/>
      <c r="J1" s="936"/>
      <c r="K1" s="936"/>
      <c r="L1" s="473"/>
      <c r="M1" s="473"/>
      <c r="N1" s="473"/>
    </row>
    <row r="3" spans="1:14" s="475" customFormat="1" ht="19.5" thickBot="1">
      <c r="B3" s="476" t="s">
        <v>358</v>
      </c>
      <c r="C3" s="476" t="s">
        <v>359</v>
      </c>
      <c r="D3" s="476" t="s">
        <v>360</v>
      </c>
      <c r="E3" s="477" t="s">
        <v>437</v>
      </c>
    </row>
    <row r="4" spans="1:14" s="475" customFormat="1" ht="19.5" thickBot="1">
      <c r="B4" s="478">
        <v>2020</v>
      </c>
      <c r="C4" s="478" t="s">
        <v>361</v>
      </c>
      <c r="D4" s="479" t="s">
        <v>362</v>
      </c>
      <c r="E4" s="480">
        <v>0</v>
      </c>
    </row>
    <row r="5" spans="1:14" s="475" customFormat="1" ht="16.5" thickBot="1">
      <c r="B5" s="481"/>
      <c r="D5" s="482"/>
      <c r="E5" s="483"/>
    </row>
    <row r="6" spans="1:14" s="475" customFormat="1">
      <c r="B6" s="1053">
        <v>2020</v>
      </c>
      <c r="C6" s="721"/>
      <c r="D6" s="484" t="s">
        <v>363</v>
      </c>
      <c r="E6" s="657">
        <v>-9.0456773817676178E-3</v>
      </c>
    </row>
    <row r="7" spans="1:14" s="475" customFormat="1" ht="16.5" customHeight="1">
      <c r="B7" s="1054"/>
      <c r="C7" s="722"/>
      <c r="D7" s="485" t="s">
        <v>364</v>
      </c>
      <c r="E7" s="658">
        <v>8.0701424693799748E-2</v>
      </c>
    </row>
    <row r="8" spans="1:14" s="475" customFormat="1" ht="16.5" customHeight="1">
      <c r="B8" s="1054"/>
      <c r="C8" s="722" t="s">
        <v>365</v>
      </c>
      <c r="D8" s="485" t="s">
        <v>366</v>
      </c>
      <c r="E8" s="658">
        <v>0.10608111118797328</v>
      </c>
    </row>
    <row r="9" spans="1:14" s="475" customFormat="1" ht="16.5" customHeight="1">
      <c r="B9" s="1054"/>
      <c r="C9" s="722"/>
      <c r="D9" s="485" t="s">
        <v>367</v>
      </c>
      <c r="E9" s="658">
        <v>0.34735416704050642</v>
      </c>
    </row>
    <row r="10" spans="1:14" s="475" customFormat="1" ht="16.5" customHeight="1">
      <c r="B10" s="1054"/>
      <c r="C10" s="722"/>
      <c r="D10" s="485" t="s">
        <v>368</v>
      </c>
      <c r="E10" s="658">
        <v>0.30187186097725544</v>
      </c>
    </row>
    <row r="11" spans="1:14" s="475" customFormat="1" ht="16.5" customHeight="1">
      <c r="B11" s="1054"/>
      <c r="C11" s="722"/>
      <c r="D11" s="485" t="s">
        <v>369</v>
      </c>
      <c r="E11" s="658">
        <v>0.27489002972879317</v>
      </c>
    </row>
    <row r="12" spans="1:14" s="475" customFormat="1" ht="16.5" customHeight="1">
      <c r="B12" s="1054"/>
      <c r="C12" s="722"/>
      <c r="D12" s="485" t="s">
        <v>370</v>
      </c>
      <c r="E12" s="658">
        <v>0.27376675992879318</v>
      </c>
    </row>
    <row r="13" spans="1:14" s="475" customFormat="1" ht="16.5" customHeight="1">
      <c r="B13" s="1054"/>
      <c r="C13" s="722" t="s">
        <v>371</v>
      </c>
      <c r="D13" s="485" t="s">
        <v>372</v>
      </c>
      <c r="E13" s="658">
        <v>0.25932666399033805</v>
      </c>
    </row>
    <row r="14" spans="1:14" s="475" customFormat="1" ht="16.5" customHeight="1">
      <c r="B14" s="1054"/>
      <c r="C14" s="722"/>
      <c r="D14" s="485" t="s">
        <v>373</v>
      </c>
      <c r="E14" s="658">
        <v>0.27409825483718675</v>
      </c>
    </row>
    <row r="15" spans="1:14" s="475" customFormat="1" ht="16.5" customHeight="1">
      <c r="B15" s="1054"/>
      <c r="C15" s="722"/>
      <c r="D15" s="485" t="s">
        <v>374</v>
      </c>
      <c r="E15" s="658">
        <v>0.26644790255780282</v>
      </c>
    </row>
    <row r="16" spans="1:14" s="475" customFormat="1" ht="16.5" customHeight="1">
      <c r="B16" s="1054"/>
      <c r="C16" s="722"/>
      <c r="D16" s="485" t="s">
        <v>375</v>
      </c>
      <c r="E16" s="658">
        <v>0.28610788987186969</v>
      </c>
    </row>
    <row r="17" spans="2:5" s="475" customFormat="1" ht="16.5" customHeight="1">
      <c r="B17" s="1054"/>
      <c r="C17" s="722" t="s">
        <v>376</v>
      </c>
      <c r="D17" s="485" t="s">
        <v>377</v>
      </c>
      <c r="E17" s="658">
        <v>0.15903510150983485</v>
      </c>
    </row>
    <row r="18" spans="2:5" s="475" customFormat="1" ht="16.5" customHeight="1">
      <c r="B18" s="1054"/>
      <c r="C18" s="722"/>
      <c r="D18" s="485" t="s">
        <v>378</v>
      </c>
      <c r="E18" s="658">
        <v>0.16112503347519866</v>
      </c>
    </row>
    <row r="19" spans="2:5" s="475" customFormat="1" ht="16.5" customHeight="1">
      <c r="B19" s="1054"/>
      <c r="C19" s="722"/>
      <c r="D19" s="485" t="s">
        <v>379</v>
      </c>
      <c r="E19" s="658">
        <v>9.518603569724858E-2</v>
      </c>
    </row>
    <row r="20" spans="2:5" s="475" customFormat="1" ht="16.5" customHeight="1">
      <c r="B20" s="1054"/>
      <c r="C20" s="722"/>
      <c r="D20" s="485" t="s">
        <v>380</v>
      </c>
      <c r="E20" s="658">
        <v>4.5620442098396857E-2</v>
      </c>
    </row>
    <row r="21" spans="2:5" s="475" customFormat="1" ht="16.5" customHeight="1">
      <c r="B21" s="1054"/>
      <c r="C21" s="722" t="s">
        <v>381</v>
      </c>
      <c r="D21" s="485" t="s">
        <v>382</v>
      </c>
      <c r="E21" s="658">
        <v>4.0165757058881126E-2</v>
      </c>
    </row>
    <row r="22" spans="2:5" s="475" customFormat="1" ht="16.5" customHeight="1">
      <c r="B22" s="1054"/>
      <c r="C22" s="722"/>
      <c r="D22" s="485" t="s">
        <v>383</v>
      </c>
      <c r="E22" s="658">
        <v>9.3409002499101168E-2</v>
      </c>
    </row>
    <row r="23" spans="2:5" s="475" customFormat="1" ht="16.5" customHeight="1">
      <c r="B23" s="1054"/>
      <c r="C23" s="722"/>
      <c r="D23" s="485" t="s">
        <v>384</v>
      </c>
      <c r="E23" s="658">
        <v>1.7554205589729859E-2</v>
      </c>
    </row>
    <row r="24" spans="2:5" s="475" customFormat="1" ht="16.5" customHeight="1">
      <c r="B24" s="1054"/>
      <c r="C24" s="722"/>
      <c r="D24" s="485" t="s">
        <v>385</v>
      </c>
      <c r="E24" s="658">
        <v>3.4778503290203266E-2</v>
      </c>
    </row>
    <row r="25" spans="2:5" s="475" customFormat="1" ht="16.5" customHeight="1">
      <c r="B25" s="1054"/>
      <c r="C25" s="722"/>
      <c r="D25" s="485" t="s">
        <v>386</v>
      </c>
      <c r="E25" s="658">
        <v>5.7129798643484463E-2</v>
      </c>
    </row>
    <row r="26" spans="2:5" s="475" customFormat="1" ht="16.5" customHeight="1">
      <c r="B26" s="1054"/>
      <c r="C26" s="722" t="s">
        <v>387</v>
      </c>
      <c r="D26" s="485" t="s">
        <v>388</v>
      </c>
      <c r="E26" s="658">
        <v>7.0876712752974191E-2</v>
      </c>
    </row>
    <row r="27" spans="2:5" s="475" customFormat="1" ht="16.5" customHeight="1">
      <c r="B27" s="1054"/>
      <c r="C27" s="722"/>
      <c r="D27" s="485" t="s">
        <v>389</v>
      </c>
      <c r="E27" s="658">
        <v>-1.7541245646604962E-3</v>
      </c>
    </row>
    <row r="28" spans="2:5" s="475" customFormat="1" ht="16.5" customHeight="1">
      <c r="B28" s="1054"/>
      <c r="C28" s="722"/>
      <c r="D28" s="485" t="s">
        <v>390</v>
      </c>
      <c r="E28" s="658">
        <v>-2.4565678738645291E-2</v>
      </c>
    </row>
    <row r="29" spans="2:5" s="475" customFormat="1" ht="16.5" customHeight="1">
      <c r="B29" s="1054"/>
      <c r="C29" s="722"/>
      <c r="D29" s="485" t="s">
        <v>391</v>
      </c>
      <c r="E29" s="658">
        <v>-5.5272227507828849E-2</v>
      </c>
    </row>
    <row r="30" spans="2:5" s="475" customFormat="1" ht="16.5" customHeight="1">
      <c r="B30" s="1054"/>
      <c r="C30" s="722" t="s">
        <v>392</v>
      </c>
      <c r="D30" s="485" t="s">
        <v>393</v>
      </c>
      <c r="E30" s="658">
        <v>-5.4692846399836299E-2</v>
      </c>
    </row>
    <row r="31" spans="2:5" s="475" customFormat="1" ht="16.5" customHeight="1">
      <c r="B31" s="1054"/>
      <c r="C31" s="722"/>
      <c r="D31" s="485" t="s">
        <v>394</v>
      </c>
      <c r="E31" s="658">
        <v>-0.2173158552771001</v>
      </c>
    </row>
    <row r="32" spans="2:5" s="475" customFormat="1" ht="16.5" customHeight="1">
      <c r="B32" s="1054"/>
      <c r="C32" s="722"/>
      <c r="D32" s="485" t="s">
        <v>395</v>
      </c>
      <c r="E32" s="658">
        <v>-0.18131623377797967</v>
      </c>
    </row>
    <row r="33" spans="2:5" s="475" customFormat="1" ht="16.5" customHeight="1">
      <c r="B33" s="1054"/>
      <c r="C33" s="722"/>
      <c r="D33" s="485" t="s">
        <v>396</v>
      </c>
      <c r="E33" s="658">
        <v>-3.7640152480529633E-2</v>
      </c>
    </row>
    <row r="34" spans="2:5" s="475" customFormat="1" ht="16.5" customHeight="1">
      <c r="B34" s="1054"/>
      <c r="C34" s="722" t="s">
        <v>397</v>
      </c>
      <c r="D34" s="485" t="s">
        <v>398</v>
      </c>
      <c r="E34" s="658">
        <v>5.8548204297998459E-2</v>
      </c>
    </row>
    <row r="35" spans="2:5" s="475" customFormat="1" ht="16.5" customHeight="1">
      <c r="B35" s="1054"/>
      <c r="C35" s="722"/>
      <c r="D35" s="485" t="s">
        <v>399</v>
      </c>
      <c r="E35" s="658">
        <v>5.0483789665352226E-2</v>
      </c>
    </row>
    <row r="36" spans="2:5" s="475" customFormat="1" ht="16.5" customHeight="1">
      <c r="B36" s="1054"/>
      <c r="C36" s="722"/>
      <c r="D36" s="485" t="s">
        <v>400</v>
      </c>
      <c r="E36" s="658">
        <v>0.11848277455248807</v>
      </c>
    </row>
    <row r="37" spans="2:5" s="475" customFormat="1" ht="16.5" customHeight="1">
      <c r="B37" s="1054"/>
      <c r="C37" s="722"/>
      <c r="D37" s="485" t="s">
        <v>401</v>
      </c>
      <c r="E37" s="658">
        <v>0.19002008095112541</v>
      </c>
    </row>
    <row r="38" spans="2:5" s="475" customFormat="1" ht="16.5" customHeight="1">
      <c r="B38" s="1054"/>
      <c r="C38" s="722"/>
      <c r="D38" s="485" t="s">
        <v>402</v>
      </c>
      <c r="E38" s="658">
        <v>0.17796593750900983</v>
      </c>
    </row>
    <row r="39" spans="2:5" s="475" customFormat="1" ht="16.5" customHeight="1">
      <c r="B39" s="1054"/>
      <c r="C39" s="722" t="s">
        <v>403</v>
      </c>
      <c r="D39" s="485" t="s">
        <v>404</v>
      </c>
      <c r="E39" s="658">
        <v>0.111885776300972</v>
      </c>
    </row>
    <row r="40" spans="2:5" s="475" customFormat="1" ht="16.5" customHeight="1">
      <c r="B40" s="1054"/>
      <c r="C40" s="722"/>
      <c r="D40" s="485" t="s">
        <v>405</v>
      </c>
      <c r="E40" s="658">
        <v>0.15748589047864414</v>
      </c>
    </row>
    <row r="41" spans="2:5" s="475" customFormat="1" ht="16.5" customHeight="1">
      <c r="B41" s="1054"/>
      <c r="C41" s="722"/>
      <c r="D41" s="485" t="s">
        <v>406</v>
      </c>
      <c r="E41" s="658">
        <v>0.23744988373027134</v>
      </c>
    </row>
    <row r="42" spans="2:5" s="475" customFormat="1" ht="16.5" customHeight="1">
      <c r="B42" s="1054"/>
      <c r="C42" s="722"/>
      <c r="D42" s="485" t="s">
        <v>407</v>
      </c>
      <c r="E42" s="658">
        <v>0.32517694760546278</v>
      </c>
    </row>
    <row r="43" spans="2:5" s="475" customFormat="1" ht="16.5" customHeight="1">
      <c r="B43" s="1054"/>
      <c r="C43" s="722" t="s">
        <v>408</v>
      </c>
      <c r="D43" s="485" t="s">
        <v>409</v>
      </c>
      <c r="E43" s="658">
        <v>0.40951538371023122</v>
      </c>
    </row>
    <row r="44" spans="2:5" s="475" customFormat="1" ht="16.5" customHeight="1">
      <c r="B44" s="1054"/>
      <c r="C44" s="722"/>
      <c r="D44" s="485" t="s">
        <v>410</v>
      </c>
      <c r="E44" s="658">
        <v>0.38736428025928205</v>
      </c>
    </row>
    <row r="45" spans="2:5" s="475" customFormat="1" ht="16.5" customHeight="1">
      <c r="B45" s="1054"/>
      <c r="C45" s="722"/>
      <c r="D45" s="485" t="s">
        <v>411</v>
      </c>
      <c r="E45" s="658">
        <v>0.48626734764503032</v>
      </c>
    </row>
    <row r="46" spans="2:5" s="475" customFormat="1" ht="16.5" customHeight="1">
      <c r="B46" s="1054"/>
      <c r="C46" s="722"/>
      <c r="D46" s="485" t="s">
        <v>412</v>
      </c>
      <c r="E46" s="658">
        <v>0.47353770346581348</v>
      </c>
    </row>
    <row r="47" spans="2:5" s="475" customFormat="1" ht="16.5" customHeight="1">
      <c r="B47" s="1054"/>
      <c r="C47" s="722" t="s">
        <v>413</v>
      </c>
      <c r="D47" s="485" t="s">
        <v>414</v>
      </c>
      <c r="E47" s="658">
        <v>0.5486951972884323</v>
      </c>
    </row>
    <row r="48" spans="2:5" s="475" customFormat="1" ht="16.5" customHeight="1">
      <c r="B48" s="1054"/>
      <c r="C48" s="722"/>
      <c r="D48" s="485" t="s">
        <v>415</v>
      </c>
      <c r="E48" s="658">
        <v>0.54993062764663458</v>
      </c>
    </row>
    <row r="49" spans="2:5" s="475" customFormat="1" ht="16.5" customHeight="1">
      <c r="B49" s="1054"/>
      <c r="C49" s="722"/>
      <c r="D49" s="485" t="s">
        <v>416</v>
      </c>
      <c r="E49" s="658">
        <v>0.57200155162989508</v>
      </c>
    </row>
    <row r="50" spans="2:5" s="475" customFormat="1" ht="16.5" customHeight="1">
      <c r="B50" s="1054"/>
      <c r="C50" s="722"/>
      <c r="D50" s="485" t="s">
        <v>417</v>
      </c>
      <c r="E50" s="658">
        <v>0.54178550129792991</v>
      </c>
    </row>
    <row r="51" spans="2:5" s="475" customFormat="1" ht="17.100000000000001" customHeight="1" thickBot="1">
      <c r="B51" s="1055"/>
      <c r="C51" s="723"/>
      <c r="D51" s="486" t="s">
        <v>418</v>
      </c>
      <c r="E51" s="659">
        <v>0.60610901804803474</v>
      </c>
    </row>
    <row r="52" spans="2:5" s="475" customFormat="1">
      <c r="B52" s="1056">
        <v>2021</v>
      </c>
      <c r="C52" s="722" t="s">
        <v>419</v>
      </c>
      <c r="D52" s="487" t="s">
        <v>420</v>
      </c>
      <c r="E52" s="660">
        <v>0.62275608531157089</v>
      </c>
    </row>
    <row r="53" spans="2:5" s="475" customFormat="1">
      <c r="B53" s="1057"/>
      <c r="C53" s="722"/>
      <c r="D53" s="485" t="s">
        <v>421</v>
      </c>
      <c r="E53" s="658">
        <v>0.57342475170772333</v>
      </c>
    </row>
    <row r="54" spans="2:5" s="475" customFormat="1">
      <c r="B54" s="1057"/>
      <c r="C54" s="722"/>
      <c r="D54" s="485" t="s">
        <v>422</v>
      </c>
      <c r="E54" s="658">
        <v>0.53854411511416733</v>
      </c>
    </row>
    <row r="55" spans="2:5" s="475" customFormat="1">
      <c r="B55" s="1057"/>
      <c r="C55" s="722"/>
      <c r="D55" s="485" t="s">
        <v>423</v>
      </c>
      <c r="E55" s="658">
        <v>0.54108112891185112</v>
      </c>
    </row>
    <row r="56" spans="2:5" s="475" customFormat="1">
      <c r="B56" s="1057"/>
      <c r="C56" s="722" t="s">
        <v>361</v>
      </c>
      <c r="D56" s="485" t="s">
        <v>424</v>
      </c>
      <c r="E56" s="658">
        <v>0.59620484702588961</v>
      </c>
    </row>
    <row r="57" spans="2:5" s="475" customFormat="1">
      <c r="B57" s="1057"/>
      <c r="C57" s="722"/>
      <c r="D57" s="485" t="s">
        <v>425</v>
      </c>
      <c r="E57" s="658">
        <v>0.54196957138649504</v>
      </c>
    </row>
    <row r="58" spans="2:5" s="475" customFormat="1">
      <c r="B58" s="1057"/>
      <c r="C58" s="722"/>
      <c r="D58" s="485" t="s">
        <v>362</v>
      </c>
      <c r="E58" s="658">
        <v>0.52258822480479961</v>
      </c>
    </row>
    <row r="59" spans="2:5" s="475" customFormat="1">
      <c r="B59" s="1057"/>
      <c r="C59" s="722"/>
      <c r="D59" s="485" t="s">
        <v>363</v>
      </c>
      <c r="E59" s="658">
        <v>0.58656948594270031</v>
      </c>
    </row>
    <row r="60" spans="2:5" s="475" customFormat="1">
      <c r="B60" s="1057"/>
      <c r="C60" s="722" t="s">
        <v>365</v>
      </c>
      <c r="D60" s="485" t="s">
        <v>364</v>
      </c>
      <c r="E60" s="658">
        <v>0.56841198854486374</v>
      </c>
    </row>
    <row r="61" spans="2:5" s="475" customFormat="1">
      <c r="B61" s="1057"/>
      <c r="C61" s="722"/>
      <c r="D61" s="485" t="s">
        <v>366</v>
      </c>
      <c r="E61" s="658">
        <v>0.58242021100644137</v>
      </c>
    </row>
    <row r="62" spans="2:5" s="475" customFormat="1">
      <c r="B62" s="1057"/>
      <c r="C62" s="722"/>
      <c r="D62" s="485" t="s">
        <v>367</v>
      </c>
      <c r="E62" s="658">
        <v>0.64809962424464074</v>
      </c>
    </row>
    <row r="63" spans="2:5" s="475" customFormat="1">
      <c r="B63" s="1057"/>
      <c r="C63" s="722"/>
      <c r="D63" s="485" t="s">
        <v>368</v>
      </c>
      <c r="E63" s="658">
        <v>0.5276655532874952</v>
      </c>
    </row>
    <row r="64" spans="2:5" s="475" customFormat="1">
      <c r="B64" s="1057"/>
      <c r="C64" s="722"/>
      <c r="D64" s="485" t="s">
        <v>369</v>
      </c>
      <c r="E64" s="658">
        <v>0.66897010303618565</v>
      </c>
    </row>
    <row r="65" spans="2:5" s="475" customFormat="1">
      <c r="B65" s="1057"/>
      <c r="C65" s="722" t="s">
        <v>371</v>
      </c>
      <c r="D65" s="485" t="s">
        <v>370</v>
      </c>
      <c r="E65" s="658">
        <v>0.64778635194490131</v>
      </c>
    </row>
    <row r="66" spans="2:5" s="475" customFormat="1">
      <c r="B66" s="1057"/>
      <c r="C66" s="722"/>
      <c r="D66" s="485" t="s">
        <v>372</v>
      </c>
      <c r="E66" s="658">
        <v>0.59396517087216905</v>
      </c>
    </row>
    <row r="67" spans="2:5" s="475" customFormat="1">
      <c r="B67" s="1057"/>
      <c r="C67" s="722"/>
      <c r="D67" s="485" t="s">
        <v>373</v>
      </c>
      <c r="E67" s="658">
        <v>0.67003011542003299</v>
      </c>
    </row>
    <row r="68" spans="2:5" s="475" customFormat="1">
      <c r="B68" s="1057"/>
      <c r="C68" s="722"/>
      <c r="D68" s="485" t="s">
        <v>374</v>
      </c>
      <c r="E68" s="658">
        <v>0.53729528482633915</v>
      </c>
    </row>
    <row r="69" spans="2:5" s="475" customFormat="1">
      <c r="B69" s="1057"/>
      <c r="C69" s="722" t="s">
        <v>376</v>
      </c>
      <c r="D69" s="485" t="s">
        <v>375</v>
      </c>
      <c r="E69" s="658">
        <v>0.49274487272873796</v>
      </c>
    </row>
    <row r="70" spans="2:5" s="475" customFormat="1">
      <c r="B70" s="1057"/>
      <c r="C70" s="722"/>
      <c r="D70" s="485" t="s">
        <v>377</v>
      </c>
      <c r="E70" s="658">
        <v>0.55479975021482186</v>
      </c>
    </row>
    <row r="71" spans="2:5" s="475" customFormat="1">
      <c r="B71" s="1057"/>
      <c r="C71" s="722"/>
      <c r="D71" s="485" t="s">
        <v>378</v>
      </c>
      <c r="E71" s="658">
        <v>0.46943096159913178</v>
      </c>
    </row>
    <row r="72" spans="2:5" s="475" customFormat="1">
      <c r="B72" s="1057"/>
      <c r="C72" s="722"/>
      <c r="D72" s="485" t="s">
        <v>379</v>
      </c>
      <c r="E72" s="658">
        <v>0.36158448020582434</v>
      </c>
    </row>
    <row r="73" spans="2:5" s="475" customFormat="1">
      <c r="B73" s="1057"/>
      <c r="C73" s="722" t="s">
        <v>381</v>
      </c>
      <c r="D73" s="485" t="s">
        <v>380</v>
      </c>
      <c r="E73" s="658">
        <v>0.3161779949552887</v>
      </c>
    </row>
    <row r="74" spans="2:5" s="475" customFormat="1">
      <c r="B74" s="1057"/>
      <c r="C74" s="722"/>
      <c r="D74" s="485" t="s">
        <v>382</v>
      </c>
      <c r="E74" s="658">
        <v>0.33011356759001809</v>
      </c>
    </row>
    <row r="75" spans="2:5" s="475" customFormat="1">
      <c r="B75" s="1057"/>
      <c r="C75" s="722"/>
      <c r="D75" s="485" t="s">
        <v>383</v>
      </c>
      <c r="E75" s="658">
        <v>0.26603346123990479</v>
      </c>
    </row>
    <row r="76" spans="2:5" s="475" customFormat="1">
      <c r="B76" s="1057"/>
      <c r="C76" s="722"/>
      <c r="D76" s="485" t="s">
        <v>384</v>
      </c>
      <c r="E76" s="658">
        <v>0.23204093942160517</v>
      </c>
    </row>
    <row r="77" spans="2:5" s="475" customFormat="1">
      <c r="B77" s="1057"/>
      <c r="C77" s="722"/>
      <c r="D77" s="485" t="s">
        <v>385</v>
      </c>
      <c r="E77" s="658">
        <v>0.1895624897812479</v>
      </c>
    </row>
    <row r="78" spans="2:5" s="475" customFormat="1">
      <c r="B78" s="1057"/>
      <c r="C78" s="722" t="s">
        <v>387</v>
      </c>
      <c r="D78" s="485" t="s">
        <v>386</v>
      </c>
      <c r="E78" s="658">
        <v>0.15495981553384058</v>
      </c>
    </row>
    <row r="79" spans="2:5" s="475" customFormat="1">
      <c r="B79" s="1057"/>
      <c r="C79" s="722"/>
      <c r="D79" s="485" t="s">
        <v>388</v>
      </c>
      <c r="E79" s="658">
        <v>0.20886259911896582</v>
      </c>
    </row>
    <row r="80" spans="2:5" s="475" customFormat="1">
      <c r="B80" s="1057"/>
      <c r="C80" s="722"/>
      <c r="D80" s="485" t="s">
        <v>389</v>
      </c>
      <c r="E80" s="658">
        <v>0.13591742688612904</v>
      </c>
    </row>
    <row r="81" spans="2:5" s="475" customFormat="1">
      <c r="B81" s="1057"/>
      <c r="C81" s="722"/>
      <c r="D81" s="485" t="s">
        <v>390</v>
      </c>
      <c r="E81" s="658">
        <v>0.11483499089430561</v>
      </c>
    </row>
    <row r="82" spans="2:5" s="475" customFormat="1">
      <c r="B82" s="1057"/>
      <c r="C82" s="722" t="s">
        <v>392</v>
      </c>
      <c r="D82" s="485" t="s">
        <v>391</v>
      </c>
      <c r="E82" s="658">
        <v>0.13048197006605797</v>
      </c>
    </row>
    <row r="83" spans="2:5" s="475" customFormat="1">
      <c r="B83" s="1057"/>
      <c r="C83" s="722"/>
      <c r="D83" s="485" t="s">
        <v>393</v>
      </c>
      <c r="E83" s="658">
        <v>3.1372339833470153E-2</v>
      </c>
    </row>
    <row r="84" spans="2:5" s="475" customFormat="1">
      <c r="B84" s="1057"/>
      <c r="C84" s="722"/>
      <c r="D84" s="485" t="s">
        <v>394</v>
      </c>
      <c r="E84" s="658">
        <v>0.18361877990947045</v>
      </c>
    </row>
    <row r="85" spans="2:5" s="475" customFormat="1">
      <c r="B85" s="1057"/>
      <c r="C85" s="722"/>
      <c r="D85" s="485" t="s">
        <v>395</v>
      </c>
      <c r="E85" s="658">
        <v>0.40961773722858891</v>
      </c>
    </row>
    <row r="86" spans="2:5" s="475" customFormat="1">
      <c r="B86" s="1057"/>
      <c r="C86" s="722"/>
      <c r="D86" s="485" t="s">
        <v>396</v>
      </c>
      <c r="E86" s="658">
        <v>0.30145385833796112</v>
      </c>
    </row>
    <row r="87" spans="2:5" s="475" customFormat="1">
      <c r="B87" s="1057"/>
      <c r="C87" s="722" t="s">
        <v>397</v>
      </c>
      <c r="D87" s="485" t="s">
        <v>398</v>
      </c>
      <c r="E87" s="658">
        <v>0.4650965959450527</v>
      </c>
    </row>
    <row r="88" spans="2:5" s="475" customFormat="1">
      <c r="B88" s="1057"/>
      <c r="C88" s="722"/>
      <c r="D88" s="485" t="s">
        <v>399</v>
      </c>
      <c r="E88" s="658">
        <v>0.72231595938312354</v>
      </c>
    </row>
    <row r="89" spans="2:5" s="475" customFormat="1">
      <c r="B89" s="1057"/>
      <c r="C89" s="722"/>
      <c r="D89" s="485" t="s">
        <v>400</v>
      </c>
      <c r="E89" s="658">
        <v>0.65225683478995666</v>
      </c>
    </row>
    <row r="90" spans="2:5" s="475" customFormat="1">
      <c r="B90" s="1057"/>
      <c r="C90" s="722"/>
      <c r="D90" s="485" t="s">
        <v>401</v>
      </c>
      <c r="E90" s="658">
        <v>0.76008655008716464</v>
      </c>
    </row>
    <row r="91" spans="2:5" s="475" customFormat="1">
      <c r="B91" s="1057"/>
      <c r="C91" s="722" t="s">
        <v>403</v>
      </c>
      <c r="D91" s="485" t="s">
        <v>402</v>
      </c>
      <c r="E91" s="658">
        <v>0.45437490123545327</v>
      </c>
    </row>
    <row r="92" spans="2:5" s="475" customFormat="1">
      <c r="B92" s="1057"/>
      <c r="C92" s="722"/>
      <c r="D92" s="485" t="s">
        <v>404</v>
      </c>
      <c r="E92" s="658">
        <v>0.68549258278848613</v>
      </c>
    </row>
    <row r="93" spans="2:5" s="475" customFormat="1">
      <c r="B93" s="1057"/>
      <c r="C93" s="722"/>
      <c r="D93" s="485" t="s">
        <v>405</v>
      </c>
      <c r="E93" s="658">
        <v>0.8325280480804591</v>
      </c>
    </row>
    <row r="94" spans="2:5" s="475" customFormat="1">
      <c r="B94" s="1057"/>
      <c r="C94" s="722"/>
      <c r="D94" s="485" t="s">
        <v>406</v>
      </c>
      <c r="E94" s="658">
        <v>0.69449667423820649</v>
      </c>
    </row>
    <row r="95" spans="2:5" s="475" customFormat="1">
      <c r="B95" s="1057"/>
      <c r="C95" s="722" t="s">
        <v>408</v>
      </c>
      <c r="D95" s="485" t="s">
        <v>407</v>
      </c>
      <c r="E95" s="658">
        <v>0.8362865356713457</v>
      </c>
    </row>
    <row r="96" spans="2:5" s="475" customFormat="1">
      <c r="B96" s="1057"/>
      <c r="C96" s="722"/>
      <c r="D96" s="485" t="s">
        <v>409</v>
      </c>
      <c r="E96" s="658">
        <v>0.49468487575185011</v>
      </c>
    </row>
    <row r="97" spans="2:5" s="475" customFormat="1">
      <c r="B97" s="1057"/>
      <c r="C97" s="722"/>
      <c r="D97" s="485" t="s">
        <v>410</v>
      </c>
      <c r="E97" s="658">
        <v>0.65216779546017145</v>
      </c>
    </row>
    <row r="98" spans="2:5" s="475" customFormat="1">
      <c r="B98" s="1057"/>
      <c r="C98" s="722"/>
      <c r="D98" s="485" t="s">
        <v>411</v>
      </c>
      <c r="E98" s="658">
        <v>0.75382037076020636</v>
      </c>
    </row>
    <row r="99" spans="2:5" s="475" customFormat="1">
      <c r="B99" s="1057"/>
      <c r="C99" s="722"/>
      <c r="D99" s="485" t="s">
        <v>412</v>
      </c>
      <c r="E99" s="658">
        <v>0.87285451071957898</v>
      </c>
    </row>
    <row r="100" spans="2:5" s="475" customFormat="1">
      <c r="B100" s="1057"/>
      <c r="C100" s="722" t="s">
        <v>413</v>
      </c>
      <c r="D100" s="485" t="s">
        <v>414</v>
      </c>
      <c r="E100" s="658">
        <v>0.88082915063209377</v>
      </c>
    </row>
    <row r="101" spans="2:5" s="475" customFormat="1">
      <c r="B101" s="1057"/>
      <c r="C101" s="722"/>
      <c r="D101" s="485" t="s">
        <v>415</v>
      </c>
      <c r="E101" s="658">
        <v>0.90886320069733673</v>
      </c>
    </row>
    <row r="102" spans="2:5" s="475" customFormat="1">
      <c r="B102" s="1057"/>
      <c r="C102" s="722"/>
      <c r="D102" s="485" t="s">
        <v>416</v>
      </c>
      <c r="E102" s="658">
        <v>0.72020126997642675</v>
      </c>
    </row>
    <row r="103" spans="2:5" s="475" customFormat="1" ht="16.5" thickBot="1">
      <c r="B103" s="1058"/>
      <c r="C103" s="722"/>
      <c r="D103" s="488" t="s">
        <v>417</v>
      </c>
      <c r="E103" s="661">
        <v>0.69038230364991826</v>
      </c>
    </row>
    <row r="104" spans="2:5" s="475" customFormat="1">
      <c r="B104" s="1056">
        <v>2022</v>
      </c>
      <c r="C104" s="721" t="s">
        <v>419</v>
      </c>
      <c r="D104" s="484" t="s">
        <v>420</v>
      </c>
      <c r="E104" s="657">
        <v>1.0250945422399971</v>
      </c>
    </row>
    <row r="105" spans="2:5" s="475" customFormat="1">
      <c r="B105" s="1057"/>
      <c r="C105" s="722"/>
      <c r="D105" s="485" t="s">
        <v>421</v>
      </c>
      <c r="E105" s="658">
        <v>0.90044991162148913</v>
      </c>
    </row>
    <row r="106" spans="2:5" s="475" customFormat="1">
      <c r="B106" s="1057"/>
      <c r="C106" s="722"/>
      <c r="D106" s="485" t="s">
        <v>422</v>
      </c>
      <c r="E106" s="658">
        <v>1.0701524417460639</v>
      </c>
    </row>
    <row r="107" spans="2:5" s="475" customFormat="1">
      <c r="B107" s="1057"/>
      <c r="C107" s="722"/>
      <c r="D107" s="485" t="s">
        <v>423</v>
      </c>
      <c r="E107" s="658">
        <v>0.64861416017809326</v>
      </c>
    </row>
    <row r="108" spans="2:5" s="475" customFormat="1">
      <c r="B108" s="1057"/>
      <c r="C108" s="722" t="s">
        <v>361</v>
      </c>
      <c r="D108" s="485" t="s">
        <v>424</v>
      </c>
      <c r="E108" s="658">
        <v>0.79977789916134789</v>
      </c>
    </row>
    <row r="109" spans="2:5" s="475" customFormat="1">
      <c r="B109" s="1057"/>
      <c r="C109" s="722"/>
      <c r="D109" s="485" t="s">
        <v>425</v>
      </c>
      <c r="E109" s="658">
        <v>0.89209683817994068</v>
      </c>
    </row>
    <row r="110" spans="2:5" s="475" customFormat="1">
      <c r="B110" s="1057"/>
      <c r="C110" s="722"/>
      <c r="D110" s="485" t="s">
        <v>362</v>
      </c>
      <c r="E110" s="658">
        <v>1.1056501575893376</v>
      </c>
    </row>
    <row r="111" spans="2:5" s="475" customFormat="1">
      <c r="B111" s="1057"/>
      <c r="C111" s="722"/>
      <c r="D111" s="485" t="s">
        <v>363</v>
      </c>
      <c r="E111" s="658">
        <v>0.90460081176864438</v>
      </c>
    </row>
    <row r="112" spans="2:5" s="475" customFormat="1">
      <c r="B112" s="1057"/>
      <c r="C112" s="722" t="s">
        <v>365</v>
      </c>
      <c r="D112" s="485" t="s">
        <v>364</v>
      </c>
      <c r="E112" s="658">
        <v>0.93056524261954343</v>
      </c>
    </row>
    <row r="113" spans="2:5" s="475" customFormat="1">
      <c r="B113" s="1057"/>
      <c r="C113" s="722"/>
      <c r="D113" s="485" t="s">
        <v>366</v>
      </c>
      <c r="E113" s="658">
        <v>0.91602276262858373</v>
      </c>
    </row>
    <row r="114" spans="2:5" s="475" customFormat="1">
      <c r="B114" s="1057"/>
      <c r="C114" s="722"/>
      <c r="D114" s="485" t="s">
        <v>367</v>
      </c>
      <c r="E114" s="658">
        <v>1.0123123745933178</v>
      </c>
    </row>
    <row r="115" spans="2:5" s="475" customFormat="1">
      <c r="B115" s="1057"/>
      <c r="C115" s="722"/>
      <c r="D115" s="485" t="s">
        <v>368</v>
      </c>
      <c r="E115" s="658">
        <v>0.58398470186320417</v>
      </c>
    </row>
    <row r="116" spans="2:5" s="475" customFormat="1">
      <c r="B116" s="1057"/>
      <c r="C116" s="722"/>
      <c r="D116" s="485" t="s">
        <v>369</v>
      </c>
      <c r="E116" s="658">
        <v>1.0580154057597104</v>
      </c>
    </row>
    <row r="117" spans="2:5" s="475" customFormat="1">
      <c r="B117" s="1057"/>
      <c r="C117" s="722" t="s">
        <v>371</v>
      </c>
      <c r="D117" s="485" t="s">
        <v>370</v>
      </c>
      <c r="E117" s="658">
        <v>0.90373195591461208</v>
      </c>
    </row>
    <row r="118" spans="2:5" s="475" customFormat="1">
      <c r="B118" s="1057"/>
      <c r="C118" s="722"/>
      <c r="D118" s="485" t="s">
        <v>372</v>
      </c>
      <c r="E118" s="658">
        <v>0.75757072959091942</v>
      </c>
    </row>
    <row r="119" spans="2:5" s="475" customFormat="1">
      <c r="B119" s="1057"/>
      <c r="C119" s="722"/>
      <c r="D119" s="485" t="s">
        <v>373</v>
      </c>
      <c r="E119" s="658">
        <v>0.8456412950455926</v>
      </c>
    </row>
    <row r="120" spans="2:5" s="475" customFormat="1">
      <c r="B120" s="1057"/>
      <c r="C120" s="722"/>
      <c r="D120" s="485" t="s">
        <v>374</v>
      </c>
      <c r="E120" s="658">
        <v>0.98875317392283102</v>
      </c>
    </row>
    <row r="121" spans="2:5" s="475" customFormat="1">
      <c r="B121" s="1057"/>
      <c r="C121" s="722" t="s">
        <v>376</v>
      </c>
      <c r="D121" s="485" t="s">
        <v>375</v>
      </c>
      <c r="E121" s="658">
        <v>1.0730883687778199</v>
      </c>
    </row>
    <row r="122" spans="2:5" s="475" customFormat="1">
      <c r="B122" s="1057"/>
      <c r="C122" s="722"/>
      <c r="D122" s="485" t="s">
        <v>377</v>
      </c>
      <c r="E122" s="658">
        <v>0.68289817616970361</v>
      </c>
    </row>
    <row r="123" spans="2:5" s="475" customFormat="1">
      <c r="B123" s="1057"/>
      <c r="C123" s="722"/>
      <c r="D123" s="485" t="s">
        <v>378</v>
      </c>
      <c r="E123" s="658">
        <v>0.67274847028754159</v>
      </c>
    </row>
    <row r="124" spans="2:5" s="475" customFormat="1">
      <c r="B124" s="1057"/>
      <c r="C124" s="722"/>
      <c r="D124" s="485" t="s">
        <v>379</v>
      </c>
      <c r="E124" s="658">
        <v>0.53065061038415962</v>
      </c>
    </row>
    <row r="125" spans="2:5" s="475" customFormat="1">
      <c r="B125" s="1057"/>
      <c r="C125" s="722" t="s">
        <v>381</v>
      </c>
      <c r="D125" s="485" t="s">
        <v>380</v>
      </c>
      <c r="E125" s="658">
        <v>0.49490395930562597</v>
      </c>
    </row>
    <row r="126" spans="2:5" s="475" customFormat="1">
      <c r="B126" s="1057"/>
      <c r="C126" s="722"/>
      <c r="D126" s="485" t="s">
        <v>382</v>
      </c>
      <c r="E126" s="658">
        <v>0.42324112913582224</v>
      </c>
    </row>
    <row r="127" spans="2:5" s="475" customFormat="1">
      <c r="B127" s="1057"/>
      <c r="C127" s="722"/>
      <c r="D127" s="485" t="s">
        <v>383</v>
      </c>
      <c r="E127" s="658">
        <v>0.39978075505988736</v>
      </c>
    </row>
    <row r="128" spans="2:5" s="475" customFormat="1">
      <c r="B128" s="1057"/>
      <c r="C128" s="722"/>
      <c r="D128" s="485" t="s">
        <v>384</v>
      </c>
      <c r="E128" s="658">
        <v>0.41727028239561142</v>
      </c>
    </row>
    <row r="129" spans="2:5" s="475" customFormat="1">
      <c r="B129" s="1057"/>
      <c r="C129" s="722"/>
      <c r="D129" s="485" t="s">
        <v>385</v>
      </c>
      <c r="E129" s="658">
        <v>0.42423709075593485</v>
      </c>
    </row>
    <row r="130" spans="2:5" s="475" customFormat="1">
      <c r="B130" s="1057"/>
      <c r="C130" s="722" t="s">
        <v>387</v>
      </c>
      <c r="D130" s="485" t="s">
        <v>386</v>
      </c>
      <c r="E130" s="658">
        <v>0.38122616918617314</v>
      </c>
    </row>
    <row r="131" spans="2:5" s="475" customFormat="1">
      <c r="B131" s="1057"/>
      <c r="C131" s="722"/>
      <c r="D131" s="485" t="s">
        <v>388</v>
      </c>
      <c r="E131" s="658">
        <v>0.32902051314191488</v>
      </c>
    </row>
    <row r="132" spans="2:5" s="475" customFormat="1">
      <c r="B132" s="1057"/>
      <c r="C132" s="722"/>
      <c r="D132" s="485" t="s">
        <v>389</v>
      </c>
      <c r="E132" s="658">
        <v>0.31535543240327596</v>
      </c>
    </row>
    <row r="133" spans="2:5" s="475" customFormat="1">
      <c r="B133" s="1057"/>
      <c r="C133" s="722"/>
      <c r="D133" s="485" t="s">
        <v>390</v>
      </c>
      <c r="E133" s="658">
        <v>0.31035501329522158</v>
      </c>
    </row>
    <row r="134" spans="2:5" s="475" customFormat="1">
      <c r="B134" s="1057"/>
      <c r="C134" s="722" t="s">
        <v>392</v>
      </c>
      <c r="D134" s="485" t="s">
        <v>391</v>
      </c>
      <c r="E134" s="658">
        <v>0.27296597964602332</v>
      </c>
    </row>
    <row r="135" spans="2:5" s="475" customFormat="1">
      <c r="B135" s="1057"/>
      <c r="C135" s="722"/>
      <c r="D135" s="485" t="s">
        <v>393</v>
      </c>
      <c r="E135" s="658">
        <v>0.2313033875195751</v>
      </c>
    </row>
    <row r="136" spans="2:5" s="475" customFormat="1">
      <c r="B136" s="1057"/>
      <c r="C136" s="722"/>
      <c r="D136" s="485" t="s">
        <v>394</v>
      </c>
      <c r="E136" s="658">
        <v>0.40076176834923027</v>
      </c>
    </row>
    <row r="137" spans="2:5" s="475" customFormat="1">
      <c r="B137" s="1057"/>
      <c r="C137" s="722"/>
      <c r="D137" s="485" t="s">
        <v>395</v>
      </c>
      <c r="E137" s="658">
        <v>0.64372214544160899</v>
      </c>
    </row>
    <row r="138" spans="2:5" s="475" customFormat="1">
      <c r="B138" s="1057"/>
      <c r="C138" s="722"/>
      <c r="D138" s="485" t="s">
        <v>396</v>
      </c>
      <c r="E138" s="658">
        <v>0.82249208303028754</v>
      </c>
    </row>
    <row r="139" spans="2:5" s="475" customFormat="1">
      <c r="B139" s="1057"/>
      <c r="C139" s="722" t="s">
        <v>397</v>
      </c>
      <c r="D139" s="485" t="s">
        <v>398</v>
      </c>
      <c r="E139" s="658">
        <v>0.84060758451024942</v>
      </c>
    </row>
    <row r="140" spans="2:5" s="475" customFormat="1">
      <c r="B140" s="1057"/>
      <c r="C140" s="722"/>
      <c r="D140" s="485" t="s">
        <v>399</v>
      </c>
      <c r="E140" s="658">
        <v>0.94981860335462287</v>
      </c>
    </row>
    <row r="141" spans="2:5" s="475" customFormat="1">
      <c r="B141" s="1057"/>
      <c r="C141" s="722"/>
      <c r="D141" s="485" t="s">
        <v>400</v>
      </c>
      <c r="E141" s="658">
        <v>0.61861214940614451</v>
      </c>
    </row>
    <row r="142" spans="2:5" s="475" customFormat="1">
      <c r="B142" s="1057"/>
      <c r="C142" s="722"/>
      <c r="D142" s="485" t="s">
        <v>401</v>
      </c>
      <c r="E142" s="658">
        <v>0.74194563643255984</v>
      </c>
    </row>
    <row r="143" spans="2:5" s="475" customFormat="1">
      <c r="B143" s="1057"/>
      <c r="C143" s="722" t="s">
        <v>403</v>
      </c>
      <c r="D143" s="485" t="s">
        <v>402</v>
      </c>
      <c r="E143" s="658">
        <v>0.87554886949527766</v>
      </c>
    </row>
    <row r="144" spans="2:5" s="475" customFormat="1">
      <c r="B144" s="1057"/>
      <c r="C144" s="722"/>
      <c r="D144" s="485" t="s">
        <v>404</v>
      </c>
      <c r="E144" s="658">
        <v>0.92052641630968579</v>
      </c>
    </row>
    <row r="145" spans="2:5" s="475" customFormat="1">
      <c r="B145" s="1057"/>
      <c r="C145" s="722"/>
      <c r="D145" s="485" t="s">
        <v>405</v>
      </c>
      <c r="E145" s="658">
        <v>0.91402334160996701</v>
      </c>
    </row>
    <row r="146" spans="2:5" s="475" customFormat="1">
      <c r="B146" s="1057"/>
      <c r="C146" s="722"/>
      <c r="D146" s="485" t="s">
        <v>406</v>
      </c>
      <c r="E146" s="658">
        <v>0.74518237392672493</v>
      </c>
    </row>
    <row r="147" spans="2:5" s="475" customFormat="1">
      <c r="B147" s="1057"/>
      <c r="C147" s="722" t="s">
        <v>408</v>
      </c>
      <c r="D147" s="485" t="s">
        <v>407</v>
      </c>
      <c r="E147" s="658">
        <v>1.0193043236670887</v>
      </c>
    </row>
    <row r="148" spans="2:5" s="475" customFormat="1">
      <c r="B148" s="1057"/>
      <c r="C148" s="722"/>
      <c r="D148" s="485" t="s">
        <v>409</v>
      </c>
      <c r="E148" s="658">
        <v>0.91312347509030611</v>
      </c>
    </row>
    <row r="149" spans="2:5" s="475" customFormat="1">
      <c r="B149" s="1057"/>
      <c r="C149" s="722"/>
      <c r="D149" s="485" t="s">
        <v>410</v>
      </c>
      <c r="E149" s="658">
        <v>0.7200862135777808</v>
      </c>
    </row>
    <row r="150" spans="2:5" s="475" customFormat="1">
      <c r="B150" s="1057"/>
      <c r="C150" s="722"/>
      <c r="D150" s="485" t="s">
        <v>411</v>
      </c>
      <c r="E150" s="658">
        <v>0.66928093607507233</v>
      </c>
    </row>
    <row r="151" spans="2:5" s="475" customFormat="1">
      <c r="B151" s="1057"/>
      <c r="C151" s="722"/>
      <c r="D151" s="485" t="s">
        <v>412</v>
      </c>
      <c r="E151" s="658">
        <v>0.72898082978492096</v>
      </c>
    </row>
    <row r="152" spans="2:5" s="475" customFormat="1">
      <c r="B152" s="1057"/>
      <c r="C152" s="722" t="s">
        <v>413</v>
      </c>
      <c r="D152" s="485" t="s">
        <v>414</v>
      </c>
      <c r="E152" s="658">
        <v>0.72756548393596432</v>
      </c>
    </row>
    <row r="153" spans="2:5" s="475" customFormat="1">
      <c r="B153" s="1057"/>
      <c r="C153" s="722"/>
      <c r="D153" s="485" t="s">
        <v>415</v>
      </c>
      <c r="E153" s="658">
        <v>0.73107100538311176</v>
      </c>
    </row>
    <row r="154" spans="2:5" s="475" customFormat="1">
      <c r="B154" s="1057"/>
      <c r="C154" s="722"/>
      <c r="D154" s="485" t="s">
        <v>416</v>
      </c>
      <c r="E154" s="658">
        <v>0.59180017922570272</v>
      </c>
    </row>
    <row r="155" spans="2:5" s="475" customFormat="1" ht="16.5" thickBot="1">
      <c r="B155" s="1059"/>
      <c r="C155" s="722"/>
      <c r="D155" s="488" t="s">
        <v>417</v>
      </c>
      <c r="E155" s="661">
        <v>0.65123817978350007</v>
      </c>
    </row>
    <row r="156" spans="2:5" s="475" customFormat="1">
      <c r="B156" s="1060">
        <v>2023</v>
      </c>
      <c r="C156" s="721" t="s">
        <v>419</v>
      </c>
      <c r="D156" s="736" t="s">
        <v>420</v>
      </c>
      <c r="E156" s="735">
        <v>1.0417211046117569</v>
      </c>
    </row>
    <row r="157" spans="2:5" s="475" customFormat="1">
      <c r="B157" s="1061"/>
      <c r="C157" s="722"/>
      <c r="D157" s="544" t="s">
        <v>421</v>
      </c>
      <c r="E157" s="662">
        <v>0.98209663249945511</v>
      </c>
    </row>
    <row r="158" spans="2:5">
      <c r="B158" s="1061"/>
      <c r="C158" s="724"/>
      <c r="D158" s="544" t="s">
        <v>422</v>
      </c>
      <c r="E158" s="662">
        <v>0.95276414845790813</v>
      </c>
    </row>
    <row r="159" spans="2:5">
      <c r="B159" s="1061"/>
      <c r="C159" s="724"/>
      <c r="D159" s="544" t="s">
        <v>423</v>
      </c>
      <c r="E159" s="662">
        <v>0.99564662499512024</v>
      </c>
    </row>
    <row r="160" spans="2:5">
      <c r="B160" s="1061"/>
      <c r="C160" s="724" t="s">
        <v>361</v>
      </c>
      <c r="D160" s="544" t="s">
        <v>424</v>
      </c>
      <c r="E160" s="662">
        <v>1.024566636302688</v>
      </c>
    </row>
    <row r="161" spans="2:5">
      <c r="B161" s="1061"/>
      <c r="C161" s="724"/>
      <c r="D161" s="544" t="s">
        <v>425</v>
      </c>
      <c r="E161" s="662">
        <v>0.82426962646193402</v>
      </c>
    </row>
    <row r="162" spans="2:5">
      <c r="B162" s="1061"/>
      <c r="C162" s="724"/>
      <c r="D162" s="544" t="s">
        <v>362</v>
      </c>
      <c r="E162" s="662">
        <v>0.95363788486247192</v>
      </c>
    </row>
    <row r="163" spans="2:5">
      <c r="B163" s="1061"/>
      <c r="C163" s="724"/>
      <c r="D163" s="544" t="s">
        <v>363</v>
      </c>
      <c r="E163" s="662">
        <v>1.1153240504296305</v>
      </c>
    </row>
    <row r="164" spans="2:5">
      <c r="B164" s="1061"/>
      <c r="C164" s="724" t="s">
        <v>365</v>
      </c>
      <c r="D164" s="544" t="s">
        <v>364</v>
      </c>
      <c r="E164" s="662">
        <v>1.0692954606411753</v>
      </c>
    </row>
    <row r="165" spans="2:5">
      <c r="B165" s="1061"/>
      <c r="C165" s="724"/>
      <c r="D165" s="544" t="s">
        <v>366</v>
      </c>
      <c r="E165" s="662">
        <v>1.1740403323363775</v>
      </c>
    </row>
    <row r="166" spans="2:5">
      <c r="B166" s="1061"/>
      <c r="C166" s="724"/>
      <c r="D166" s="544" t="s">
        <v>367</v>
      </c>
      <c r="E166" s="662">
        <v>1.2280621752995595</v>
      </c>
    </row>
    <row r="167" spans="2:5">
      <c r="B167" s="1061"/>
      <c r="C167" s="724"/>
      <c r="D167" s="544" t="s">
        <v>368</v>
      </c>
      <c r="E167" s="662">
        <v>0.68773189632099707</v>
      </c>
    </row>
    <row r="168" spans="2:5">
      <c r="B168" s="1061"/>
      <c r="C168" s="724"/>
      <c r="D168" s="544" t="s">
        <v>369</v>
      </c>
      <c r="E168" s="662">
        <v>0.96064225084060317</v>
      </c>
    </row>
    <row r="169" spans="2:5">
      <c r="B169" s="1061"/>
      <c r="C169" s="724" t="s">
        <v>371</v>
      </c>
      <c r="D169" s="544" t="s">
        <v>370</v>
      </c>
      <c r="E169" s="658">
        <v>0.70869307465136722</v>
      </c>
    </row>
    <row r="170" spans="2:5">
      <c r="B170" s="1061"/>
      <c r="C170" s="724"/>
      <c r="D170" s="544" t="s">
        <v>372</v>
      </c>
      <c r="E170" s="658">
        <v>1.2853305577476157</v>
      </c>
    </row>
    <row r="171" spans="2:5">
      <c r="B171" s="1061"/>
      <c r="C171" s="724"/>
      <c r="D171" s="544" t="s">
        <v>373</v>
      </c>
      <c r="E171" s="658">
        <v>1.133873026882656</v>
      </c>
    </row>
    <row r="172" spans="2:5">
      <c r="B172" s="1061"/>
      <c r="C172" s="724"/>
      <c r="D172" s="544" t="s">
        <v>374</v>
      </c>
      <c r="E172" s="658">
        <v>0.88199649529598134</v>
      </c>
    </row>
    <row r="173" spans="2:5">
      <c r="B173" s="1061"/>
      <c r="C173" s="724" t="s">
        <v>376</v>
      </c>
      <c r="D173" s="544" t="s">
        <v>375</v>
      </c>
      <c r="E173" s="658">
        <v>0.94937748307415692</v>
      </c>
    </row>
    <row r="174" spans="2:5">
      <c r="B174" s="1061"/>
      <c r="C174" s="724"/>
      <c r="D174" s="544" t="s">
        <v>377</v>
      </c>
      <c r="E174" s="658">
        <v>1.0411347625358842</v>
      </c>
    </row>
    <row r="175" spans="2:5">
      <c r="B175" s="1061"/>
      <c r="C175" s="724"/>
      <c r="D175" s="544" t="s">
        <v>378</v>
      </c>
      <c r="E175" s="658">
        <v>1.2569247732497473</v>
      </c>
    </row>
    <row r="176" spans="2:5">
      <c r="B176" s="1061"/>
      <c r="C176" s="724"/>
      <c r="D176" s="544" t="s">
        <v>379</v>
      </c>
      <c r="E176" s="658">
        <v>0.81646167553044235</v>
      </c>
    </row>
    <row r="177" spans="2:5">
      <c r="B177" s="1061"/>
      <c r="C177" s="724"/>
      <c r="D177" s="544" t="s">
        <v>380</v>
      </c>
      <c r="E177" s="658">
        <v>0.79138630484646122</v>
      </c>
    </row>
    <row r="178" spans="2:5">
      <c r="B178" s="1061"/>
      <c r="C178" s="724" t="s">
        <v>381</v>
      </c>
      <c r="D178" s="544" t="s">
        <v>382</v>
      </c>
      <c r="E178" s="658">
        <v>0.68879369881624619</v>
      </c>
    </row>
    <row r="179" spans="2:5">
      <c r="B179" s="1061"/>
      <c r="C179" s="724"/>
      <c r="D179" s="544" t="s">
        <v>383</v>
      </c>
      <c r="E179" s="658">
        <v>0.67360384400975715</v>
      </c>
    </row>
    <row r="180" spans="2:5">
      <c r="B180" s="1061"/>
      <c r="C180" s="724"/>
      <c r="D180" s="544" t="s">
        <v>384</v>
      </c>
      <c r="E180" s="658">
        <v>0.50460560199612914</v>
      </c>
    </row>
    <row r="181" spans="2:5">
      <c r="B181" s="1061"/>
      <c r="C181" s="724"/>
      <c r="D181" s="544" t="s">
        <v>385</v>
      </c>
      <c r="E181" s="658">
        <v>0.42979813961604296</v>
      </c>
    </row>
    <row r="182" spans="2:5">
      <c r="B182" s="1061"/>
      <c r="C182" s="724"/>
      <c r="D182" s="485" t="s">
        <v>386</v>
      </c>
      <c r="E182" s="694">
        <v>0.40817190223985439</v>
      </c>
    </row>
    <row r="183" spans="2:5">
      <c r="B183" s="1061"/>
      <c r="C183" s="724"/>
      <c r="D183" s="485" t="s">
        <v>388</v>
      </c>
      <c r="E183" s="694">
        <v>0.35782091848234759</v>
      </c>
    </row>
    <row r="184" spans="2:5">
      <c r="B184" s="1061"/>
      <c r="C184" s="724" t="s">
        <v>387</v>
      </c>
      <c r="D184" s="485" t="s">
        <v>389</v>
      </c>
      <c r="E184" s="694">
        <v>0.35458418712291329</v>
      </c>
    </row>
    <row r="185" spans="2:5">
      <c r="B185" s="1061"/>
      <c r="C185" s="724"/>
      <c r="D185" s="485" t="s">
        <v>390</v>
      </c>
      <c r="E185" s="694">
        <v>0.35990979074418405</v>
      </c>
    </row>
    <row r="186" spans="2:5">
      <c r="B186" s="1061"/>
      <c r="C186" s="724"/>
      <c r="D186" s="485" t="s">
        <v>391</v>
      </c>
      <c r="E186" s="694">
        <v>0.40072001652853756</v>
      </c>
    </row>
    <row r="187" spans="2:5">
      <c r="B187" s="1061"/>
      <c r="C187" s="724"/>
      <c r="D187" s="485" t="s">
        <v>393</v>
      </c>
      <c r="E187" s="694">
        <v>0.295856395245919</v>
      </c>
    </row>
    <row r="188" spans="2:5">
      <c r="B188" s="1061"/>
      <c r="C188" s="724" t="s">
        <v>392</v>
      </c>
      <c r="D188" s="485" t="s">
        <v>394</v>
      </c>
      <c r="E188" s="694">
        <v>0.360584454791327</v>
      </c>
    </row>
    <row r="189" spans="2:5">
      <c r="B189" s="1061"/>
      <c r="C189" s="724"/>
      <c r="D189" s="485" t="s">
        <v>395</v>
      </c>
      <c r="E189" s="694">
        <v>0.5742766662912101</v>
      </c>
    </row>
    <row r="190" spans="2:5">
      <c r="B190" s="1061"/>
      <c r="C190" s="724"/>
      <c r="D190" s="485" t="s">
        <v>396</v>
      </c>
      <c r="E190" s="694">
        <v>0.79301719525038017</v>
      </c>
    </row>
    <row r="191" spans="2:5">
      <c r="B191" s="1061"/>
      <c r="C191" s="724"/>
      <c r="D191" s="485" t="s">
        <v>398</v>
      </c>
      <c r="E191" s="694">
        <v>0.58417493157099987</v>
      </c>
    </row>
    <row r="192" spans="2:5">
      <c r="B192" s="1061"/>
      <c r="C192" s="724" t="s">
        <v>397</v>
      </c>
      <c r="D192" s="485" t="s">
        <v>399</v>
      </c>
      <c r="E192" s="694">
        <v>0.75960466047110731</v>
      </c>
    </row>
    <row r="193" spans="1:5">
      <c r="B193" s="1061"/>
      <c r="C193" s="724"/>
      <c r="D193" s="485" t="s">
        <v>400</v>
      </c>
      <c r="E193" s="694">
        <v>1.0964109532958726</v>
      </c>
    </row>
    <row r="194" spans="1:5">
      <c r="B194" s="1061"/>
      <c r="C194" s="724"/>
      <c r="D194" s="485" t="s">
        <v>401</v>
      </c>
      <c r="E194" s="694">
        <v>1.0425140660432484</v>
      </c>
    </row>
    <row r="195" spans="1:5">
      <c r="B195" s="1061"/>
      <c r="C195" s="724"/>
      <c r="D195" s="485" t="s">
        <v>402</v>
      </c>
      <c r="E195" s="694">
        <v>1.0984925537388903</v>
      </c>
    </row>
    <row r="196" spans="1:5">
      <c r="B196" s="1061"/>
      <c r="C196" s="724" t="s">
        <v>403</v>
      </c>
      <c r="D196" s="485" t="s">
        <v>404</v>
      </c>
      <c r="E196" s="694">
        <v>0.74474193187291537</v>
      </c>
    </row>
    <row r="197" spans="1:5">
      <c r="B197" s="1061"/>
      <c r="C197" s="724"/>
      <c r="D197" s="485" t="s">
        <v>405</v>
      </c>
      <c r="E197" s="694">
        <v>1.0498800403006281</v>
      </c>
    </row>
    <row r="198" spans="1:5">
      <c r="B198" s="1061"/>
      <c r="C198" s="724"/>
      <c r="D198" s="485" t="s">
        <v>406</v>
      </c>
      <c r="E198" s="694">
        <v>1.4826182404192505</v>
      </c>
    </row>
    <row r="199" spans="1:5">
      <c r="B199" s="1061"/>
      <c r="C199" s="724"/>
      <c r="D199" s="485" t="s">
        <v>407</v>
      </c>
      <c r="E199" s="694">
        <v>1.0517834154947463</v>
      </c>
    </row>
    <row r="200" spans="1:5">
      <c r="B200" s="1061"/>
      <c r="C200" s="724" t="s">
        <v>408</v>
      </c>
      <c r="D200" s="485" t="s">
        <v>409</v>
      </c>
      <c r="E200" s="694">
        <v>1.1924196136775682</v>
      </c>
    </row>
    <row r="201" spans="1:5">
      <c r="B201" s="1061"/>
      <c r="C201" s="724"/>
      <c r="D201" s="485" t="s">
        <v>410</v>
      </c>
      <c r="E201" s="694">
        <v>0.74323176360552823</v>
      </c>
    </row>
    <row r="202" spans="1:5">
      <c r="B202" s="1061"/>
      <c r="C202" s="724"/>
      <c r="D202" s="485" t="s">
        <v>411</v>
      </c>
      <c r="E202" s="694">
        <v>1.0245149275991583</v>
      </c>
    </row>
    <row r="203" spans="1:5">
      <c r="B203" s="1061"/>
      <c r="C203" s="724"/>
      <c r="D203" s="485" t="s">
        <v>412</v>
      </c>
      <c r="E203" s="694">
        <v>1.1532086578042091</v>
      </c>
    </row>
    <row r="204" spans="1:5">
      <c r="B204" s="1061"/>
      <c r="C204" s="724" t="s">
        <v>413</v>
      </c>
      <c r="D204" s="485" t="s">
        <v>414</v>
      </c>
      <c r="E204" s="694">
        <v>1.0042375793799418</v>
      </c>
    </row>
    <row r="205" spans="1:5">
      <c r="B205" s="1061"/>
      <c r="C205" s="724"/>
      <c r="D205" s="485" t="s">
        <v>415</v>
      </c>
      <c r="E205" s="694">
        <v>1.1542694186682116</v>
      </c>
    </row>
    <row r="206" spans="1:5">
      <c r="B206" s="1061"/>
      <c r="C206" s="724"/>
      <c r="D206" s="485" t="s">
        <v>416</v>
      </c>
      <c r="E206" s="694">
        <v>0.76744391994362227</v>
      </c>
    </row>
    <row r="207" spans="1:5" ht="16.5" thickBot="1">
      <c r="B207" s="1061"/>
      <c r="C207" s="725"/>
      <c r="D207" s="486" t="s">
        <v>417</v>
      </c>
      <c r="E207" s="737">
        <v>0.84962232889375744</v>
      </c>
    </row>
    <row r="208" spans="1:5">
      <c r="A208" s="928"/>
      <c r="B208" s="1064">
        <v>2024</v>
      </c>
      <c r="C208" s="926" t="s">
        <v>419</v>
      </c>
      <c r="D208" s="736" t="s">
        <v>420</v>
      </c>
      <c r="E208" s="735">
        <v>0.98608217520587504</v>
      </c>
    </row>
    <row r="209" spans="1:5">
      <c r="A209" s="928"/>
      <c r="B209" s="1065"/>
      <c r="C209" s="927"/>
      <c r="D209" s="544" t="s">
        <v>421</v>
      </c>
      <c r="E209" s="662">
        <v>1.0414287657587196</v>
      </c>
    </row>
    <row r="210" spans="1:5">
      <c r="A210" s="928"/>
      <c r="B210" s="1065"/>
      <c r="C210" s="928"/>
      <c r="D210" s="544" t="s">
        <v>422</v>
      </c>
      <c r="E210" s="662">
        <v>1.0147269523072084</v>
      </c>
    </row>
    <row r="211" spans="1:5">
      <c r="A211" s="928"/>
      <c r="B211" s="1065"/>
      <c r="C211" s="928"/>
      <c r="D211" s="544" t="s">
        <v>423</v>
      </c>
      <c r="E211" s="662">
        <v>1.0275998853329884</v>
      </c>
    </row>
    <row r="212" spans="1:5">
      <c r="A212" s="928"/>
      <c r="B212" s="1065"/>
      <c r="C212" s="928" t="s">
        <v>361</v>
      </c>
      <c r="D212" s="544" t="s">
        <v>424</v>
      </c>
      <c r="E212" s="662">
        <v>1.14721207645978</v>
      </c>
    </row>
    <row r="213" spans="1:5">
      <c r="A213" s="928"/>
      <c r="B213" s="1065"/>
      <c r="C213" s="928"/>
      <c r="D213" s="544" t="s">
        <v>425</v>
      </c>
      <c r="E213" s="662">
        <v>0.98977051333209809</v>
      </c>
    </row>
    <row r="214" spans="1:5">
      <c r="A214" s="928"/>
      <c r="B214" s="1065"/>
      <c r="C214" s="928"/>
      <c r="D214" s="544" t="s">
        <v>362</v>
      </c>
      <c r="E214" s="662">
        <v>0.9964055028460076</v>
      </c>
    </row>
    <row r="215" spans="1:5">
      <c r="A215" s="928"/>
      <c r="B215" s="1065"/>
      <c r="C215" s="928"/>
      <c r="D215" s="544" t="s">
        <v>363</v>
      </c>
      <c r="E215" s="662">
        <v>1.2037737738159275</v>
      </c>
    </row>
    <row r="216" spans="1:5">
      <c r="A216" s="928"/>
      <c r="B216" s="1065"/>
      <c r="C216" s="928" t="s">
        <v>365</v>
      </c>
      <c r="D216" s="544" t="s">
        <v>364</v>
      </c>
      <c r="E216" s="662">
        <v>1.111726053021125</v>
      </c>
    </row>
    <row r="217" spans="1:5">
      <c r="A217" s="928"/>
      <c r="B217" s="1065"/>
      <c r="C217" s="928"/>
      <c r="D217" s="544" t="s">
        <v>366</v>
      </c>
      <c r="E217" s="662">
        <v>1.0677474782656224</v>
      </c>
    </row>
    <row r="218" spans="1:5">
      <c r="A218" s="928"/>
      <c r="B218" s="1065"/>
      <c r="C218" s="928"/>
      <c r="D218" s="544" t="s">
        <v>367</v>
      </c>
      <c r="E218" s="662">
        <v>1.3002606374804029</v>
      </c>
    </row>
    <row r="219" spans="1:5">
      <c r="A219" s="928"/>
      <c r="B219" s="1065"/>
      <c r="C219" s="928"/>
      <c r="D219" s="544" t="s">
        <v>368</v>
      </c>
      <c r="E219" s="662">
        <v>0.75029676082902941</v>
      </c>
    </row>
    <row r="220" spans="1:5">
      <c r="A220" s="928"/>
      <c r="B220" s="1065"/>
      <c r="C220" s="928"/>
      <c r="D220" s="800" t="s">
        <v>369</v>
      </c>
      <c r="E220" s="801">
        <v>0.79348267844543063</v>
      </c>
    </row>
    <row r="221" spans="1:5">
      <c r="A221" s="928"/>
      <c r="B221" s="1065"/>
      <c r="C221" s="726" t="s">
        <v>371</v>
      </c>
      <c r="D221" s="803" t="s">
        <v>370</v>
      </c>
      <c r="E221" s="658">
        <v>1.2092499585394907</v>
      </c>
    </row>
    <row r="222" spans="1:5">
      <c r="A222" s="928"/>
      <c r="B222" s="1065"/>
      <c r="C222" s="726"/>
      <c r="D222" s="544" t="s">
        <v>372</v>
      </c>
      <c r="E222" s="658">
        <v>1.0885344630889706</v>
      </c>
    </row>
    <row r="223" spans="1:5">
      <c r="A223" s="928"/>
      <c r="B223" s="1065"/>
      <c r="C223" s="726"/>
      <c r="D223" s="544" t="s">
        <v>373</v>
      </c>
      <c r="E223" s="658">
        <v>1.2356305551427578</v>
      </c>
    </row>
    <row r="224" spans="1:5">
      <c r="A224" s="928"/>
      <c r="B224" s="1065"/>
      <c r="C224" s="726"/>
      <c r="D224" s="544" t="s">
        <v>374</v>
      </c>
      <c r="E224" s="658">
        <v>1.0253397416134333</v>
      </c>
    </row>
    <row r="225" spans="1:5">
      <c r="A225" s="928"/>
      <c r="B225" s="1065"/>
      <c r="C225" s="726" t="s">
        <v>376</v>
      </c>
      <c r="D225" s="544" t="s">
        <v>375</v>
      </c>
      <c r="E225" s="658">
        <v>1.4051785011996989</v>
      </c>
    </row>
    <row r="226" spans="1:5">
      <c r="A226" s="928"/>
      <c r="B226" s="1065"/>
      <c r="C226" s="726"/>
      <c r="D226" s="544" t="s">
        <v>377</v>
      </c>
      <c r="E226" s="658">
        <v>1.2018686546924449</v>
      </c>
    </row>
    <row r="227" spans="1:5">
      <c r="A227" s="928"/>
      <c r="B227" s="1065"/>
      <c r="C227" s="726"/>
      <c r="D227" s="544" t="s">
        <v>378</v>
      </c>
      <c r="E227" s="658">
        <v>0.83525837831034411</v>
      </c>
    </row>
    <row r="228" spans="1:5">
      <c r="A228" s="928"/>
      <c r="B228" s="1065"/>
      <c r="C228" s="726"/>
      <c r="D228" s="544" t="s">
        <v>379</v>
      </c>
      <c r="E228" s="658">
        <v>0.91531311984315677</v>
      </c>
    </row>
    <row r="229" spans="1:5">
      <c r="A229" s="928"/>
      <c r="B229" s="1065"/>
      <c r="C229" s="726"/>
      <c r="D229" s="544" t="s">
        <v>380</v>
      </c>
      <c r="E229" s="658">
        <v>0.76843660761338872</v>
      </c>
    </row>
    <row r="230" spans="1:5">
      <c r="A230" s="928"/>
      <c r="B230" s="1065"/>
      <c r="C230" s="726" t="s">
        <v>381</v>
      </c>
      <c r="D230" s="544" t="s">
        <v>382</v>
      </c>
      <c r="E230" s="658">
        <v>0.70599051105993538</v>
      </c>
    </row>
    <row r="231" spans="1:5">
      <c r="A231" s="928"/>
      <c r="B231" s="1065"/>
      <c r="C231" s="726"/>
      <c r="D231" s="544" t="s">
        <v>383</v>
      </c>
      <c r="E231" s="658">
        <v>0.64238582028159008</v>
      </c>
    </row>
    <row r="232" spans="1:5">
      <c r="A232" s="928"/>
      <c r="B232" s="1065"/>
      <c r="C232" s="726"/>
      <c r="D232" s="544" t="s">
        <v>384</v>
      </c>
      <c r="E232" s="658">
        <v>0.59451211179446295</v>
      </c>
    </row>
    <row r="233" spans="1:5">
      <c r="A233" s="928"/>
      <c r="B233" s="1065"/>
      <c r="C233" s="726"/>
      <c r="D233" s="803" t="s">
        <v>385</v>
      </c>
      <c r="E233" s="658">
        <v>0.58980020759754148</v>
      </c>
    </row>
    <row r="234" spans="1:5">
      <c r="A234" s="928"/>
      <c r="B234" s="1065"/>
      <c r="C234" s="726"/>
      <c r="D234" s="487" t="s">
        <v>386</v>
      </c>
      <c r="E234" s="802">
        <v>0.59905322923341497</v>
      </c>
    </row>
    <row r="235" spans="1:5">
      <c r="A235" s="928"/>
      <c r="B235" s="1065"/>
      <c r="C235" s="726"/>
      <c r="D235" s="485" t="s">
        <v>388</v>
      </c>
      <c r="E235" s="694">
        <v>0.46351384771223336</v>
      </c>
    </row>
    <row r="236" spans="1:5">
      <c r="A236" s="928"/>
      <c r="B236" s="1065"/>
      <c r="C236" s="726" t="s">
        <v>387</v>
      </c>
      <c r="D236" s="485" t="s">
        <v>389</v>
      </c>
      <c r="E236" s="694">
        <v>0.42303818924969666</v>
      </c>
    </row>
    <row r="237" spans="1:5">
      <c r="A237" s="928"/>
      <c r="B237" s="1065"/>
      <c r="C237" s="726"/>
      <c r="D237" s="485" t="s">
        <v>390</v>
      </c>
      <c r="E237" s="694">
        <v>0.4708522702235064</v>
      </c>
    </row>
    <row r="238" spans="1:5">
      <c r="A238" s="928"/>
      <c r="B238" s="1065"/>
      <c r="C238" s="726"/>
      <c r="D238" s="485" t="s">
        <v>391</v>
      </c>
      <c r="E238" s="694">
        <v>0.41502338496317376</v>
      </c>
    </row>
    <row r="239" spans="1:5">
      <c r="A239" s="928"/>
      <c r="B239" s="1065"/>
      <c r="C239" s="726"/>
      <c r="D239" s="485" t="s">
        <v>393</v>
      </c>
      <c r="E239" s="694">
        <v>0.32950913007709981</v>
      </c>
    </row>
    <row r="240" spans="1:5">
      <c r="A240" s="928"/>
      <c r="B240" s="1065"/>
      <c r="C240" s="726" t="s">
        <v>392</v>
      </c>
      <c r="D240" s="485" t="s">
        <v>394</v>
      </c>
      <c r="E240" s="694">
        <v>0.4153102532309515</v>
      </c>
    </row>
    <row r="241" spans="1:5">
      <c r="A241" s="928"/>
      <c r="B241" s="1065"/>
      <c r="C241" s="726"/>
      <c r="D241" s="485" t="s">
        <v>395</v>
      </c>
      <c r="E241" s="694">
        <v>0.60052842919304783</v>
      </c>
    </row>
    <row r="242" spans="1:5">
      <c r="A242" s="928"/>
      <c r="B242" s="1065"/>
      <c r="C242" s="726"/>
      <c r="D242" s="485" t="s">
        <v>396</v>
      </c>
      <c r="E242" s="694">
        <v>0.82472716778282418</v>
      </c>
    </row>
    <row r="243" spans="1:5">
      <c r="A243" s="928"/>
      <c r="B243" s="1065"/>
      <c r="C243" s="726"/>
      <c r="D243" s="485" t="s">
        <v>398</v>
      </c>
      <c r="E243" s="694">
        <v>0.71424202675198767</v>
      </c>
    </row>
    <row r="244" spans="1:5">
      <c r="A244" s="928"/>
      <c r="B244" s="1065"/>
      <c r="C244" s="726" t="s">
        <v>397</v>
      </c>
      <c r="D244" s="485" t="s">
        <v>399</v>
      </c>
      <c r="E244" s="694">
        <v>0.83525578097476239</v>
      </c>
    </row>
    <row r="245" spans="1:5">
      <c r="A245" s="928"/>
      <c r="B245" s="1065"/>
      <c r="C245" s="726"/>
      <c r="D245" s="485" t="s">
        <v>400</v>
      </c>
      <c r="E245" s="694">
        <v>1.327600946508813</v>
      </c>
    </row>
    <row r="246" spans="1:5">
      <c r="A246" s="928"/>
      <c r="B246" s="1065"/>
      <c r="C246" s="929"/>
      <c r="D246" s="485" t="s">
        <v>401</v>
      </c>
      <c r="E246" s="694">
        <v>0.92406736349649909</v>
      </c>
    </row>
    <row r="247" spans="1:5" ht="15.75" hidden="1" customHeight="1">
      <c r="A247" s="928"/>
      <c r="B247" s="1065"/>
      <c r="C247" s="726"/>
      <c r="D247" s="485" t="s">
        <v>402</v>
      </c>
      <c r="E247" s="694"/>
    </row>
    <row r="248" spans="1:5" ht="15.75" hidden="1" customHeight="1">
      <c r="A248" s="928"/>
      <c r="B248" s="1065"/>
      <c r="C248" s="726" t="s">
        <v>403</v>
      </c>
      <c r="D248" s="485" t="s">
        <v>404</v>
      </c>
      <c r="E248" s="694"/>
    </row>
    <row r="249" spans="1:5" ht="15.75" hidden="1" customHeight="1">
      <c r="A249" s="928"/>
      <c r="B249" s="1065"/>
      <c r="C249" s="726"/>
      <c r="D249" s="485" t="s">
        <v>405</v>
      </c>
      <c r="E249" s="694"/>
    </row>
    <row r="250" spans="1:5" ht="15.75" hidden="1" customHeight="1">
      <c r="A250" s="928"/>
      <c r="B250" s="1065"/>
      <c r="C250" s="726"/>
      <c r="D250" s="485" t="s">
        <v>406</v>
      </c>
      <c r="E250" s="694"/>
    </row>
    <row r="251" spans="1:5" ht="15.75" hidden="1" customHeight="1">
      <c r="A251" s="928"/>
      <c r="B251" s="1065"/>
      <c r="C251" s="726"/>
      <c r="D251" s="485" t="s">
        <v>407</v>
      </c>
      <c r="E251" s="694"/>
    </row>
    <row r="252" spans="1:5" ht="15.75" hidden="1" customHeight="1">
      <c r="A252" s="928"/>
      <c r="B252" s="1065"/>
      <c r="C252" s="726" t="s">
        <v>408</v>
      </c>
      <c r="D252" s="485" t="s">
        <v>409</v>
      </c>
      <c r="E252" s="694"/>
    </row>
    <row r="253" spans="1:5" ht="15.75" hidden="1" customHeight="1">
      <c r="A253" s="928"/>
      <c r="B253" s="1065"/>
      <c r="C253" s="726"/>
      <c r="D253" s="485" t="s">
        <v>410</v>
      </c>
      <c r="E253" s="694"/>
    </row>
    <row r="254" spans="1:5" ht="15.75" hidden="1" customHeight="1">
      <c r="A254" s="928"/>
      <c r="B254" s="1065"/>
      <c r="C254" s="726"/>
      <c r="D254" s="485" t="s">
        <v>411</v>
      </c>
      <c r="E254" s="694"/>
    </row>
    <row r="255" spans="1:5" ht="15.75" hidden="1" customHeight="1">
      <c r="A255" s="928"/>
      <c r="B255" s="1065"/>
      <c r="C255" s="726"/>
      <c r="D255" s="485" t="s">
        <v>412</v>
      </c>
      <c r="E255" s="694"/>
    </row>
    <row r="256" spans="1:5" ht="15.75" hidden="1" customHeight="1">
      <c r="A256" s="928"/>
      <c r="B256" s="1065"/>
      <c r="C256" s="726" t="s">
        <v>413</v>
      </c>
      <c r="D256" s="485" t="s">
        <v>414</v>
      </c>
      <c r="E256" s="694"/>
    </row>
    <row r="257" spans="1:5" ht="15.75" hidden="1" customHeight="1">
      <c r="A257" s="928"/>
      <c r="B257" s="1065"/>
      <c r="C257" s="726"/>
      <c r="D257" s="485" t="s">
        <v>415</v>
      </c>
      <c r="E257" s="694"/>
    </row>
    <row r="258" spans="1:5" ht="15.75" hidden="1" customHeight="1">
      <c r="A258" s="928"/>
      <c r="B258" s="1065"/>
      <c r="C258" s="726"/>
      <c r="D258" s="485" t="s">
        <v>416</v>
      </c>
      <c r="E258" s="694"/>
    </row>
    <row r="259" spans="1:5" ht="15.75" hidden="1" customHeight="1">
      <c r="A259" s="928"/>
      <c r="B259" s="1065"/>
      <c r="C259" s="727"/>
      <c r="D259" s="485" t="s">
        <v>417</v>
      </c>
      <c r="E259" s="694"/>
    </row>
    <row r="260" spans="1:5">
      <c r="A260" s="928"/>
      <c r="B260" s="1065"/>
      <c r="C260" s="1068" t="s">
        <v>403</v>
      </c>
      <c r="D260" s="485" t="s">
        <v>402</v>
      </c>
      <c r="E260" s="694">
        <v>1.1657578961651784</v>
      </c>
    </row>
    <row r="261" spans="1:5">
      <c r="A261" s="928"/>
      <c r="B261" s="1065"/>
      <c r="C261" s="1068"/>
      <c r="D261" s="485" t="s">
        <v>404</v>
      </c>
      <c r="E261" s="694">
        <v>0.75380611063363945</v>
      </c>
    </row>
    <row r="262" spans="1:5">
      <c r="A262" s="928"/>
      <c r="B262" s="1065"/>
      <c r="C262" s="1068"/>
      <c r="D262" s="485" t="s">
        <v>405</v>
      </c>
      <c r="E262" s="694">
        <v>1.0197138955899752</v>
      </c>
    </row>
    <row r="263" spans="1:5">
      <c r="A263" s="928"/>
      <c r="B263" s="1065"/>
      <c r="C263" s="1068"/>
      <c r="D263" s="485" t="s">
        <v>406</v>
      </c>
      <c r="E263" s="694">
        <v>1.1138024100881778</v>
      </c>
    </row>
    <row r="264" spans="1:5">
      <c r="A264" s="928"/>
      <c r="B264" s="1065"/>
      <c r="C264" s="1068"/>
      <c r="D264" s="485" t="s">
        <v>407</v>
      </c>
      <c r="E264" s="694">
        <v>1.0853319510818147</v>
      </c>
    </row>
    <row r="265" spans="1:5">
      <c r="A265" s="928"/>
      <c r="B265" s="1065"/>
      <c r="C265" s="1068" t="s">
        <v>408</v>
      </c>
      <c r="D265" s="485" t="s">
        <v>409</v>
      </c>
      <c r="E265" s="694">
        <v>1.1645105837340675</v>
      </c>
    </row>
    <row r="266" spans="1:5">
      <c r="A266" s="928"/>
      <c r="B266" s="1065"/>
      <c r="C266" s="1068"/>
      <c r="D266" s="485" t="s">
        <v>410</v>
      </c>
      <c r="E266" s="694">
        <v>0.81114629057662446</v>
      </c>
    </row>
    <row r="267" spans="1:5">
      <c r="A267" s="928"/>
      <c r="B267" s="1065"/>
      <c r="C267" s="1068"/>
      <c r="D267" s="485" t="s">
        <v>411</v>
      </c>
      <c r="E267" s="694">
        <v>0.88370008008971479</v>
      </c>
    </row>
    <row r="268" spans="1:5">
      <c r="A268" s="928"/>
      <c r="B268" s="1065"/>
      <c r="C268" s="1068"/>
      <c r="D268" s="485" t="s">
        <v>412</v>
      </c>
      <c r="E268" s="694">
        <v>1.0796375821825794</v>
      </c>
    </row>
    <row r="269" spans="1:5">
      <c r="A269" s="928"/>
      <c r="B269" s="1065"/>
      <c r="C269" s="1069" t="s">
        <v>413</v>
      </c>
      <c r="D269" s="485" t="s">
        <v>414</v>
      </c>
      <c r="E269" s="694">
        <v>1.0567040313141942</v>
      </c>
    </row>
    <row r="270" spans="1:5">
      <c r="A270" s="928"/>
      <c r="B270" s="1065"/>
      <c r="C270" s="1069"/>
      <c r="D270" s="485" t="s">
        <v>415</v>
      </c>
      <c r="E270" s="694">
        <v>1.201728259242909</v>
      </c>
    </row>
    <row r="271" spans="1:5">
      <c r="A271" s="928"/>
      <c r="B271" s="1065"/>
      <c r="C271" s="1069"/>
      <c r="D271" s="485" t="s">
        <v>416</v>
      </c>
      <c r="E271" s="694">
        <v>1.0152137045574654</v>
      </c>
    </row>
    <row r="272" spans="1:5" ht="16.5" thickBot="1">
      <c r="A272" s="928"/>
      <c r="B272" s="1066"/>
      <c r="C272" s="1070"/>
      <c r="D272" s="930" t="s">
        <v>417</v>
      </c>
      <c r="E272" s="737">
        <v>0.91207355599389583</v>
      </c>
    </row>
    <row r="273" spans="1:5">
      <c r="A273" s="928"/>
      <c r="B273" s="1060">
        <v>2025</v>
      </c>
      <c r="C273" s="1071" t="s">
        <v>419</v>
      </c>
      <c r="D273" s="931" t="s">
        <v>420</v>
      </c>
      <c r="E273" s="802">
        <v>0.94481263459021769</v>
      </c>
    </row>
    <row r="274" spans="1:5">
      <c r="A274" s="928"/>
      <c r="B274" s="1061"/>
      <c r="C274" s="1071"/>
      <c r="D274" s="932" t="s">
        <v>421</v>
      </c>
      <c r="E274" s="694">
        <v>0.98795187343504387</v>
      </c>
    </row>
    <row r="275" spans="1:5">
      <c r="A275" s="928"/>
      <c r="B275" s="1061"/>
      <c r="C275" s="1071"/>
      <c r="D275" s="932" t="s">
        <v>422</v>
      </c>
      <c r="E275" s="694">
        <v>1.1044556447717284</v>
      </c>
    </row>
    <row r="276" spans="1:5">
      <c r="A276" s="928"/>
      <c r="B276" s="1061"/>
      <c r="C276" s="1071"/>
      <c r="D276" s="932" t="s">
        <v>423</v>
      </c>
      <c r="E276" s="694">
        <v>1.1114560794244719</v>
      </c>
    </row>
    <row r="277" spans="1:5">
      <c r="A277" s="928"/>
      <c r="B277" s="1061"/>
      <c r="C277" s="1071"/>
      <c r="D277" s="932" t="s">
        <v>424</v>
      </c>
      <c r="E277" s="694">
        <v>1.1551640621079267</v>
      </c>
    </row>
    <row r="278" spans="1:5">
      <c r="A278" s="928"/>
      <c r="B278" s="1061"/>
      <c r="C278" s="1071" t="s">
        <v>361</v>
      </c>
      <c r="D278" s="932" t="s">
        <v>425</v>
      </c>
      <c r="E278" s="694">
        <v>1.0901394912168945</v>
      </c>
    </row>
    <row r="279" spans="1:5">
      <c r="A279" s="928"/>
      <c r="B279" s="1061"/>
      <c r="C279" s="1071"/>
      <c r="D279" s="932" t="s">
        <v>362</v>
      </c>
      <c r="E279" s="694">
        <v>1.1602907053006628</v>
      </c>
    </row>
    <row r="280" spans="1:5">
      <c r="A280" s="928"/>
      <c r="B280" s="1061"/>
      <c r="C280" s="1071"/>
      <c r="D280" s="932" t="s">
        <v>363</v>
      </c>
      <c r="E280" s="694">
        <v>1.2434188816196186</v>
      </c>
    </row>
    <row r="281" spans="1:5">
      <c r="A281" s="928"/>
      <c r="B281" s="1061"/>
      <c r="C281" s="1071"/>
      <c r="D281" s="932" t="s">
        <v>364</v>
      </c>
      <c r="E281" s="694">
        <v>1.0490889432632642</v>
      </c>
    </row>
    <row r="282" spans="1:5">
      <c r="A282" s="928"/>
      <c r="B282" s="1061"/>
      <c r="C282" s="1062" t="s">
        <v>365</v>
      </c>
      <c r="D282" s="932" t="s">
        <v>366</v>
      </c>
      <c r="E282" s="694">
        <v>1.1293987956735787</v>
      </c>
    </row>
    <row r="283" spans="1:5">
      <c r="A283" s="928"/>
      <c r="B283" s="1061"/>
      <c r="C283" s="1062"/>
      <c r="D283" s="932" t="s">
        <v>367</v>
      </c>
      <c r="E283" s="694">
        <v>1.1625518806984956</v>
      </c>
    </row>
    <row r="284" spans="1:5">
      <c r="A284" s="928"/>
      <c r="B284" s="1061"/>
      <c r="C284" s="1062"/>
      <c r="D284" s="932" t="s">
        <v>368</v>
      </c>
      <c r="E284" s="694">
        <v>0.84766732237981079</v>
      </c>
    </row>
    <row r="285" spans="1:5" ht="16.5" thickBot="1">
      <c r="A285" s="928"/>
      <c r="B285" s="1067"/>
      <c r="C285" s="1063"/>
      <c r="D285" s="930" t="s">
        <v>369</v>
      </c>
      <c r="E285" s="737">
        <v>1.1097386187452576</v>
      </c>
    </row>
  </sheetData>
  <mergeCells count="12">
    <mergeCell ref="B6:B51"/>
    <mergeCell ref="B52:B103"/>
    <mergeCell ref="B104:B155"/>
    <mergeCell ref="B156:B207"/>
    <mergeCell ref="C282:C285"/>
    <mergeCell ref="B208:B272"/>
    <mergeCell ref="B273:B285"/>
    <mergeCell ref="C260:C264"/>
    <mergeCell ref="C265:C268"/>
    <mergeCell ref="C269:C272"/>
    <mergeCell ref="C273:C277"/>
    <mergeCell ref="C278:C281"/>
  </mergeCells>
  <phoneticPr fontId="82" type="noConversion"/>
  <dataValidations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E182:E188 E234:E240" xr:uid="{B05DF041-6E30-45BE-B413-87063E85E942}">
      <formula1>-100000</formula1>
      <formula2>100000</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6" ma:contentTypeDescription="Creare un nuovo documento." ma:contentTypeScope="" ma:versionID="262abc436ae7bb717cf62aa67114afbc">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11561a82fb471fc751f5f8728cf80c2d"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DateTaken" minOccurs="0"/>
                <xsd:element ref="ns2:MediaServiceObjectDetectorVersions"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customXml/itemProps2.xml><?xml version="1.0" encoding="utf-8"?>
<ds:datastoreItem xmlns:ds="http://schemas.openxmlformats.org/officeDocument/2006/customXml" ds:itemID="{933F3E3B-1077-4D26-B149-4E91F0B19995}">
  <ds:schemaRefs>
    <ds:schemaRef ds:uri="http://schemas.microsoft.com/sharepoint/v3/contenttype/forms"/>
  </ds:schemaRefs>
</ds:datastoreItem>
</file>

<file path=customXml/itemProps3.xml><?xml version="1.0" encoding="utf-8"?>
<ds:datastoreItem xmlns:ds="http://schemas.openxmlformats.org/officeDocument/2006/customXml" ds:itemID="{62968A81-D14F-4895-9275-B4A0F3F92F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7983f-e8d2-42c6-aaa9-e3e773964df3"/>
    <ds:schemaRef ds:uri="0524074f-48dc-42cf-86b7-9aaf95bff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52</vt:i4>
      </vt:variant>
      <vt:variant>
        <vt:lpstr>Intervalli denominati</vt:lpstr>
      </vt:variant>
      <vt:variant>
        <vt:i4>1</vt:i4>
      </vt:variant>
    </vt:vector>
  </HeadingPairs>
  <TitlesOfParts>
    <vt:vector size="53" baseType="lpstr">
      <vt:lpstr>Indice-Index</vt:lpstr>
      <vt:lpstr>RA2025 1-2</vt:lpstr>
      <vt:lpstr>RA2025 2-2</vt:lpstr>
      <vt:lpstr>1.1</vt:lpstr>
      <vt:lpstr>1.2</vt:lpstr>
      <vt:lpstr>1.3</vt:lpstr>
      <vt:lpstr>1.4</vt:lpstr>
      <vt:lpstr>1.5</vt:lpstr>
      <vt:lpstr>1.6</vt:lpstr>
      <vt:lpstr>1.7</vt:lpstr>
      <vt:lpstr>1.8</vt:lpstr>
      <vt:lpstr>1.9</vt:lpstr>
      <vt:lpstr>1.10</vt:lpstr>
      <vt:lpstr>1.11</vt:lpstr>
      <vt:lpstr>1.12</vt:lpstr>
      <vt:lpstr>1.13</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Principali  serie  storiche</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SAT-UICP</dc:creator>
  <cp:lastModifiedBy>AGCOM</cp:lastModifiedBy>
  <cp:lastPrinted>2020-04-14T08:53:46Z</cp:lastPrinted>
  <dcterms:created xsi:type="dcterms:W3CDTF">2015-04-08T12:40:46Z</dcterms:created>
  <dcterms:modified xsi:type="dcterms:W3CDTF">2025-08-08T10:19:39Z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