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Questa_cartella_di_lavoro"/>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3/OT 2023 12/"/>
    </mc:Choice>
  </mc:AlternateContent>
  <xr:revisionPtr revIDLastSave="3" documentId="8_{09924E8B-C51E-4572-8A98-DCFD1563328F}" xr6:coauthVersionLast="47" xr6:coauthVersionMax="47" xr10:uidLastSave="{1C0DFB01-D4B0-441A-8F2C-85E5116BBAAE}"/>
  <bookViews>
    <workbookView xWindow="-120" yWindow="-120" windowWidth="29040" windowHeight="15840" tabRatio="815" activeTab="18" xr2:uid="{00000000-000D-0000-FFFF-FFFF00000000}"/>
  </bookViews>
  <sheets>
    <sheet name="Indice-Index" sheetId="22" r:id="rId1"/>
    <sheet name="1.1" sheetId="11" r:id="rId2"/>
    <sheet name="1.2" sheetId="5" r:id="rId3"/>
    <sheet name="1.3" sheetId="61" r:id="rId4"/>
    <sheet name="1.4" sheetId="163" r:id="rId5"/>
    <sheet name="1.5" sheetId="76" r:id="rId6"/>
    <sheet name="1.6" sheetId="75" r:id="rId7"/>
    <sheet name="1.7" sheetId="189" r:id="rId8"/>
    <sheet name="1.8" sheetId="105" r:id="rId9"/>
    <sheet name="1.9" sheetId="164" r:id="rId10"/>
    <sheet name="1.10" sheetId="56" r:id="rId11"/>
    <sheet name="1.11" sheetId="9" r:id="rId12"/>
    <sheet name="1.12" sheetId="10" r:id="rId13"/>
    <sheet name="1.13" sheetId="78" r:id="rId14"/>
    <sheet name="1.14" sheetId="77" r:id="rId15"/>
    <sheet name="1.15" sheetId="191" r:id="rId16"/>
    <sheet name="1.16" sheetId="106" r:id="rId17"/>
    <sheet name="1.17" sheetId="28" r:id="rId18"/>
    <sheet name="Principali serie storiche" sheetId="71" r:id="rId19"/>
    <sheet name="2.1" sheetId="36" r:id="rId20"/>
    <sheet name="2.2" sheetId="165" r:id="rId21"/>
    <sheet name="2.3" sheetId="39" r:id="rId22"/>
    <sheet name="2.4" sheetId="98" r:id="rId23"/>
    <sheet name="2.5" sheetId="166" r:id="rId24"/>
    <sheet name="2.6" sheetId="64" r:id="rId25"/>
    <sheet name="2.7" sheetId="92" r:id="rId26"/>
    <sheet name="2.8" sheetId="161" r:id="rId27"/>
    <sheet name="2.9" sheetId="85" r:id="rId28"/>
    <sheet name="2.10" sheetId="86" r:id="rId29"/>
    <sheet name="2.11" sheetId="87" r:id="rId30"/>
    <sheet name="2.12" sheetId="133" r:id="rId31"/>
    <sheet name="2.13" sheetId="88" r:id="rId32"/>
    <sheet name="2.14" sheetId="89" r:id="rId33"/>
    <sheet name="2.15" sheetId="90" r:id="rId34"/>
    <sheet name="2.16" sheetId="162" r:id="rId35"/>
    <sheet name="2.17" sheetId="91" r:id="rId36"/>
    <sheet name="2.18" sheetId="93" r:id="rId37"/>
    <sheet name="2.19" sheetId="96" r:id="rId38"/>
    <sheet name="2.20" sheetId="97" r:id="rId39"/>
    <sheet name="Principali  serie  storiche" sheetId="136" r:id="rId40"/>
    <sheet name="3.1" sheetId="178" r:id="rId41"/>
    <sheet name="3.2" sheetId="179" r:id="rId42"/>
    <sheet name="3.3" sheetId="180" r:id="rId43"/>
    <sheet name="3.4" sheetId="181" r:id="rId44"/>
    <sheet name="3.5" sheetId="182" r:id="rId45"/>
    <sheet name="3.6" sheetId="183" r:id="rId46"/>
    <sheet name="3.7" sheetId="184" r:id="rId47"/>
    <sheet name="3.8" sheetId="185" r:id="rId48"/>
    <sheet name="3.9" sheetId="186" r:id="rId49"/>
    <sheet name="3.10" sheetId="187" r:id="rId50"/>
    <sheet name=" Principali serie storiche" sheetId="188" r:id="rId51"/>
    <sheet name="4.1" sheetId="31" r:id="rId52"/>
    <sheet name="4.2" sheetId="17" r:id="rId53"/>
    <sheet name="4.3" sheetId="30" r:id="rId54"/>
    <sheet name="4.4" sheetId="19" r:id="rId55"/>
  </sheets>
  <externalReferences>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xlnm.Print_Area" localSheetId="9">'1.9'!$A$1:$X$24</definedName>
    <definedName name="_xlnm.Print_Area" localSheetId="49">'3.10'!$A$1:$I$14</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5" l="1"/>
  <c r="G23" i="5"/>
  <c r="G21" i="5"/>
  <c r="G17" i="5"/>
  <c r="I17" i="11"/>
  <c r="I13" i="181"/>
  <c r="H5" i="133"/>
  <c r="I6" i="85" l="1"/>
  <c r="H6" i="85"/>
  <c r="C13" i="178"/>
  <c r="I17" i="187"/>
  <c r="I14" i="187"/>
  <c r="C19" i="98" l="1"/>
  <c r="D19" i="98"/>
  <c r="E19" i="98"/>
  <c r="F19" i="98"/>
  <c r="C20" i="98"/>
  <c r="D20" i="98"/>
  <c r="E20" i="98"/>
  <c r="F20" i="98"/>
  <c r="B20" i="98"/>
  <c r="B19" i="98"/>
  <c r="V15" i="165"/>
  <c r="O21" i="39"/>
  <c r="N18" i="191" l="1"/>
  <c r="M18" i="191"/>
  <c r="L18" i="191"/>
  <c r="K18" i="191"/>
  <c r="J18" i="191"/>
  <c r="I18" i="191"/>
  <c r="H18" i="191"/>
  <c r="G18" i="191"/>
  <c r="F18" i="191"/>
  <c r="E18" i="191"/>
  <c r="D18" i="191"/>
  <c r="C18" i="191"/>
  <c r="B18" i="191"/>
  <c r="N17" i="191"/>
  <c r="M17" i="191"/>
  <c r="L17" i="191"/>
  <c r="K17" i="191"/>
  <c r="J17" i="191"/>
  <c r="I17" i="191"/>
  <c r="H17" i="191"/>
  <c r="G17" i="191"/>
  <c r="F17" i="191"/>
  <c r="E17" i="191"/>
  <c r="D17" i="191"/>
  <c r="C17" i="191"/>
  <c r="B17" i="191"/>
  <c r="N16" i="191"/>
  <c r="M16" i="191"/>
  <c r="L16" i="191"/>
  <c r="K16" i="191"/>
  <c r="J16" i="191"/>
  <c r="I16" i="191"/>
  <c r="H16" i="191"/>
  <c r="G16" i="191"/>
  <c r="F16" i="191"/>
  <c r="E16" i="191"/>
  <c r="D16" i="191"/>
  <c r="C16" i="191"/>
  <c r="B16" i="191"/>
  <c r="N15" i="191"/>
  <c r="M15" i="191"/>
  <c r="L15" i="191"/>
  <c r="K15" i="191"/>
  <c r="J15" i="191"/>
  <c r="I15" i="191"/>
  <c r="H15" i="191"/>
  <c r="G15" i="191"/>
  <c r="F15" i="191"/>
  <c r="E15" i="191"/>
  <c r="D15" i="191"/>
  <c r="C15" i="191"/>
  <c r="B15" i="191"/>
  <c r="N14" i="191"/>
  <c r="M14" i="191"/>
  <c r="L14" i="191"/>
  <c r="K14" i="191"/>
  <c r="J14" i="191"/>
  <c r="I14" i="191"/>
  <c r="H14" i="191"/>
  <c r="G14" i="191"/>
  <c r="F14" i="191"/>
  <c r="E14" i="191"/>
  <c r="D14" i="191"/>
  <c r="C14" i="191"/>
  <c r="B14" i="191"/>
  <c r="M4" i="191"/>
  <c r="L4" i="191"/>
  <c r="K4" i="191"/>
  <c r="J4" i="191"/>
  <c r="I4" i="191"/>
  <c r="H4" i="191"/>
  <c r="G4" i="191"/>
  <c r="F4" i="191"/>
  <c r="E4" i="191"/>
  <c r="D4" i="191"/>
  <c r="C4" i="191"/>
  <c r="B4" i="191"/>
  <c r="M3" i="191"/>
  <c r="L3" i="191"/>
  <c r="K3" i="191"/>
  <c r="J3" i="191"/>
  <c r="I3" i="191"/>
  <c r="H3" i="191"/>
  <c r="G3" i="191"/>
  <c r="F3" i="191"/>
  <c r="E3" i="191"/>
  <c r="D3" i="191"/>
  <c r="C3" i="191"/>
  <c r="B3" i="191"/>
  <c r="A1" i="191"/>
  <c r="A1" i="189"/>
  <c r="N17" i="189"/>
  <c r="M17" i="189"/>
  <c r="L17" i="189"/>
  <c r="K17" i="189"/>
  <c r="J17" i="189"/>
  <c r="I17" i="189"/>
  <c r="H17" i="189"/>
  <c r="G17" i="189"/>
  <c r="F17" i="189"/>
  <c r="E17" i="189"/>
  <c r="D17" i="189"/>
  <c r="C17" i="189"/>
  <c r="B17" i="189"/>
  <c r="N16" i="189"/>
  <c r="M16" i="189"/>
  <c r="L16" i="189"/>
  <c r="K16" i="189"/>
  <c r="J16" i="189"/>
  <c r="I16" i="189"/>
  <c r="H16" i="189"/>
  <c r="G16" i="189"/>
  <c r="F16" i="189"/>
  <c r="E16" i="189"/>
  <c r="D16" i="189"/>
  <c r="C16" i="189"/>
  <c r="B16" i="189"/>
  <c r="N15" i="189"/>
  <c r="M15" i="189"/>
  <c r="L15" i="189"/>
  <c r="K15" i="189"/>
  <c r="J15" i="189"/>
  <c r="I15" i="189"/>
  <c r="H15" i="189"/>
  <c r="G15" i="189"/>
  <c r="F15" i="189"/>
  <c r="E15" i="189"/>
  <c r="D15" i="189"/>
  <c r="C15" i="189"/>
  <c r="B15" i="189"/>
  <c r="N14" i="189"/>
  <c r="M14" i="189"/>
  <c r="L14" i="189"/>
  <c r="K14" i="189"/>
  <c r="J14" i="189"/>
  <c r="I14" i="189"/>
  <c r="H14" i="189"/>
  <c r="G14" i="189"/>
  <c r="F14" i="189"/>
  <c r="E14" i="189"/>
  <c r="D14" i="189"/>
  <c r="C14" i="189"/>
  <c r="B14" i="189"/>
  <c r="N13" i="189"/>
  <c r="M13" i="189"/>
  <c r="L13" i="189"/>
  <c r="K13" i="189"/>
  <c r="J13" i="189"/>
  <c r="I13" i="189"/>
  <c r="H13" i="189"/>
  <c r="G13" i="189"/>
  <c r="F13" i="189"/>
  <c r="E13" i="189"/>
  <c r="D13" i="189"/>
  <c r="C13" i="189"/>
  <c r="B13" i="189"/>
  <c r="F32" i="9" l="1"/>
  <c r="C32" i="9"/>
  <c r="E21" i="78" l="1"/>
  <c r="E22" i="78"/>
  <c r="E23" i="78"/>
  <c r="E24" i="78"/>
  <c r="E20" i="78"/>
  <c r="J21" i="78"/>
  <c r="J22" i="78"/>
  <c r="J23" i="78"/>
  <c r="J24" i="78"/>
  <c r="J20" i="78"/>
  <c r="O21" i="78"/>
  <c r="O22" i="78"/>
  <c r="O23" i="78"/>
  <c r="O24" i="78"/>
  <c r="O20" i="78"/>
  <c r="T21" i="78"/>
  <c r="T22" i="78"/>
  <c r="T23" i="78"/>
  <c r="T24" i="78"/>
  <c r="T20" i="78"/>
  <c r="T8" i="78"/>
  <c r="T9" i="78"/>
  <c r="T10" i="78"/>
  <c r="T11" i="78"/>
  <c r="O8" i="78"/>
  <c r="O9" i="78"/>
  <c r="O10" i="78"/>
  <c r="O11" i="78"/>
  <c r="J8" i="78"/>
  <c r="J9" i="78"/>
  <c r="J10" i="78"/>
  <c r="J11" i="78"/>
  <c r="E8" i="78"/>
  <c r="E9" i="78"/>
  <c r="E10" i="78"/>
  <c r="E11" i="78"/>
  <c r="E7" i="78"/>
  <c r="J7" i="78"/>
  <c r="O7" i="78"/>
  <c r="T7" i="78"/>
  <c r="N13" i="77" l="1"/>
  <c r="K13" i="77"/>
  <c r="L13" i="77"/>
  <c r="M13" i="77"/>
  <c r="K14" i="77"/>
  <c r="L14" i="77"/>
  <c r="M14" i="77"/>
  <c r="K15" i="77"/>
  <c r="L15" i="77"/>
  <c r="M15" i="77"/>
  <c r="K16" i="77"/>
  <c r="L16" i="77"/>
  <c r="M16" i="77"/>
  <c r="K17" i="77"/>
  <c r="L17" i="77"/>
  <c r="M17" i="77"/>
  <c r="C3" i="77"/>
  <c r="D3" i="77"/>
  <c r="E3" i="77"/>
  <c r="F3" i="77"/>
  <c r="G3" i="77"/>
  <c r="H3" i="77"/>
  <c r="I3" i="77"/>
  <c r="J3" i="77"/>
  <c r="K3" i="77"/>
  <c r="L3" i="77"/>
  <c r="M3" i="77"/>
  <c r="C4" i="77"/>
  <c r="D4" i="77"/>
  <c r="E4" i="77"/>
  <c r="F4" i="77"/>
  <c r="G4" i="77"/>
  <c r="H4" i="77"/>
  <c r="I4" i="77"/>
  <c r="J4" i="77"/>
  <c r="K4" i="77"/>
  <c r="L4" i="77"/>
  <c r="M4" i="77"/>
  <c r="S3" i="78" l="1"/>
  <c r="T3" i="78"/>
  <c r="S4" i="78"/>
  <c r="T4" i="78"/>
  <c r="Q4" i="78"/>
  <c r="Q3" i="78"/>
  <c r="S30" i="78"/>
  <c r="R30" i="78"/>
  <c r="Q30" i="78"/>
  <c r="S29" i="78"/>
  <c r="R29" i="78"/>
  <c r="Q29" i="78"/>
  <c r="S28" i="78"/>
  <c r="R28" i="78"/>
  <c r="Q28" i="78"/>
  <c r="S27" i="78"/>
  <c r="R27" i="78"/>
  <c r="Q27" i="78"/>
  <c r="S26" i="78"/>
  <c r="R26" i="78"/>
  <c r="Q26" i="78"/>
  <c r="S17" i="78"/>
  <c r="R17" i="78"/>
  <c r="Q17" i="78"/>
  <c r="S16" i="78"/>
  <c r="R16" i="78"/>
  <c r="Q16" i="78"/>
  <c r="S15" i="78"/>
  <c r="R15" i="78"/>
  <c r="Q15" i="78"/>
  <c r="S14" i="78"/>
  <c r="R14" i="78"/>
  <c r="Q14" i="78"/>
  <c r="S13" i="78"/>
  <c r="R13" i="78"/>
  <c r="Q13" i="78"/>
  <c r="M17" i="75"/>
  <c r="M16" i="75"/>
  <c r="M15" i="75"/>
  <c r="M14" i="75"/>
  <c r="M13" i="75"/>
  <c r="K13" i="75"/>
  <c r="L13" i="75"/>
  <c r="K14" i="75"/>
  <c r="L14" i="75"/>
  <c r="K15" i="75"/>
  <c r="L15" i="75"/>
  <c r="K16" i="75"/>
  <c r="L16" i="75"/>
  <c r="K17" i="75"/>
  <c r="L17" i="75"/>
  <c r="V8" i="76"/>
  <c r="V9" i="76"/>
  <c r="V10" i="76"/>
  <c r="V11" i="76"/>
  <c r="V21" i="76"/>
  <c r="V22" i="76"/>
  <c r="V23" i="76"/>
  <c r="V24" i="76"/>
  <c r="V20" i="76"/>
  <c r="V7" i="76"/>
  <c r="R4" i="76"/>
  <c r="R4" i="78" s="1"/>
  <c r="S4" i="76"/>
  <c r="Q4" i="76"/>
  <c r="R3" i="76"/>
  <c r="R3" i="78" s="1"/>
  <c r="S3" i="76"/>
  <c r="Q3" i="76"/>
  <c r="T27" i="78" l="1"/>
  <c r="T28" i="78"/>
  <c r="T17" i="78"/>
  <c r="T14" i="78"/>
  <c r="T29" i="78"/>
  <c r="T15" i="78"/>
  <c r="T16" i="78"/>
  <c r="T30" i="78"/>
  <c r="T26" i="78"/>
  <c r="T13" i="78"/>
  <c r="I16" i="163" l="1"/>
  <c r="I17" i="163" s="1"/>
  <c r="C16" i="163"/>
  <c r="C17" i="163" s="1"/>
  <c r="C6" i="163"/>
  <c r="I6" i="163"/>
  <c r="S30" i="76"/>
  <c r="R30" i="76"/>
  <c r="Q30" i="76"/>
  <c r="S29" i="76"/>
  <c r="R29" i="76"/>
  <c r="Q29" i="76"/>
  <c r="S28" i="76"/>
  <c r="R28" i="76"/>
  <c r="Q28" i="76"/>
  <c r="S27" i="76"/>
  <c r="R27" i="76"/>
  <c r="Q27" i="76"/>
  <c r="S26" i="76"/>
  <c r="R26" i="76"/>
  <c r="Q26" i="76"/>
  <c r="T24" i="76"/>
  <c r="T23" i="76"/>
  <c r="T29" i="76" s="1"/>
  <c r="T22" i="76"/>
  <c r="T21" i="76"/>
  <c r="T27" i="76" s="1"/>
  <c r="T20" i="76"/>
  <c r="T30" i="76" s="1"/>
  <c r="S17" i="76"/>
  <c r="R17" i="76"/>
  <c r="Q17" i="76"/>
  <c r="S16" i="76"/>
  <c r="R16" i="76"/>
  <c r="Q16" i="76"/>
  <c r="S15" i="76"/>
  <c r="R15" i="76"/>
  <c r="Q15" i="76"/>
  <c r="S14" i="76"/>
  <c r="R14" i="76"/>
  <c r="Q14" i="76"/>
  <c r="S13" i="76"/>
  <c r="R13" i="76"/>
  <c r="Q13" i="76"/>
  <c r="T11" i="76"/>
  <c r="T10" i="76"/>
  <c r="T16" i="76" s="1"/>
  <c r="T9" i="76"/>
  <c r="T15" i="76" s="1"/>
  <c r="T8" i="76"/>
  <c r="T7" i="76"/>
  <c r="T17" i="76" s="1"/>
  <c r="T28" i="76" l="1"/>
  <c r="T14" i="76"/>
  <c r="T13" i="76"/>
  <c r="T26" i="76"/>
  <c r="H17" i="11" l="1"/>
  <c r="I18" i="11"/>
  <c r="C14" i="11" l="1"/>
  <c r="D14" i="11"/>
  <c r="E14" i="11"/>
  <c r="F14" i="11"/>
  <c r="G14" i="11"/>
  <c r="H14" i="11"/>
  <c r="I14" i="11"/>
  <c r="B14" i="11"/>
  <c r="A1" i="188" l="1"/>
  <c r="A1" i="187"/>
  <c r="A1" i="186"/>
  <c r="A1" i="185"/>
  <c r="A1" i="184"/>
  <c r="A1" i="183"/>
  <c r="A1" i="182"/>
  <c r="A1" i="181"/>
  <c r="A1" i="180"/>
  <c r="A1" i="179"/>
  <c r="A1" i="178"/>
  <c r="U17" i="188"/>
  <c r="T17" i="188"/>
  <c r="S17" i="188"/>
  <c r="R17" i="188"/>
  <c r="Q17" i="188"/>
  <c r="P17" i="188"/>
  <c r="O17" i="188"/>
  <c r="N17" i="188"/>
  <c r="M17" i="188"/>
  <c r="L17" i="188"/>
  <c r="K17" i="188"/>
  <c r="J17" i="188"/>
  <c r="I17" i="188"/>
  <c r="H17" i="188"/>
  <c r="G17" i="188"/>
  <c r="F17" i="188"/>
  <c r="E17" i="188"/>
  <c r="D17" i="188"/>
  <c r="C17" i="188"/>
  <c r="B17" i="188"/>
  <c r="U14" i="188"/>
  <c r="T14" i="188"/>
  <c r="S14" i="188"/>
  <c r="R14" i="188"/>
  <c r="Q14" i="188"/>
  <c r="P14" i="188"/>
  <c r="O14" i="188"/>
  <c r="N14" i="188"/>
  <c r="M14" i="188"/>
  <c r="L14" i="188"/>
  <c r="K14" i="188"/>
  <c r="J14" i="188"/>
  <c r="I14" i="188"/>
  <c r="H14" i="188"/>
  <c r="G14" i="188"/>
  <c r="F14" i="188"/>
  <c r="E14" i="188"/>
  <c r="D14" i="188"/>
  <c r="C14" i="188"/>
  <c r="B14" i="188"/>
  <c r="U9" i="188"/>
  <c r="T9" i="188"/>
  <c r="S9" i="188"/>
  <c r="R9" i="188"/>
  <c r="Q9" i="188"/>
  <c r="P9" i="188"/>
  <c r="O9" i="188"/>
  <c r="N9" i="188"/>
  <c r="M9" i="188"/>
  <c r="L9" i="188"/>
  <c r="K9" i="188"/>
  <c r="J9" i="188"/>
  <c r="I9" i="188"/>
  <c r="H9" i="188"/>
  <c r="G9" i="188"/>
  <c r="F9" i="188"/>
  <c r="E9" i="188"/>
  <c r="D9" i="188"/>
  <c r="C9" i="188"/>
  <c r="B9" i="188"/>
  <c r="U6" i="188"/>
  <c r="T6" i="188"/>
  <c r="S6" i="188"/>
  <c r="R6" i="188"/>
  <c r="Q6" i="188"/>
  <c r="P6" i="188"/>
  <c r="O6" i="188"/>
  <c r="N6" i="188"/>
  <c r="M6" i="188"/>
  <c r="L6" i="188"/>
  <c r="K6" i="188"/>
  <c r="J6" i="188"/>
  <c r="I6" i="188"/>
  <c r="H6" i="188"/>
  <c r="G6" i="188"/>
  <c r="F6" i="188"/>
  <c r="E6" i="188"/>
  <c r="D6" i="188"/>
  <c r="C6" i="188"/>
  <c r="B6" i="188"/>
  <c r="U4" i="188"/>
  <c r="T4" i="188"/>
  <c r="S4" i="188"/>
  <c r="R4" i="188"/>
  <c r="Q4" i="188"/>
  <c r="P4" i="188"/>
  <c r="O4" i="188"/>
  <c r="N4" i="188"/>
  <c r="M4" i="188"/>
  <c r="L4" i="188"/>
  <c r="K4" i="188"/>
  <c r="J4" i="188"/>
  <c r="I4" i="188"/>
  <c r="H4" i="188"/>
  <c r="G4" i="188"/>
  <c r="F4" i="188"/>
  <c r="E4" i="188"/>
  <c r="D4" i="188"/>
  <c r="C4" i="188"/>
  <c r="B4" i="188"/>
  <c r="H17" i="187"/>
  <c r="H14" i="187"/>
  <c r="I13" i="187"/>
  <c r="H13" i="187"/>
  <c r="I10" i="187"/>
  <c r="H10" i="187"/>
  <c r="I9" i="187"/>
  <c r="H9" i="187"/>
  <c r="I8" i="187"/>
  <c r="H8" i="187"/>
  <c r="K16" i="186"/>
  <c r="J16" i="186"/>
  <c r="C16" i="186"/>
  <c r="B16" i="186"/>
  <c r="G11" i="186"/>
  <c r="F11" i="186"/>
  <c r="G6" i="186"/>
  <c r="K6" i="186" s="1"/>
  <c r="F6" i="186"/>
  <c r="J6" i="186" s="1"/>
  <c r="B6" i="186"/>
  <c r="I26" i="185"/>
  <c r="H26" i="185"/>
  <c r="I25" i="185"/>
  <c r="H25" i="185"/>
  <c r="H24" i="185"/>
  <c r="F24" i="185"/>
  <c r="E24" i="185"/>
  <c r="I24" i="185" s="1"/>
  <c r="D24" i="185"/>
  <c r="C24" i="185"/>
  <c r="B24" i="185"/>
  <c r="I22" i="185"/>
  <c r="H22" i="185"/>
  <c r="I21" i="185"/>
  <c r="H21" i="185"/>
  <c r="I20" i="185"/>
  <c r="F20" i="185"/>
  <c r="H20" i="185" s="1"/>
  <c r="E20" i="185"/>
  <c r="D20" i="185"/>
  <c r="C20" i="185"/>
  <c r="B20" i="185"/>
  <c r="F17" i="185"/>
  <c r="E17" i="185"/>
  <c r="D17" i="185"/>
  <c r="C17" i="185"/>
  <c r="B17" i="185"/>
  <c r="F16" i="185"/>
  <c r="E16" i="185"/>
  <c r="D16" i="185"/>
  <c r="C16" i="185"/>
  <c r="B16" i="185"/>
  <c r="I13" i="185"/>
  <c r="H13" i="185"/>
  <c r="I12" i="185"/>
  <c r="H12" i="185"/>
  <c r="H11" i="185"/>
  <c r="F11" i="185"/>
  <c r="E11" i="185"/>
  <c r="I11" i="185" s="1"/>
  <c r="D11" i="185"/>
  <c r="C11" i="185"/>
  <c r="B11" i="185"/>
  <c r="I9" i="185"/>
  <c r="H9" i="185"/>
  <c r="I8" i="185"/>
  <c r="H8" i="185"/>
  <c r="I7" i="185"/>
  <c r="F7" i="185"/>
  <c r="H7" i="185" s="1"/>
  <c r="E7" i="185"/>
  <c r="D7" i="185"/>
  <c r="C7" i="185"/>
  <c r="B7" i="185"/>
  <c r="F4" i="185"/>
  <c r="F4" i="187" s="1"/>
  <c r="E4" i="185"/>
  <c r="E4" i="187" s="1"/>
  <c r="D4" i="185"/>
  <c r="D4" i="187" s="1"/>
  <c r="C4" i="185"/>
  <c r="C4" i="187" s="1"/>
  <c r="B4" i="185"/>
  <c r="B4" i="187" s="1"/>
  <c r="M44" i="184"/>
  <c r="L44" i="184"/>
  <c r="K44" i="184"/>
  <c r="J44" i="184"/>
  <c r="I44" i="184"/>
  <c r="H44" i="184"/>
  <c r="G44" i="184"/>
  <c r="F44" i="184"/>
  <c r="E44" i="184"/>
  <c r="D44" i="184"/>
  <c r="C44" i="184"/>
  <c r="B44" i="184"/>
  <c r="M43" i="184"/>
  <c r="L43" i="184"/>
  <c r="K43" i="184"/>
  <c r="J43" i="184"/>
  <c r="I43" i="184"/>
  <c r="H43" i="184"/>
  <c r="G43" i="184"/>
  <c r="F43" i="184"/>
  <c r="E43" i="184"/>
  <c r="D43" i="184"/>
  <c r="C43" i="184"/>
  <c r="B43" i="184"/>
  <c r="M42" i="184"/>
  <c r="L42" i="184"/>
  <c r="K42" i="184"/>
  <c r="J42" i="184"/>
  <c r="I42" i="184"/>
  <c r="H42" i="184"/>
  <c r="G42" i="184"/>
  <c r="F42" i="184"/>
  <c r="E42" i="184"/>
  <c r="D42" i="184"/>
  <c r="C42" i="184"/>
  <c r="B42" i="184"/>
  <c r="M41" i="184"/>
  <c r="L41" i="184"/>
  <c r="K41" i="184"/>
  <c r="J41" i="184"/>
  <c r="I41" i="184"/>
  <c r="H41" i="184"/>
  <c r="G41" i="184"/>
  <c r="F41" i="184"/>
  <c r="E41" i="184"/>
  <c r="D41" i="184"/>
  <c r="C41" i="184"/>
  <c r="B41" i="184"/>
  <c r="M40" i="184"/>
  <c r="L40" i="184"/>
  <c r="K40" i="184"/>
  <c r="J40" i="184"/>
  <c r="I40" i="184"/>
  <c r="H40" i="184"/>
  <c r="G40" i="184"/>
  <c r="F40" i="184"/>
  <c r="E40" i="184"/>
  <c r="D40" i="184"/>
  <c r="C40" i="184"/>
  <c r="B40" i="184"/>
  <c r="O38" i="184"/>
  <c r="O37" i="184"/>
  <c r="O36" i="184"/>
  <c r="O42" i="184" s="1"/>
  <c r="O35" i="184"/>
  <c r="O34" i="184"/>
  <c r="O40" i="184" s="1"/>
  <c r="M31" i="184"/>
  <c r="L31" i="184"/>
  <c r="K31" i="184"/>
  <c r="J31" i="184"/>
  <c r="I31" i="184"/>
  <c r="H31" i="184"/>
  <c r="G31" i="184"/>
  <c r="F31" i="184"/>
  <c r="E31" i="184"/>
  <c r="D31" i="184"/>
  <c r="C31" i="184"/>
  <c r="B31" i="184"/>
  <c r="M30" i="184"/>
  <c r="L30" i="184"/>
  <c r="K30" i="184"/>
  <c r="J30" i="184"/>
  <c r="I30" i="184"/>
  <c r="H30" i="184"/>
  <c r="G30" i="184"/>
  <c r="F30" i="184"/>
  <c r="E30" i="184"/>
  <c r="D30" i="184"/>
  <c r="C30" i="184"/>
  <c r="B30" i="184"/>
  <c r="M29" i="184"/>
  <c r="L29" i="184"/>
  <c r="K29" i="184"/>
  <c r="J29" i="184"/>
  <c r="I29" i="184"/>
  <c r="H29" i="184"/>
  <c r="G29" i="184"/>
  <c r="F29" i="184"/>
  <c r="E29" i="184"/>
  <c r="D29" i="184"/>
  <c r="C29" i="184"/>
  <c r="B29" i="184"/>
  <c r="M28" i="184"/>
  <c r="L28" i="184"/>
  <c r="K28" i="184"/>
  <c r="J28" i="184"/>
  <c r="I28" i="184"/>
  <c r="H28" i="184"/>
  <c r="G28" i="184"/>
  <c r="F28" i="184"/>
  <c r="E28" i="184"/>
  <c r="D28" i="184"/>
  <c r="C28" i="184"/>
  <c r="B28" i="184"/>
  <c r="M27" i="184"/>
  <c r="L27" i="184"/>
  <c r="K27" i="184"/>
  <c r="J27" i="184"/>
  <c r="I27" i="184"/>
  <c r="H27" i="184"/>
  <c r="G27" i="184"/>
  <c r="F27" i="184"/>
  <c r="E27" i="184"/>
  <c r="D27" i="184"/>
  <c r="C27" i="184"/>
  <c r="B27" i="184"/>
  <c r="O25" i="184"/>
  <c r="O24" i="184"/>
  <c r="O30" i="184" s="1"/>
  <c r="O23" i="184"/>
  <c r="O22" i="184"/>
  <c r="O21" i="184"/>
  <c r="K16" i="184"/>
  <c r="C16" i="184"/>
  <c r="M12" i="184"/>
  <c r="L12" i="184"/>
  <c r="K12" i="184"/>
  <c r="J12" i="184"/>
  <c r="J17" i="184" s="1"/>
  <c r="I12" i="184"/>
  <c r="H12" i="184"/>
  <c r="G12" i="184"/>
  <c r="F12" i="184"/>
  <c r="E12" i="184"/>
  <c r="D12" i="184"/>
  <c r="C12" i="184"/>
  <c r="B12" i="184"/>
  <c r="M11" i="184"/>
  <c r="M17" i="184" s="1"/>
  <c r="L11" i="184"/>
  <c r="L17" i="184" s="1"/>
  <c r="K11" i="184"/>
  <c r="J11" i="184"/>
  <c r="I11" i="184"/>
  <c r="H11" i="184"/>
  <c r="G11" i="184"/>
  <c r="G16" i="184" s="1"/>
  <c r="F11" i="184"/>
  <c r="F17" i="184" s="1"/>
  <c r="E11" i="184"/>
  <c r="E17" i="184" s="1"/>
  <c r="D11" i="184"/>
  <c r="D17" i="184" s="1"/>
  <c r="C11" i="184"/>
  <c r="B11" i="184"/>
  <c r="M10" i="184"/>
  <c r="L10" i="184"/>
  <c r="K10" i="184"/>
  <c r="J10" i="184"/>
  <c r="J16" i="184" s="1"/>
  <c r="I10" i="184"/>
  <c r="I16" i="184" s="1"/>
  <c r="H10" i="184"/>
  <c r="H16" i="184" s="1"/>
  <c r="G10" i="184"/>
  <c r="F10" i="184"/>
  <c r="E10" i="184"/>
  <c r="D10" i="184"/>
  <c r="C10" i="184"/>
  <c r="B10" i="184"/>
  <c r="M9" i="184"/>
  <c r="M15" i="184" s="1"/>
  <c r="L9" i="184"/>
  <c r="K9" i="184"/>
  <c r="J9" i="184"/>
  <c r="I9" i="184"/>
  <c r="H9" i="184"/>
  <c r="G9" i="184"/>
  <c r="G15" i="184" s="1"/>
  <c r="F9" i="184"/>
  <c r="F15" i="184" s="1"/>
  <c r="E9" i="184"/>
  <c r="E15" i="184" s="1"/>
  <c r="D9" i="184"/>
  <c r="C9" i="184"/>
  <c r="B9" i="184"/>
  <c r="M8" i="184"/>
  <c r="M18" i="184" s="1"/>
  <c r="L8" i="184"/>
  <c r="K8" i="184"/>
  <c r="K14" i="184" s="1"/>
  <c r="J8" i="184"/>
  <c r="J14" i="184" s="1"/>
  <c r="I8" i="184"/>
  <c r="I18" i="184" s="1"/>
  <c r="H8" i="184"/>
  <c r="H18" i="184" s="1"/>
  <c r="G8" i="184"/>
  <c r="G18" i="184" s="1"/>
  <c r="F8" i="184"/>
  <c r="F18" i="184" s="1"/>
  <c r="E8" i="184"/>
  <c r="E18" i="184" s="1"/>
  <c r="D8" i="184"/>
  <c r="C8" i="184"/>
  <c r="C14" i="184" s="1"/>
  <c r="B8" i="184"/>
  <c r="B14" i="184" s="1"/>
  <c r="K5" i="184"/>
  <c r="C5" i="184"/>
  <c r="H4" i="184"/>
  <c r="O44" i="183"/>
  <c r="M44" i="183"/>
  <c r="L44" i="183"/>
  <c r="K44" i="183"/>
  <c r="J44" i="183"/>
  <c r="I44" i="183"/>
  <c r="H44" i="183"/>
  <c r="G44" i="183"/>
  <c r="F44" i="183"/>
  <c r="E44" i="183"/>
  <c r="D44" i="183"/>
  <c r="C44" i="183"/>
  <c r="B44" i="183"/>
  <c r="M43" i="183"/>
  <c r="L43" i="183"/>
  <c r="K43" i="183"/>
  <c r="J43" i="183"/>
  <c r="I43" i="183"/>
  <c r="H43" i="183"/>
  <c r="G43" i="183"/>
  <c r="F43" i="183"/>
  <c r="E43" i="183"/>
  <c r="D43" i="183"/>
  <c r="C43" i="183"/>
  <c r="B43" i="183"/>
  <c r="M42" i="183"/>
  <c r="L42" i="183"/>
  <c r="K42" i="183"/>
  <c r="J42" i="183"/>
  <c r="I42" i="183"/>
  <c r="H42" i="183"/>
  <c r="G42" i="183"/>
  <c r="F42" i="183"/>
  <c r="E42" i="183"/>
  <c r="D42" i="183"/>
  <c r="C42" i="183"/>
  <c r="B42" i="183"/>
  <c r="M41" i="183"/>
  <c r="L41" i="183"/>
  <c r="K41" i="183"/>
  <c r="J41" i="183"/>
  <c r="I41" i="183"/>
  <c r="H41" i="183"/>
  <c r="G41" i="183"/>
  <c r="F41" i="183"/>
  <c r="E41" i="183"/>
  <c r="D41" i="183"/>
  <c r="C41" i="183"/>
  <c r="B41" i="183"/>
  <c r="M40" i="183"/>
  <c r="L40" i="183"/>
  <c r="K40" i="183"/>
  <c r="J40" i="183"/>
  <c r="I40" i="183"/>
  <c r="H40" i="183"/>
  <c r="G40" i="183"/>
  <c r="F40" i="183"/>
  <c r="E40" i="183"/>
  <c r="D40" i="183"/>
  <c r="C40" i="183"/>
  <c r="B40" i="183"/>
  <c r="O38" i="183"/>
  <c r="O37" i="183"/>
  <c r="O43" i="183" s="1"/>
  <c r="O36" i="183"/>
  <c r="O42" i="183" s="1"/>
  <c r="O35" i="183"/>
  <c r="O40" i="183" s="1"/>
  <c r="O34" i="183"/>
  <c r="M31" i="183"/>
  <c r="L31" i="183"/>
  <c r="K31" i="183"/>
  <c r="J31" i="183"/>
  <c r="I31" i="183"/>
  <c r="H31" i="183"/>
  <c r="G31" i="183"/>
  <c r="F31" i="183"/>
  <c r="E31" i="183"/>
  <c r="D31" i="183"/>
  <c r="C31" i="183"/>
  <c r="B31" i="183"/>
  <c r="M30" i="183"/>
  <c r="L30" i="183"/>
  <c r="K30" i="183"/>
  <c r="J30" i="183"/>
  <c r="I30" i="183"/>
  <c r="H30" i="183"/>
  <c r="G30" i="183"/>
  <c r="F30" i="183"/>
  <c r="E30" i="183"/>
  <c r="D30" i="183"/>
  <c r="C30" i="183"/>
  <c r="B30" i="183"/>
  <c r="M29" i="183"/>
  <c r="L29" i="183"/>
  <c r="K29" i="183"/>
  <c r="J29" i="183"/>
  <c r="I29" i="183"/>
  <c r="H29" i="183"/>
  <c r="G29" i="183"/>
  <c r="F29" i="183"/>
  <c r="E29" i="183"/>
  <c r="D29" i="183"/>
  <c r="C29" i="183"/>
  <c r="B29" i="183"/>
  <c r="M28" i="183"/>
  <c r="L28" i="183"/>
  <c r="K28" i="183"/>
  <c r="J28" i="183"/>
  <c r="I28" i="183"/>
  <c r="H28" i="183"/>
  <c r="G28" i="183"/>
  <c r="F28" i="183"/>
  <c r="E28" i="183"/>
  <c r="D28" i="183"/>
  <c r="C28" i="183"/>
  <c r="B28" i="183"/>
  <c r="M27" i="183"/>
  <c r="L27" i="183"/>
  <c r="K27" i="183"/>
  <c r="J27" i="183"/>
  <c r="I27" i="183"/>
  <c r="H27" i="183"/>
  <c r="G27" i="183"/>
  <c r="F27" i="183"/>
  <c r="E27" i="183"/>
  <c r="D27" i="183"/>
  <c r="C27" i="183"/>
  <c r="B27" i="183"/>
  <c r="O25" i="183"/>
  <c r="O24" i="183"/>
  <c r="O30" i="183" s="1"/>
  <c r="O23" i="183"/>
  <c r="O22" i="183"/>
  <c r="O28" i="183" s="1"/>
  <c r="O21" i="183"/>
  <c r="O27" i="183" s="1"/>
  <c r="J18" i="183"/>
  <c r="B18" i="183"/>
  <c r="G17" i="183"/>
  <c r="F17" i="183"/>
  <c r="L16" i="183"/>
  <c r="K16" i="183"/>
  <c r="D16" i="183"/>
  <c r="C16" i="183"/>
  <c r="I15" i="183"/>
  <c r="H15" i="183"/>
  <c r="M14" i="183"/>
  <c r="F14" i="183"/>
  <c r="E14" i="183"/>
  <c r="M12" i="183"/>
  <c r="L12" i="183"/>
  <c r="K12" i="183"/>
  <c r="K17" i="183" s="1"/>
  <c r="J12" i="183"/>
  <c r="I12" i="183"/>
  <c r="I17" i="183" s="1"/>
  <c r="H12" i="183"/>
  <c r="G12" i="183"/>
  <c r="F12" i="183"/>
  <c r="E12" i="183"/>
  <c r="D12" i="183"/>
  <c r="C12" i="183"/>
  <c r="C17" i="183" s="1"/>
  <c r="B12" i="183"/>
  <c r="O12" i="183" s="1"/>
  <c r="M11" i="183"/>
  <c r="M17" i="183" s="1"/>
  <c r="L11" i="183"/>
  <c r="L17" i="183" s="1"/>
  <c r="K11" i="183"/>
  <c r="J11" i="183"/>
  <c r="J17" i="183" s="1"/>
  <c r="I11" i="183"/>
  <c r="H11" i="183"/>
  <c r="H16" i="183" s="1"/>
  <c r="G11" i="183"/>
  <c r="F11" i="183"/>
  <c r="F16" i="183" s="1"/>
  <c r="E11" i="183"/>
  <c r="E17" i="183" s="1"/>
  <c r="D11" i="183"/>
  <c r="D17" i="183" s="1"/>
  <c r="C11" i="183"/>
  <c r="B11" i="183"/>
  <c r="O11" i="183" s="1"/>
  <c r="M10" i="183"/>
  <c r="M15" i="183" s="1"/>
  <c r="L10" i="183"/>
  <c r="K10" i="183"/>
  <c r="K15" i="183" s="1"/>
  <c r="J10" i="183"/>
  <c r="J16" i="183" s="1"/>
  <c r="I10" i="183"/>
  <c r="I16" i="183" s="1"/>
  <c r="H10" i="183"/>
  <c r="G10" i="183"/>
  <c r="G16" i="183" s="1"/>
  <c r="F10" i="183"/>
  <c r="E10" i="183"/>
  <c r="E15" i="183" s="1"/>
  <c r="D10" i="183"/>
  <c r="C10" i="183"/>
  <c r="C15" i="183" s="1"/>
  <c r="B10" i="183"/>
  <c r="B16" i="183" s="1"/>
  <c r="M9" i="183"/>
  <c r="L9" i="183"/>
  <c r="L15" i="183" s="1"/>
  <c r="K9" i="183"/>
  <c r="J9" i="183"/>
  <c r="J14" i="183" s="1"/>
  <c r="I9" i="183"/>
  <c r="H9" i="183"/>
  <c r="H14" i="183" s="1"/>
  <c r="G9" i="183"/>
  <c r="G15" i="183" s="1"/>
  <c r="F9" i="183"/>
  <c r="F15" i="183" s="1"/>
  <c r="E9" i="183"/>
  <c r="D9" i="183"/>
  <c r="D15" i="183" s="1"/>
  <c r="C9" i="183"/>
  <c r="B9" i="183"/>
  <c r="B14" i="183" s="1"/>
  <c r="M8" i="183"/>
  <c r="M18" i="183" s="1"/>
  <c r="L8" i="183"/>
  <c r="L14" i="183" s="1"/>
  <c r="K8" i="183"/>
  <c r="K14" i="183" s="1"/>
  <c r="J8" i="183"/>
  <c r="I8" i="183"/>
  <c r="I18" i="183" s="1"/>
  <c r="H8" i="183"/>
  <c r="H18" i="183" s="1"/>
  <c r="G8" i="183"/>
  <c r="G18" i="183" s="1"/>
  <c r="F8" i="183"/>
  <c r="O8" i="183" s="1"/>
  <c r="E8" i="183"/>
  <c r="E18" i="183" s="1"/>
  <c r="D8" i="183"/>
  <c r="D14" i="183" s="1"/>
  <c r="C8" i="183"/>
  <c r="C14" i="183" s="1"/>
  <c r="B8" i="183"/>
  <c r="O5" i="183"/>
  <c r="O5" i="184" s="1"/>
  <c r="M5" i="183"/>
  <c r="M5" i="184" s="1"/>
  <c r="L5" i="183"/>
  <c r="L5" i="184" s="1"/>
  <c r="K5" i="183"/>
  <c r="J5" i="183"/>
  <c r="J5" i="184" s="1"/>
  <c r="I5" i="183"/>
  <c r="I5" i="184" s="1"/>
  <c r="H5" i="183"/>
  <c r="H5" i="184" s="1"/>
  <c r="G5" i="183"/>
  <c r="G5" i="184" s="1"/>
  <c r="F5" i="183"/>
  <c r="F5" i="184" s="1"/>
  <c r="E5" i="183"/>
  <c r="E5" i="184" s="1"/>
  <c r="D5" i="183"/>
  <c r="D5" i="184" s="1"/>
  <c r="C5" i="183"/>
  <c r="B5" i="183"/>
  <c r="B5" i="184" s="1"/>
  <c r="O4" i="183"/>
  <c r="O4" i="184" s="1"/>
  <c r="M4" i="183"/>
  <c r="M4" i="184" s="1"/>
  <c r="L4" i="183"/>
  <c r="L4" i="184" s="1"/>
  <c r="K4" i="183"/>
  <c r="K4" i="184" s="1"/>
  <c r="J4" i="183"/>
  <c r="J4" i="184" s="1"/>
  <c r="I4" i="183"/>
  <c r="I4" i="184" s="1"/>
  <c r="H4" i="183"/>
  <c r="G4" i="183"/>
  <c r="G4" i="184" s="1"/>
  <c r="F4" i="183"/>
  <c r="F4" i="184" s="1"/>
  <c r="E4" i="183"/>
  <c r="E4" i="184" s="1"/>
  <c r="D4" i="183"/>
  <c r="D4" i="184" s="1"/>
  <c r="C4" i="183"/>
  <c r="C4" i="184" s="1"/>
  <c r="B4" i="183"/>
  <c r="B4" i="184" s="1"/>
  <c r="E30" i="182"/>
  <c r="B28" i="182"/>
  <c r="B21" i="182"/>
  <c r="C11" i="182"/>
  <c r="B11" i="182"/>
  <c r="E11" i="182" s="1"/>
  <c r="E10" i="182"/>
  <c r="E9" i="182"/>
  <c r="C8" i="182"/>
  <c r="E8" i="182" s="1"/>
  <c r="B8" i="182"/>
  <c r="E7" i="182"/>
  <c r="E6" i="182"/>
  <c r="C3" i="182"/>
  <c r="B13" i="182" s="1"/>
  <c r="B23" i="182" s="1"/>
  <c r="B3" i="182"/>
  <c r="I30" i="181"/>
  <c r="H30" i="181"/>
  <c r="I29" i="181"/>
  <c r="H29" i="181"/>
  <c r="H28" i="181"/>
  <c r="F28" i="181"/>
  <c r="F22" i="181" s="1"/>
  <c r="E28" i="181"/>
  <c r="D28" i="181"/>
  <c r="D22" i="181" s="1"/>
  <c r="C28" i="181"/>
  <c r="C22" i="181" s="1"/>
  <c r="B28" i="181"/>
  <c r="I26" i="181"/>
  <c r="H26" i="181"/>
  <c r="I25" i="181"/>
  <c r="H25" i="181"/>
  <c r="F24" i="181"/>
  <c r="I24" i="181" s="1"/>
  <c r="E24" i="181"/>
  <c r="D24" i="181"/>
  <c r="C24" i="181"/>
  <c r="B24" i="181"/>
  <c r="B22" i="181" s="1"/>
  <c r="E22" i="181"/>
  <c r="I15" i="181"/>
  <c r="H15" i="181"/>
  <c r="I14" i="181"/>
  <c r="H14" i="181"/>
  <c r="F13" i="181"/>
  <c r="H13" i="181" s="1"/>
  <c r="E13" i="181"/>
  <c r="D13" i="181"/>
  <c r="D7" i="181" s="1"/>
  <c r="C13" i="181"/>
  <c r="C7" i="181" s="1"/>
  <c r="B13" i="181"/>
  <c r="I11" i="181"/>
  <c r="H11" i="181"/>
  <c r="I10" i="181"/>
  <c r="H10" i="181"/>
  <c r="H9" i="181"/>
  <c r="F9" i="181"/>
  <c r="I9" i="181" s="1"/>
  <c r="E9" i="181"/>
  <c r="D9" i="181"/>
  <c r="C9" i="181"/>
  <c r="B9" i="181"/>
  <c r="F7" i="181"/>
  <c r="I7" i="181" s="1"/>
  <c r="E7" i="181"/>
  <c r="B7" i="181"/>
  <c r="M44" i="180"/>
  <c r="L44" i="180"/>
  <c r="K44" i="180"/>
  <c r="J44" i="180"/>
  <c r="I44" i="180"/>
  <c r="H44" i="180"/>
  <c r="G44" i="180"/>
  <c r="F44" i="180"/>
  <c r="E44" i="180"/>
  <c r="D44" i="180"/>
  <c r="C44" i="180"/>
  <c r="B44" i="180"/>
  <c r="M43" i="180"/>
  <c r="L43" i="180"/>
  <c r="K43" i="180"/>
  <c r="J43" i="180"/>
  <c r="I43" i="180"/>
  <c r="H43" i="180"/>
  <c r="G43" i="180"/>
  <c r="F43" i="180"/>
  <c r="E43" i="180"/>
  <c r="D43" i="180"/>
  <c r="C43" i="180"/>
  <c r="B43" i="180"/>
  <c r="M42" i="180"/>
  <c r="L42" i="180"/>
  <c r="K42" i="180"/>
  <c r="J42" i="180"/>
  <c r="I42" i="180"/>
  <c r="H42" i="180"/>
  <c r="G42" i="180"/>
  <c r="F42" i="180"/>
  <c r="E42" i="180"/>
  <c r="D42" i="180"/>
  <c r="C42" i="180"/>
  <c r="B42" i="180"/>
  <c r="M41" i="180"/>
  <c r="L41" i="180"/>
  <c r="K41" i="180"/>
  <c r="J41" i="180"/>
  <c r="I41" i="180"/>
  <c r="H41" i="180"/>
  <c r="G41" i="180"/>
  <c r="F41" i="180"/>
  <c r="E41" i="180"/>
  <c r="D41" i="180"/>
  <c r="C41" i="180"/>
  <c r="B41" i="180"/>
  <c r="M40" i="180"/>
  <c r="L40" i="180"/>
  <c r="K40" i="180"/>
  <c r="J40" i="180"/>
  <c r="I40" i="180"/>
  <c r="H40" i="180"/>
  <c r="G40" i="180"/>
  <c r="F40" i="180"/>
  <c r="E40" i="180"/>
  <c r="D40" i="180"/>
  <c r="C40" i="180"/>
  <c r="B40" i="180"/>
  <c r="O38" i="180"/>
  <c r="O37" i="180"/>
  <c r="O43" i="180" s="1"/>
  <c r="O36" i="180"/>
  <c r="O35" i="180"/>
  <c r="O41" i="180" s="1"/>
  <c r="O34" i="180"/>
  <c r="O40" i="180" s="1"/>
  <c r="M31" i="180"/>
  <c r="L31" i="180"/>
  <c r="K31" i="180"/>
  <c r="J31" i="180"/>
  <c r="I31" i="180"/>
  <c r="H31" i="180"/>
  <c r="G31" i="180"/>
  <c r="F31" i="180"/>
  <c r="E31" i="180"/>
  <c r="D31" i="180"/>
  <c r="C31" i="180"/>
  <c r="B31" i="180"/>
  <c r="O30" i="180"/>
  <c r="M30" i="180"/>
  <c r="L30" i="180"/>
  <c r="K30" i="180"/>
  <c r="J30" i="180"/>
  <c r="I30" i="180"/>
  <c r="H30" i="180"/>
  <c r="G30" i="180"/>
  <c r="F30" i="180"/>
  <c r="E30" i="180"/>
  <c r="D30" i="180"/>
  <c r="C30" i="180"/>
  <c r="B30" i="180"/>
  <c r="M29" i="180"/>
  <c r="L29" i="180"/>
  <c r="K29" i="180"/>
  <c r="J29" i="180"/>
  <c r="I29" i="180"/>
  <c r="H29" i="180"/>
  <c r="G29" i="180"/>
  <c r="F29" i="180"/>
  <c r="E29" i="180"/>
  <c r="D29" i="180"/>
  <c r="C29" i="180"/>
  <c r="B29" i="180"/>
  <c r="M28" i="180"/>
  <c r="L28" i="180"/>
  <c r="K28" i="180"/>
  <c r="J28" i="180"/>
  <c r="I28" i="180"/>
  <c r="H28" i="180"/>
  <c r="G28" i="180"/>
  <c r="F28" i="180"/>
  <c r="E28" i="180"/>
  <c r="D28" i="180"/>
  <c r="C28" i="180"/>
  <c r="B28" i="180"/>
  <c r="M27" i="180"/>
  <c r="L27" i="180"/>
  <c r="K27" i="180"/>
  <c r="J27" i="180"/>
  <c r="I27" i="180"/>
  <c r="H27" i="180"/>
  <c r="G27" i="180"/>
  <c r="F27" i="180"/>
  <c r="E27" i="180"/>
  <c r="D27" i="180"/>
  <c r="C27" i="180"/>
  <c r="B27" i="180"/>
  <c r="O25" i="180"/>
  <c r="O24" i="180"/>
  <c r="O29" i="180" s="1"/>
  <c r="O23" i="180"/>
  <c r="O22" i="180"/>
  <c r="O28" i="180" s="1"/>
  <c r="O21" i="180"/>
  <c r="O31" i="180" s="1"/>
  <c r="H18" i="180"/>
  <c r="M17" i="180"/>
  <c r="L17" i="180"/>
  <c r="G17" i="180"/>
  <c r="E17" i="180"/>
  <c r="D17" i="180"/>
  <c r="L16" i="180"/>
  <c r="J16" i="180"/>
  <c r="I16" i="180"/>
  <c r="D16" i="180"/>
  <c r="B16" i="180"/>
  <c r="I15" i="180"/>
  <c r="G15" i="180"/>
  <c r="F15" i="180"/>
  <c r="L14" i="180"/>
  <c r="K14" i="180"/>
  <c r="F14" i="180"/>
  <c r="D14" i="180"/>
  <c r="C14" i="180"/>
  <c r="M12" i="180"/>
  <c r="L12" i="180"/>
  <c r="K12" i="180"/>
  <c r="J12" i="180"/>
  <c r="I12" i="180"/>
  <c r="I17" i="180" s="1"/>
  <c r="H12" i="180"/>
  <c r="G12" i="180"/>
  <c r="F12" i="180"/>
  <c r="E12" i="180"/>
  <c r="D12" i="180"/>
  <c r="C12" i="180"/>
  <c r="O12" i="180" s="1"/>
  <c r="B12" i="180"/>
  <c r="M11" i="180"/>
  <c r="L11" i="180"/>
  <c r="K11" i="180"/>
  <c r="K17" i="180" s="1"/>
  <c r="J11" i="180"/>
  <c r="J17" i="180" s="1"/>
  <c r="I11" i="180"/>
  <c r="H11" i="180"/>
  <c r="H17" i="180" s="1"/>
  <c r="G11" i="180"/>
  <c r="F11" i="180"/>
  <c r="F16" i="180" s="1"/>
  <c r="E11" i="180"/>
  <c r="D11" i="180"/>
  <c r="C11" i="180"/>
  <c r="C17" i="180" s="1"/>
  <c r="B11" i="180"/>
  <c r="B17" i="180" s="1"/>
  <c r="M10" i="180"/>
  <c r="M16" i="180" s="1"/>
  <c r="L10" i="180"/>
  <c r="K10" i="180"/>
  <c r="K15" i="180" s="1"/>
  <c r="J10" i="180"/>
  <c r="I10" i="180"/>
  <c r="H10" i="180"/>
  <c r="H16" i="180" s="1"/>
  <c r="G10" i="180"/>
  <c r="G16" i="180" s="1"/>
  <c r="F10" i="180"/>
  <c r="E10" i="180"/>
  <c r="E16" i="180" s="1"/>
  <c r="D10" i="180"/>
  <c r="C10" i="180"/>
  <c r="C15" i="180" s="1"/>
  <c r="B10" i="180"/>
  <c r="O10" i="180" s="1"/>
  <c r="M9" i="180"/>
  <c r="M15" i="180" s="1"/>
  <c r="L9" i="180"/>
  <c r="L15" i="180" s="1"/>
  <c r="K9" i="180"/>
  <c r="J9" i="180"/>
  <c r="J15" i="180" s="1"/>
  <c r="I9" i="180"/>
  <c r="H9" i="180"/>
  <c r="H14" i="180" s="1"/>
  <c r="G9" i="180"/>
  <c r="F9" i="180"/>
  <c r="E9" i="180"/>
  <c r="E15" i="180" s="1"/>
  <c r="D9" i="180"/>
  <c r="D15" i="180" s="1"/>
  <c r="C9" i="180"/>
  <c r="B9" i="180"/>
  <c r="O9" i="180" s="1"/>
  <c r="M8" i="180"/>
  <c r="M18" i="180" s="1"/>
  <c r="L8" i="180"/>
  <c r="L18" i="180" s="1"/>
  <c r="K8" i="180"/>
  <c r="K18" i="180" s="1"/>
  <c r="J8" i="180"/>
  <c r="J14" i="180" s="1"/>
  <c r="I8" i="180"/>
  <c r="I14" i="180" s="1"/>
  <c r="H8" i="180"/>
  <c r="G8" i="180"/>
  <c r="G18" i="180" s="1"/>
  <c r="F8" i="180"/>
  <c r="F18" i="180" s="1"/>
  <c r="E8" i="180"/>
  <c r="E18" i="180" s="1"/>
  <c r="D8" i="180"/>
  <c r="D18" i="180" s="1"/>
  <c r="C8" i="180"/>
  <c r="C18" i="180" s="1"/>
  <c r="B8" i="180"/>
  <c r="B14" i="180" s="1"/>
  <c r="O5" i="180"/>
  <c r="M5" i="180"/>
  <c r="L5" i="180"/>
  <c r="K5" i="180"/>
  <c r="J5" i="180"/>
  <c r="I5" i="180"/>
  <c r="H5" i="180"/>
  <c r="G5" i="180"/>
  <c r="F5" i="180"/>
  <c r="E5" i="180"/>
  <c r="D5" i="180"/>
  <c r="C5" i="180"/>
  <c r="B5" i="180"/>
  <c r="O4" i="180"/>
  <c r="M4" i="180"/>
  <c r="L4" i="180"/>
  <c r="K4" i="180"/>
  <c r="J4" i="180"/>
  <c r="I4" i="180"/>
  <c r="H4" i="180"/>
  <c r="G4" i="180"/>
  <c r="F4" i="180"/>
  <c r="E4" i="180"/>
  <c r="D4" i="180"/>
  <c r="C4" i="180"/>
  <c r="B4" i="180"/>
  <c r="M45" i="179"/>
  <c r="L45" i="179"/>
  <c r="K45" i="179"/>
  <c r="J45" i="179"/>
  <c r="I45" i="179"/>
  <c r="H45" i="179"/>
  <c r="G45" i="179"/>
  <c r="F45" i="179"/>
  <c r="E45" i="179"/>
  <c r="D45" i="179"/>
  <c r="C45" i="179"/>
  <c r="B45" i="179"/>
  <c r="M44" i="179"/>
  <c r="L44" i="179"/>
  <c r="K44" i="179"/>
  <c r="J44" i="179"/>
  <c r="I44" i="179"/>
  <c r="H44" i="179"/>
  <c r="G44" i="179"/>
  <c r="F44" i="179"/>
  <c r="E44" i="179"/>
  <c r="D44" i="179"/>
  <c r="C44" i="179"/>
  <c r="B44" i="179"/>
  <c r="M43" i="179"/>
  <c r="L43" i="179"/>
  <c r="K43" i="179"/>
  <c r="J43" i="179"/>
  <c r="I43" i="179"/>
  <c r="H43" i="179"/>
  <c r="G43" i="179"/>
  <c r="F43" i="179"/>
  <c r="E43" i="179"/>
  <c r="D43" i="179"/>
  <c r="C43" i="179"/>
  <c r="B43" i="179"/>
  <c r="O42" i="179"/>
  <c r="M42" i="179"/>
  <c r="L42" i="179"/>
  <c r="K42" i="179"/>
  <c r="J42" i="179"/>
  <c r="I42" i="179"/>
  <c r="H42" i="179"/>
  <c r="G42" i="179"/>
  <c r="F42" i="179"/>
  <c r="E42" i="179"/>
  <c r="D42" i="179"/>
  <c r="C42" i="179"/>
  <c r="B42" i="179"/>
  <c r="M41" i="179"/>
  <c r="L41" i="179"/>
  <c r="K41" i="179"/>
  <c r="J41" i="179"/>
  <c r="I41" i="179"/>
  <c r="H41" i="179"/>
  <c r="G41" i="179"/>
  <c r="F41" i="179"/>
  <c r="E41" i="179"/>
  <c r="D41" i="179"/>
  <c r="C41" i="179"/>
  <c r="B41" i="179"/>
  <c r="O39" i="179"/>
  <c r="O38" i="179"/>
  <c r="O43" i="179" s="1"/>
  <c r="O37" i="179"/>
  <c r="O36" i="179"/>
  <c r="A36" i="179"/>
  <c r="O35" i="179"/>
  <c r="O41" i="179" s="1"/>
  <c r="M31" i="179"/>
  <c r="L31" i="179"/>
  <c r="K31" i="179"/>
  <c r="J31" i="179"/>
  <c r="I31" i="179"/>
  <c r="H31" i="179"/>
  <c r="G31" i="179"/>
  <c r="F31" i="179"/>
  <c r="E31" i="179"/>
  <c r="D31" i="179"/>
  <c r="C31" i="179"/>
  <c r="B31" i="179"/>
  <c r="M30" i="179"/>
  <c r="L30" i="179"/>
  <c r="K30" i="179"/>
  <c r="J30" i="179"/>
  <c r="I30" i="179"/>
  <c r="H30" i="179"/>
  <c r="G30" i="179"/>
  <c r="F30" i="179"/>
  <c r="E30" i="179"/>
  <c r="D30" i="179"/>
  <c r="C30" i="179"/>
  <c r="B30" i="179"/>
  <c r="M29" i="179"/>
  <c r="L29" i="179"/>
  <c r="K29" i="179"/>
  <c r="J29" i="179"/>
  <c r="I29" i="179"/>
  <c r="H29" i="179"/>
  <c r="G29" i="179"/>
  <c r="F29" i="179"/>
  <c r="E29" i="179"/>
  <c r="D29" i="179"/>
  <c r="C29" i="179"/>
  <c r="B29" i="179"/>
  <c r="M28" i="179"/>
  <c r="L28" i="179"/>
  <c r="K28" i="179"/>
  <c r="J28" i="179"/>
  <c r="I28" i="179"/>
  <c r="H28" i="179"/>
  <c r="G28" i="179"/>
  <c r="F28" i="179"/>
  <c r="E28" i="179"/>
  <c r="D28" i="179"/>
  <c r="C28" i="179"/>
  <c r="B28" i="179"/>
  <c r="M27" i="179"/>
  <c r="L27" i="179"/>
  <c r="K27" i="179"/>
  <c r="J27" i="179"/>
  <c r="I27" i="179"/>
  <c r="H27" i="179"/>
  <c r="G27" i="179"/>
  <c r="F27" i="179"/>
  <c r="E27" i="179"/>
  <c r="D27" i="179"/>
  <c r="C27" i="179"/>
  <c r="B27" i="179"/>
  <c r="O25" i="179"/>
  <c r="O24" i="179"/>
  <c r="O30" i="179" s="1"/>
  <c r="O23" i="179"/>
  <c r="O22" i="179"/>
  <c r="O28" i="179" s="1"/>
  <c r="A22" i="179"/>
  <c r="O21" i="179"/>
  <c r="O27" i="179" s="1"/>
  <c r="K18" i="179"/>
  <c r="J18" i="179"/>
  <c r="C18" i="179"/>
  <c r="B18" i="179"/>
  <c r="H17" i="179"/>
  <c r="G17" i="179"/>
  <c r="M16" i="179"/>
  <c r="L16" i="179"/>
  <c r="E16" i="179"/>
  <c r="D16" i="179"/>
  <c r="J15" i="179"/>
  <c r="I15" i="179"/>
  <c r="B15" i="179"/>
  <c r="G14" i="179"/>
  <c r="F14" i="179"/>
  <c r="M12" i="179"/>
  <c r="L12" i="179"/>
  <c r="L17" i="179" s="1"/>
  <c r="K12" i="179"/>
  <c r="J12" i="179"/>
  <c r="J17" i="179" s="1"/>
  <c r="I12" i="179"/>
  <c r="H12" i="179"/>
  <c r="G12" i="179"/>
  <c r="F12" i="179"/>
  <c r="E12" i="179"/>
  <c r="D12" i="179"/>
  <c r="D17" i="179" s="1"/>
  <c r="C12" i="179"/>
  <c r="O12" i="179" s="1"/>
  <c r="B12" i="179"/>
  <c r="B17" i="179" s="1"/>
  <c r="M11" i="179"/>
  <c r="M17" i="179" s="1"/>
  <c r="L11" i="179"/>
  <c r="K11" i="179"/>
  <c r="K17" i="179" s="1"/>
  <c r="J11" i="179"/>
  <c r="I11" i="179"/>
  <c r="I16" i="179" s="1"/>
  <c r="H11" i="179"/>
  <c r="G11" i="179"/>
  <c r="G16" i="179" s="1"/>
  <c r="F11" i="179"/>
  <c r="F17" i="179" s="1"/>
  <c r="E11" i="179"/>
  <c r="E17" i="179" s="1"/>
  <c r="D11" i="179"/>
  <c r="C11" i="179"/>
  <c r="C17" i="179" s="1"/>
  <c r="B11" i="179"/>
  <c r="O11" i="179" s="1"/>
  <c r="O17" i="179" s="1"/>
  <c r="M10" i="179"/>
  <c r="L10" i="179"/>
  <c r="L15" i="179" s="1"/>
  <c r="K10" i="179"/>
  <c r="K16" i="179" s="1"/>
  <c r="J10" i="179"/>
  <c r="J16" i="179" s="1"/>
  <c r="I10" i="179"/>
  <c r="H10" i="179"/>
  <c r="H16" i="179" s="1"/>
  <c r="G10" i="179"/>
  <c r="F10" i="179"/>
  <c r="F15" i="179" s="1"/>
  <c r="E10" i="179"/>
  <c r="D10" i="179"/>
  <c r="D15" i="179" s="1"/>
  <c r="C10" i="179"/>
  <c r="C16" i="179" s="1"/>
  <c r="B10" i="179"/>
  <c r="B16" i="179" s="1"/>
  <c r="M9" i="179"/>
  <c r="M15" i="179" s="1"/>
  <c r="L9" i="179"/>
  <c r="K9" i="179"/>
  <c r="K14" i="179" s="1"/>
  <c r="J9" i="179"/>
  <c r="I9" i="179"/>
  <c r="I14" i="179" s="1"/>
  <c r="H9" i="179"/>
  <c r="H15" i="179" s="1"/>
  <c r="G9" i="179"/>
  <c r="G15" i="179" s="1"/>
  <c r="F9" i="179"/>
  <c r="E9" i="179"/>
  <c r="E15" i="179" s="1"/>
  <c r="D9" i="179"/>
  <c r="C9" i="179"/>
  <c r="C14" i="179" s="1"/>
  <c r="B9" i="179"/>
  <c r="O9" i="179" s="1"/>
  <c r="M8" i="179"/>
  <c r="M14" i="179" s="1"/>
  <c r="L8" i="179"/>
  <c r="L14" i="179" s="1"/>
  <c r="K8" i="179"/>
  <c r="J8" i="179"/>
  <c r="J14" i="179" s="1"/>
  <c r="I8" i="179"/>
  <c r="I18" i="179" s="1"/>
  <c r="H8" i="179"/>
  <c r="H18" i="179" s="1"/>
  <c r="G8" i="179"/>
  <c r="G18" i="179" s="1"/>
  <c r="F8" i="179"/>
  <c r="F18" i="179" s="1"/>
  <c r="E8" i="179"/>
  <c r="E14" i="179" s="1"/>
  <c r="D8" i="179"/>
  <c r="D14" i="179" s="1"/>
  <c r="C8" i="179"/>
  <c r="B8" i="179"/>
  <c r="O8" i="179" s="1"/>
  <c r="B30" i="178"/>
  <c r="B23" i="178"/>
  <c r="B15" i="178"/>
  <c r="B25" i="178" s="1"/>
  <c r="C12" i="178"/>
  <c r="B12" i="178"/>
  <c r="B13" i="178" s="1"/>
  <c r="E11" i="178"/>
  <c r="E10" i="178"/>
  <c r="C9" i="178"/>
  <c r="E9" i="178" s="1"/>
  <c r="B9" i="178"/>
  <c r="E8" i="178"/>
  <c r="E7" i="178"/>
  <c r="CH67" i="136"/>
  <c r="CI67" i="136"/>
  <c r="CH68" i="136"/>
  <c r="CI68" i="136"/>
  <c r="CH69" i="136"/>
  <c r="CI69" i="136"/>
  <c r="CH70" i="136"/>
  <c r="CI70" i="136"/>
  <c r="CH71" i="136"/>
  <c r="CI71" i="136"/>
  <c r="CH72" i="136"/>
  <c r="CI72" i="136"/>
  <c r="CH73" i="136"/>
  <c r="CI73" i="136"/>
  <c r="CH74" i="136"/>
  <c r="CI74" i="136"/>
  <c r="CH75" i="136"/>
  <c r="CI75" i="136"/>
  <c r="CH76" i="136"/>
  <c r="CI76" i="136"/>
  <c r="CH77" i="136"/>
  <c r="CI77" i="136"/>
  <c r="CG69" i="136"/>
  <c r="CG70" i="136"/>
  <c r="CG71" i="136"/>
  <c r="CG72" i="136"/>
  <c r="CG73" i="136"/>
  <c r="CG74" i="136"/>
  <c r="CG75" i="136"/>
  <c r="CG76" i="136"/>
  <c r="CG77" i="136"/>
  <c r="CG68" i="136"/>
  <c r="CG67" i="136"/>
  <c r="CH56" i="136"/>
  <c r="CI56" i="136"/>
  <c r="CH57" i="136"/>
  <c r="CI57" i="136"/>
  <c r="CH58" i="136"/>
  <c r="CI58" i="136"/>
  <c r="CH59" i="136"/>
  <c r="CI59" i="136"/>
  <c r="CH60" i="136"/>
  <c r="CI60" i="136"/>
  <c r="CH61" i="136"/>
  <c r="CI61" i="136"/>
  <c r="CH62" i="136"/>
  <c r="CI62" i="136"/>
  <c r="CH63" i="136"/>
  <c r="CI63" i="136"/>
  <c r="CH64" i="136"/>
  <c r="CI64" i="136"/>
  <c r="CH65" i="136"/>
  <c r="CI65" i="136"/>
  <c r="CH66" i="136"/>
  <c r="CI66" i="136"/>
  <c r="CG58" i="136"/>
  <c r="CG59" i="136"/>
  <c r="CG60" i="136"/>
  <c r="CG61" i="136"/>
  <c r="CG62" i="136"/>
  <c r="CG63" i="136"/>
  <c r="CG64" i="136"/>
  <c r="CG65" i="136"/>
  <c r="CG66" i="136"/>
  <c r="CG57" i="136"/>
  <c r="CG56" i="136"/>
  <c r="O43" i="184" l="1"/>
  <c r="D14" i="184"/>
  <c r="L14" i="184"/>
  <c r="D15" i="184"/>
  <c r="L15" i="184"/>
  <c r="H17" i="184"/>
  <c r="H15" i="184"/>
  <c r="B16" i="184"/>
  <c r="I14" i="184"/>
  <c r="E16" i="184"/>
  <c r="M16" i="184"/>
  <c r="I17" i="184"/>
  <c r="O27" i="184"/>
  <c r="E14" i="184"/>
  <c r="B17" i="184"/>
  <c r="B15" i="184"/>
  <c r="J15" i="184"/>
  <c r="F16" i="184"/>
  <c r="O9" i="184"/>
  <c r="K15" i="184"/>
  <c r="O11" i="184"/>
  <c r="K17" i="184"/>
  <c r="M14" i="184"/>
  <c r="O28" i="184"/>
  <c r="O41" i="184"/>
  <c r="E13" i="178"/>
  <c r="I22" i="181"/>
  <c r="H22" i="181"/>
  <c r="O18" i="183"/>
  <c r="O17" i="183"/>
  <c r="O15" i="180"/>
  <c r="O14" i="179"/>
  <c r="O18" i="179"/>
  <c r="O10" i="179"/>
  <c r="O16" i="179" s="1"/>
  <c r="O29" i="179"/>
  <c r="O11" i="180"/>
  <c r="O17" i="180" s="1"/>
  <c r="O42" i="180"/>
  <c r="E12" i="178"/>
  <c r="H14" i="179"/>
  <c r="C15" i="179"/>
  <c r="K15" i="179"/>
  <c r="F16" i="179"/>
  <c r="I17" i="179"/>
  <c r="D18" i="179"/>
  <c r="L18" i="179"/>
  <c r="O45" i="179"/>
  <c r="O8" i="180"/>
  <c r="E14" i="180"/>
  <c r="M14" i="180"/>
  <c r="H15" i="180"/>
  <c r="C16" i="180"/>
  <c r="K16" i="180"/>
  <c r="F17" i="180"/>
  <c r="I18" i="180"/>
  <c r="H7" i="181"/>
  <c r="I28" i="181"/>
  <c r="O10" i="183"/>
  <c r="O16" i="183" s="1"/>
  <c r="G14" i="183"/>
  <c r="B15" i="183"/>
  <c r="J15" i="183"/>
  <c r="E16" i="183"/>
  <c r="M16" i="183"/>
  <c r="H17" i="183"/>
  <c r="C18" i="183"/>
  <c r="K18" i="183"/>
  <c r="O41" i="183"/>
  <c r="F14" i="184"/>
  <c r="I15" i="184"/>
  <c r="D16" i="184"/>
  <c r="L16" i="184"/>
  <c r="G17" i="184"/>
  <c r="B18" i="184"/>
  <c r="J18" i="184"/>
  <c r="O29" i="184"/>
  <c r="O44" i="184"/>
  <c r="E18" i="179"/>
  <c r="M18" i="179"/>
  <c r="O31" i="179"/>
  <c r="B18" i="180"/>
  <c r="J18" i="180"/>
  <c r="O44" i="180"/>
  <c r="D18" i="183"/>
  <c r="L18" i="183"/>
  <c r="O31" i="183"/>
  <c r="O10" i="184"/>
  <c r="O16" i="184" s="1"/>
  <c r="G14" i="184"/>
  <c r="C18" i="184"/>
  <c r="K18" i="184"/>
  <c r="B14" i="179"/>
  <c r="G14" i="180"/>
  <c r="B15" i="180"/>
  <c r="I14" i="183"/>
  <c r="B17" i="183"/>
  <c r="H14" i="184"/>
  <c r="C15" i="184"/>
  <c r="D18" i="184"/>
  <c r="L18" i="184"/>
  <c r="O31" i="184"/>
  <c r="O27" i="180"/>
  <c r="O29" i="183"/>
  <c r="O8" i="184"/>
  <c r="O44" i="179"/>
  <c r="O9" i="183"/>
  <c r="O15" i="183" s="1"/>
  <c r="F18" i="183"/>
  <c r="O12" i="184"/>
  <c r="H24" i="181"/>
  <c r="C17" i="184"/>
  <c r="CH37" i="136"/>
  <c r="CI37" i="136"/>
  <c r="CH38" i="136"/>
  <c r="CI38" i="136"/>
  <c r="CH39" i="136"/>
  <c r="CI39" i="136"/>
  <c r="CH40" i="136"/>
  <c r="CI40" i="136"/>
  <c r="CH41" i="136"/>
  <c r="CI41" i="136"/>
  <c r="CH42" i="136"/>
  <c r="CI42" i="136"/>
  <c r="CH43" i="136"/>
  <c r="CI43" i="136"/>
  <c r="CH44" i="136"/>
  <c r="CI44" i="136"/>
  <c r="CH45" i="136"/>
  <c r="CI45" i="136"/>
  <c r="CH46" i="136"/>
  <c r="CI46" i="136"/>
  <c r="CH47" i="136"/>
  <c r="CI47" i="136"/>
  <c r="CH48" i="136"/>
  <c r="CI48" i="136"/>
  <c r="CH49" i="136"/>
  <c r="CI49" i="136"/>
  <c r="CH50" i="136"/>
  <c r="CI50" i="136"/>
  <c r="CH51" i="136"/>
  <c r="CI51" i="136"/>
  <c r="CH52" i="136"/>
  <c r="CI52" i="136"/>
  <c r="CH53" i="136"/>
  <c r="CI53" i="136"/>
  <c r="CH54" i="136"/>
  <c r="CI54" i="136"/>
  <c r="CG48" i="136"/>
  <c r="CG49" i="136"/>
  <c r="CG50" i="136"/>
  <c r="CG51" i="136"/>
  <c r="CG52" i="136"/>
  <c r="CG53" i="136"/>
  <c r="CG54" i="136"/>
  <c r="CG47" i="136"/>
  <c r="CG46" i="136"/>
  <c r="CG39" i="136"/>
  <c r="CG40" i="136"/>
  <c r="CG41" i="136"/>
  <c r="CG42" i="136"/>
  <c r="CG43" i="136"/>
  <c r="CG44" i="136"/>
  <c r="CG45" i="136"/>
  <c r="CG38" i="136"/>
  <c r="CG37" i="136"/>
  <c r="O17" i="184" l="1"/>
  <c r="O14" i="183"/>
  <c r="O18" i="180"/>
  <c r="O14" i="180"/>
  <c r="O15" i="179"/>
  <c r="O16" i="180"/>
  <c r="O18" i="184"/>
  <c r="O14" i="184"/>
  <c r="O15" i="184"/>
  <c r="CH21" i="136"/>
  <c r="CI21" i="136"/>
  <c r="CH22" i="136"/>
  <c r="CI22" i="136"/>
  <c r="CH23" i="136"/>
  <c r="CI23" i="136"/>
  <c r="CH24" i="136"/>
  <c r="CI24" i="136"/>
  <c r="CH25" i="136"/>
  <c r="CI25" i="136"/>
  <c r="CH26" i="136"/>
  <c r="CI26" i="136"/>
  <c r="CH27" i="136"/>
  <c r="CI27" i="136"/>
  <c r="CH28" i="136"/>
  <c r="CI28" i="136"/>
  <c r="CH29" i="136"/>
  <c r="CI29" i="136"/>
  <c r="CH30" i="136"/>
  <c r="CI30" i="136"/>
  <c r="CH31" i="136"/>
  <c r="CI31" i="136"/>
  <c r="CH32" i="136"/>
  <c r="CI32" i="136"/>
  <c r="CH33" i="136"/>
  <c r="CI33" i="136"/>
  <c r="CH34" i="136"/>
  <c r="CI34" i="136"/>
  <c r="CH35" i="136"/>
  <c r="CI35" i="136"/>
  <c r="CG23" i="136"/>
  <c r="CG24" i="136"/>
  <c r="CG25" i="136"/>
  <c r="CG26" i="136"/>
  <c r="CG27" i="136"/>
  <c r="CG28" i="136"/>
  <c r="CG29" i="136"/>
  <c r="CG30" i="136"/>
  <c r="CG31" i="136"/>
  <c r="CG32" i="136"/>
  <c r="CG33" i="136"/>
  <c r="CG34" i="136"/>
  <c r="CG35" i="136"/>
  <c r="CG22" i="136"/>
  <c r="CG21" i="136"/>
  <c r="CH6" i="136"/>
  <c r="CI6" i="136"/>
  <c r="CH7" i="136"/>
  <c r="CI7" i="136"/>
  <c r="CH8" i="136"/>
  <c r="CI8" i="136"/>
  <c r="CH9" i="136"/>
  <c r="CI9" i="136"/>
  <c r="CH10" i="136"/>
  <c r="CI10" i="136"/>
  <c r="CH11" i="136"/>
  <c r="CI11" i="136"/>
  <c r="CH12" i="136"/>
  <c r="CI12" i="136"/>
  <c r="CH13" i="136"/>
  <c r="CI13" i="136"/>
  <c r="CH14" i="136"/>
  <c r="CI14" i="136"/>
  <c r="CH15" i="136"/>
  <c r="CI15" i="136"/>
  <c r="CH16" i="136"/>
  <c r="CI16" i="136"/>
  <c r="CH17" i="136"/>
  <c r="CI17" i="136"/>
  <c r="CH18" i="136"/>
  <c r="CI18" i="136"/>
  <c r="CH19" i="136"/>
  <c r="CI19" i="136"/>
  <c r="CH20" i="136"/>
  <c r="CI20" i="136"/>
  <c r="CG8" i="136"/>
  <c r="CG9" i="136"/>
  <c r="CG10" i="136"/>
  <c r="CG11" i="136"/>
  <c r="CG12" i="136"/>
  <c r="CG13" i="136"/>
  <c r="CG14" i="136"/>
  <c r="CG15" i="136"/>
  <c r="CG16" i="136"/>
  <c r="CG17" i="136"/>
  <c r="CG18" i="136"/>
  <c r="CG19" i="136"/>
  <c r="CG20" i="136"/>
  <c r="CG7" i="136"/>
  <c r="CG6" i="136"/>
  <c r="O18" i="133" l="1"/>
  <c r="K18" i="133"/>
  <c r="B14" i="86"/>
  <c r="A1" i="166" l="1"/>
  <c r="A1" i="165"/>
  <c r="J26" i="161" l="1"/>
  <c r="K26" i="161"/>
  <c r="L26" i="161"/>
  <c r="M26" i="161"/>
  <c r="J27" i="161"/>
  <c r="K27" i="161"/>
  <c r="L27" i="161"/>
  <c r="M27" i="161"/>
  <c r="J28" i="161"/>
  <c r="K28" i="161"/>
  <c r="L28" i="161"/>
  <c r="M28" i="161"/>
  <c r="J29" i="161"/>
  <c r="K29" i="161"/>
  <c r="L29" i="161"/>
  <c r="M29" i="161"/>
  <c r="J17" i="161"/>
  <c r="K17" i="161"/>
  <c r="L17" i="161"/>
  <c r="M17" i="161"/>
  <c r="J18" i="161"/>
  <c r="K18" i="161"/>
  <c r="L18" i="161"/>
  <c r="M18" i="161"/>
  <c r="J19" i="161"/>
  <c r="K19" i="161"/>
  <c r="L19" i="161"/>
  <c r="M19" i="161"/>
  <c r="J20" i="161"/>
  <c r="K20" i="161"/>
  <c r="L20" i="161"/>
  <c r="M20" i="161"/>
  <c r="J8" i="161"/>
  <c r="K8" i="161"/>
  <c r="L8" i="161"/>
  <c r="M8" i="161"/>
  <c r="J9" i="161"/>
  <c r="K9" i="161"/>
  <c r="L9" i="161"/>
  <c r="M9" i="161"/>
  <c r="J10" i="161"/>
  <c r="K10" i="161"/>
  <c r="L10" i="161"/>
  <c r="M10" i="161"/>
  <c r="J11" i="161"/>
  <c r="K11" i="161"/>
  <c r="L11" i="161"/>
  <c r="M11" i="161"/>
  <c r="P15" i="166" l="1"/>
  <c r="Q15" i="166"/>
  <c r="R15" i="166"/>
  <c r="S15" i="166"/>
  <c r="W15" i="166" s="1"/>
  <c r="P16" i="166"/>
  <c r="Q16" i="166"/>
  <c r="R16" i="166"/>
  <c r="S16" i="166"/>
  <c r="P17" i="166"/>
  <c r="Q17" i="166"/>
  <c r="R17" i="166"/>
  <c r="S17" i="166"/>
  <c r="U17" i="166" s="1"/>
  <c r="O17" i="166"/>
  <c r="O16" i="166"/>
  <c r="O15" i="166"/>
  <c r="T9" i="166"/>
  <c r="B18" i="166"/>
  <c r="C18" i="166"/>
  <c r="D18" i="166"/>
  <c r="E18" i="166"/>
  <c r="F18" i="166"/>
  <c r="J18" i="166" s="1"/>
  <c r="C7" i="166"/>
  <c r="P7" i="166" s="1"/>
  <c r="D7" i="166"/>
  <c r="E7" i="166"/>
  <c r="R7" i="166" s="1"/>
  <c r="F7" i="166"/>
  <c r="B7" i="166"/>
  <c r="O7" i="166" s="1"/>
  <c r="U32" i="166"/>
  <c r="T32" i="166"/>
  <c r="H32" i="166"/>
  <c r="G32" i="166"/>
  <c r="U31" i="166"/>
  <c r="T31" i="166"/>
  <c r="H31" i="166"/>
  <c r="G31" i="166"/>
  <c r="U30" i="166"/>
  <c r="T30" i="166"/>
  <c r="H30" i="166"/>
  <c r="G30" i="166"/>
  <c r="U29" i="166"/>
  <c r="T29" i="166"/>
  <c r="H29" i="166"/>
  <c r="G29" i="166"/>
  <c r="U28" i="166"/>
  <c r="T28" i="166"/>
  <c r="H28" i="166"/>
  <c r="G28" i="166"/>
  <c r="U27" i="166"/>
  <c r="T27" i="166"/>
  <c r="H27" i="166"/>
  <c r="G27" i="166"/>
  <c r="U26" i="166"/>
  <c r="T26" i="166"/>
  <c r="H26" i="166"/>
  <c r="G26" i="166"/>
  <c r="U25" i="166"/>
  <c r="T25" i="166"/>
  <c r="H25" i="166"/>
  <c r="G25" i="166"/>
  <c r="U24" i="166"/>
  <c r="T24" i="166"/>
  <c r="H24" i="166"/>
  <c r="G24" i="166"/>
  <c r="T22" i="166"/>
  <c r="H22" i="166"/>
  <c r="G22" i="166"/>
  <c r="J17" i="166"/>
  <c r="I17" i="166"/>
  <c r="H17" i="166"/>
  <c r="G17" i="166"/>
  <c r="J16" i="166"/>
  <c r="I16" i="166"/>
  <c r="H16" i="166"/>
  <c r="G16" i="166"/>
  <c r="J15" i="166"/>
  <c r="I15" i="166"/>
  <c r="H15" i="166"/>
  <c r="G15" i="166"/>
  <c r="W14" i="166"/>
  <c r="V14" i="166"/>
  <c r="U14" i="166"/>
  <c r="T14" i="166"/>
  <c r="J14" i="166"/>
  <c r="I14" i="166"/>
  <c r="H14" i="166"/>
  <c r="G14" i="166"/>
  <c r="W13" i="166"/>
  <c r="V13" i="166"/>
  <c r="U13" i="166"/>
  <c r="T13" i="166"/>
  <c r="J13" i="166"/>
  <c r="I13" i="166"/>
  <c r="H13" i="166"/>
  <c r="G13" i="166"/>
  <c r="W12" i="166"/>
  <c r="V12" i="166"/>
  <c r="U12" i="166"/>
  <c r="T12" i="166"/>
  <c r="J12" i="166"/>
  <c r="I12" i="166"/>
  <c r="H12" i="166"/>
  <c r="G12" i="166"/>
  <c r="W11" i="166"/>
  <c r="V11" i="166"/>
  <c r="U11" i="166"/>
  <c r="T11" i="166"/>
  <c r="J11" i="166"/>
  <c r="I11" i="166"/>
  <c r="H11" i="166"/>
  <c r="G11" i="166"/>
  <c r="W10" i="166"/>
  <c r="V10" i="166"/>
  <c r="U10" i="166"/>
  <c r="T10" i="166"/>
  <c r="J10" i="166"/>
  <c r="I10" i="166"/>
  <c r="H10" i="166"/>
  <c r="G10" i="166"/>
  <c r="W9" i="166"/>
  <c r="U9" i="166"/>
  <c r="J9" i="166"/>
  <c r="I9" i="166"/>
  <c r="H9" i="166"/>
  <c r="G9" i="166"/>
  <c r="W7" i="166"/>
  <c r="U22" i="166" s="1"/>
  <c r="V7" i="166"/>
  <c r="T7" i="166"/>
  <c r="Q7" i="166"/>
  <c r="H7" i="166"/>
  <c r="G7" i="166"/>
  <c r="S7" i="166"/>
  <c r="A1" i="39"/>
  <c r="R26" i="165"/>
  <c r="D26" i="165"/>
  <c r="P25" i="165"/>
  <c r="B25" i="165"/>
  <c r="F23" i="165"/>
  <c r="R22" i="165"/>
  <c r="D22" i="165"/>
  <c r="P21" i="165"/>
  <c r="B21" i="165"/>
  <c r="H19" i="165"/>
  <c r="G19" i="165"/>
  <c r="T15" i="165"/>
  <c r="S15" i="165"/>
  <c r="S23" i="165" s="1"/>
  <c r="R15" i="165"/>
  <c r="R23" i="165" s="1"/>
  <c r="Q15" i="165"/>
  <c r="Q26" i="165" s="1"/>
  <c r="P15" i="165"/>
  <c r="P26" i="165" s="1"/>
  <c r="O15" i="165"/>
  <c r="O25" i="165" s="1"/>
  <c r="H15" i="165"/>
  <c r="F15" i="165"/>
  <c r="G15" i="165" s="1"/>
  <c r="E15" i="165"/>
  <c r="E23" i="165" s="1"/>
  <c r="D15" i="165"/>
  <c r="D23" i="165" s="1"/>
  <c r="C15" i="165"/>
  <c r="C26" i="165" s="1"/>
  <c r="B15" i="165"/>
  <c r="B26" i="165" s="1"/>
  <c r="W14" i="165"/>
  <c r="V14" i="165"/>
  <c r="U14" i="165"/>
  <c r="T14" i="165"/>
  <c r="J14" i="165"/>
  <c r="I14" i="165"/>
  <c r="H14" i="165"/>
  <c r="G14" i="165"/>
  <c r="W13" i="165"/>
  <c r="V13" i="165"/>
  <c r="U13" i="165"/>
  <c r="T13" i="165"/>
  <c r="J13" i="165"/>
  <c r="I13" i="165"/>
  <c r="H13" i="165"/>
  <c r="G13" i="165"/>
  <c r="W12" i="165"/>
  <c r="V12" i="165"/>
  <c r="U12" i="165"/>
  <c r="T12" i="165"/>
  <c r="J12" i="165"/>
  <c r="I12" i="165"/>
  <c r="H12" i="165"/>
  <c r="G12" i="165"/>
  <c r="W11" i="165"/>
  <c r="V11" i="165"/>
  <c r="U11" i="165"/>
  <c r="T11" i="165"/>
  <c r="J11" i="165"/>
  <c r="I11" i="165"/>
  <c r="H11" i="165"/>
  <c r="G11" i="165"/>
  <c r="W10" i="165"/>
  <c r="V10" i="165"/>
  <c r="U10" i="165"/>
  <c r="T10" i="165"/>
  <c r="J10" i="165"/>
  <c r="I10" i="165"/>
  <c r="H10" i="165"/>
  <c r="G10" i="165"/>
  <c r="W9" i="165"/>
  <c r="V9" i="165"/>
  <c r="U9" i="165"/>
  <c r="T9" i="165"/>
  <c r="J9" i="165"/>
  <c r="I9" i="165"/>
  <c r="H9" i="165"/>
  <c r="G9" i="165"/>
  <c r="W7" i="165"/>
  <c r="U19" i="165" s="1"/>
  <c r="V7" i="165"/>
  <c r="T19" i="165" s="1"/>
  <c r="S7" i="165"/>
  <c r="H7" i="165"/>
  <c r="G7" i="165"/>
  <c r="F7" i="165"/>
  <c r="E7" i="165"/>
  <c r="R7" i="165" s="1"/>
  <c r="D7" i="165"/>
  <c r="Q7" i="165" s="1"/>
  <c r="C7" i="165"/>
  <c r="P7" i="165" s="1"/>
  <c r="B7" i="165"/>
  <c r="O7" i="165" s="1"/>
  <c r="V17" i="166" l="1"/>
  <c r="V15" i="166"/>
  <c r="U15" i="166"/>
  <c r="W17" i="166"/>
  <c r="S18" i="166"/>
  <c r="W16" i="166"/>
  <c r="P18" i="166"/>
  <c r="R18" i="166"/>
  <c r="U18" i="166" s="1"/>
  <c r="Q18" i="166"/>
  <c r="U16" i="166"/>
  <c r="V16" i="166"/>
  <c r="T17" i="166"/>
  <c r="T16" i="166"/>
  <c r="T15" i="166"/>
  <c r="O18" i="166"/>
  <c r="T18" i="166" s="1"/>
  <c r="V9" i="166"/>
  <c r="U7" i="166"/>
  <c r="G18" i="166"/>
  <c r="H18" i="166"/>
  <c r="I18" i="166"/>
  <c r="T23" i="165"/>
  <c r="U23" i="165"/>
  <c r="H23" i="165"/>
  <c r="I15" i="165"/>
  <c r="U15" i="165"/>
  <c r="C21" i="165"/>
  <c r="Q21" i="165"/>
  <c r="E22" i="165"/>
  <c r="S22" i="165"/>
  <c r="O24" i="165"/>
  <c r="C25" i="165"/>
  <c r="Q25" i="165"/>
  <c r="E26" i="165"/>
  <c r="S26" i="165"/>
  <c r="J15" i="165"/>
  <c r="D21" i="165"/>
  <c r="R21" i="165"/>
  <c r="F22" i="165"/>
  <c r="B24" i="165"/>
  <c r="P24" i="165"/>
  <c r="D25" i="165"/>
  <c r="R25" i="165"/>
  <c r="F26" i="165"/>
  <c r="W15" i="165"/>
  <c r="E21" i="165"/>
  <c r="S21" i="165"/>
  <c r="O23" i="165"/>
  <c r="C24" i="165"/>
  <c r="Q24" i="165"/>
  <c r="E25" i="165"/>
  <c r="S25" i="165"/>
  <c r="F21" i="165"/>
  <c r="B23" i="165"/>
  <c r="G23" i="165" s="1"/>
  <c r="P23" i="165"/>
  <c r="D24" i="165"/>
  <c r="R24" i="165"/>
  <c r="F25" i="165"/>
  <c r="O22" i="165"/>
  <c r="C23" i="165"/>
  <c r="Q23" i="165"/>
  <c r="E24" i="165"/>
  <c r="S24" i="165"/>
  <c r="O26" i="165"/>
  <c r="T7" i="165"/>
  <c r="B22" i="165"/>
  <c r="P22" i="165"/>
  <c r="P27" i="165" s="1"/>
  <c r="F24" i="165"/>
  <c r="U7" i="165"/>
  <c r="O21" i="165"/>
  <c r="C22" i="165"/>
  <c r="Q22" i="165"/>
  <c r="W18" i="166" l="1"/>
  <c r="V18" i="166"/>
  <c r="U22" i="165"/>
  <c r="T22" i="165"/>
  <c r="U25" i="165"/>
  <c r="T25" i="165"/>
  <c r="C27" i="165"/>
  <c r="U24" i="165"/>
  <c r="T24" i="165"/>
  <c r="S27" i="165"/>
  <c r="U21" i="165"/>
  <c r="T21" i="165"/>
  <c r="H22" i="165"/>
  <c r="G22" i="165"/>
  <c r="O27" i="165"/>
  <c r="E27" i="165"/>
  <c r="R27" i="165"/>
  <c r="B27" i="165"/>
  <c r="H21" i="165"/>
  <c r="G21" i="165"/>
  <c r="F27" i="165"/>
  <c r="D27" i="165"/>
  <c r="G24" i="165"/>
  <c r="H24" i="165"/>
  <c r="H26" i="165"/>
  <c r="G26" i="165"/>
  <c r="H25" i="165"/>
  <c r="G25" i="165"/>
  <c r="U26" i="165"/>
  <c r="T26" i="165"/>
  <c r="Q27" i="165"/>
  <c r="H27" i="165" l="1"/>
  <c r="G27" i="165"/>
  <c r="O55" i="36" l="1"/>
  <c r="O54" i="36"/>
  <c r="A1" i="163" l="1"/>
  <c r="A1" i="164"/>
  <c r="I24" i="163" l="1"/>
  <c r="C24" i="163"/>
  <c r="I4" i="163"/>
  <c r="I3" i="163"/>
  <c r="E56" i="136" l="1"/>
  <c r="F56" i="136"/>
  <c r="G56" i="136"/>
  <c r="H56" i="136"/>
  <c r="I56" i="136"/>
  <c r="J56" i="136"/>
  <c r="K56" i="136"/>
  <c r="L56" i="136"/>
  <c r="M56" i="136"/>
  <c r="N56" i="136"/>
  <c r="O56" i="136"/>
  <c r="P56" i="136"/>
  <c r="Q56" i="136"/>
  <c r="R56" i="136"/>
  <c r="S56" i="136"/>
  <c r="T56" i="136"/>
  <c r="U56" i="136"/>
  <c r="V56" i="136"/>
  <c r="W56" i="136"/>
  <c r="X56" i="136"/>
  <c r="Y56" i="136"/>
  <c r="Z56" i="136"/>
  <c r="AA56" i="136"/>
  <c r="AB56" i="136"/>
  <c r="AC56" i="136"/>
  <c r="AD56" i="136"/>
  <c r="AE56" i="136"/>
  <c r="AF56" i="136"/>
  <c r="AG56" i="136"/>
  <c r="AH56" i="136"/>
  <c r="AI56" i="136"/>
  <c r="AJ56" i="136"/>
  <c r="AK56" i="136"/>
  <c r="AL56" i="136"/>
  <c r="AM56" i="136"/>
  <c r="AN56" i="136"/>
  <c r="AO56" i="136"/>
  <c r="AP56" i="136"/>
  <c r="AQ56" i="136"/>
  <c r="AR56" i="136"/>
  <c r="AS56" i="136"/>
  <c r="AT56" i="136"/>
  <c r="AU56" i="136"/>
  <c r="AV56" i="136"/>
  <c r="AW56" i="136"/>
  <c r="AX56" i="136"/>
  <c r="AY56" i="136"/>
  <c r="AZ56" i="136"/>
  <c r="BA56" i="136"/>
  <c r="BB56" i="136"/>
  <c r="BC56" i="136"/>
  <c r="BD56" i="136"/>
  <c r="BE56" i="136"/>
  <c r="BF56" i="136"/>
  <c r="BG56" i="136"/>
  <c r="BH56" i="136"/>
  <c r="BI56" i="136"/>
  <c r="BJ56" i="136"/>
  <c r="BK56" i="136"/>
  <c r="BL56" i="136"/>
  <c r="BM56" i="136"/>
  <c r="BN56" i="136"/>
  <c r="BO56" i="136"/>
  <c r="BP56" i="136"/>
  <c r="BQ56" i="136"/>
  <c r="BR56" i="136"/>
  <c r="BS56" i="136"/>
  <c r="BT56" i="136"/>
  <c r="BU56" i="136"/>
  <c r="BV56" i="136"/>
  <c r="BW56" i="136"/>
  <c r="BX56" i="136"/>
  <c r="BY56" i="136"/>
  <c r="BZ56" i="136"/>
  <c r="CA56" i="136"/>
  <c r="CB56" i="136"/>
  <c r="CC56" i="136"/>
  <c r="CD56" i="136"/>
  <c r="CE56" i="136"/>
  <c r="CF56" i="136"/>
  <c r="E57" i="136"/>
  <c r="F57" i="136"/>
  <c r="G57" i="136"/>
  <c r="H57" i="136"/>
  <c r="I57" i="136"/>
  <c r="J57" i="136"/>
  <c r="K57" i="136"/>
  <c r="L57" i="136"/>
  <c r="M57" i="136"/>
  <c r="N57" i="136"/>
  <c r="O57" i="136"/>
  <c r="P57" i="136"/>
  <c r="Q57" i="136"/>
  <c r="R57" i="136"/>
  <c r="S57" i="136"/>
  <c r="T57" i="136"/>
  <c r="U57" i="136"/>
  <c r="V57" i="136"/>
  <c r="W57" i="136"/>
  <c r="X57" i="136"/>
  <c r="Y57" i="136"/>
  <c r="Z57" i="136"/>
  <c r="AA57" i="136"/>
  <c r="AB57" i="136"/>
  <c r="AC57" i="136"/>
  <c r="AD57" i="136"/>
  <c r="AE57" i="136"/>
  <c r="AF57" i="136"/>
  <c r="AG57" i="136"/>
  <c r="AH57" i="136"/>
  <c r="AI57" i="136"/>
  <c r="AJ57" i="136"/>
  <c r="AK57" i="136"/>
  <c r="AL57" i="136"/>
  <c r="AM57" i="136"/>
  <c r="AN57" i="136"/>
  <c r="AO57" i="136"/>
  <c r="AP57" i="136"/>
  <c r="AQ57" i="136"/>
  <c r="AR57" i="136"/>
  <c r="AS57" i="136"/>
  <c r="AT57" i="136"/>
  <c r="AU57" i="136"/>
  <c r="AV57" i="136"/>
  <c r="AW57" i="136"/>
  <c r="AX57" i="136"/>
  <c r="AY57" i="136"/>
  <c r="AZ57" i="136"/>
  <c r="BA57" i="136"/>
  <c r="BB57" i="136"/>
  <c r="BC57" i="136"/>
  <c r="BD57" i="136"/>
  <c r="BE57" i="136"/>
  <c r="BF57" i="136"/>
  <c r="BG57" i="136"/>
  <c r="BH57" i="136"/>
  <c r="BI57" i="136"/>
  <c r="BJ57" i="136"/>
  <c r="BK57" i="136"/>
  <c r="BL57" i="136"/>
  <c r="BM57" i="136"/>
  <c r="BN57" i="136"/>
  <c r="BO57" i="136"/>
  <c r="BP57" i="136"/>
  <c r="BQ57" i="136"/>
  <c r="BR57" i="136"/>
  <c r="BS57" i="136"/>
  <c r="BT57" i="136"/>
  <c r="BU57" i="136"/>
  <c r="BV57" i="136"/>
  <c r="BW57" i="136"/>
  <c r="BX57" i="136"/>
  <c r="BY57" i="136"/>
  <c r="BZ57" i="136"/>
  <c r="CA57" i="136"/>
  <c r="CB57" i="136"/>
  <c r="CC57" i="136"/>
  <c r="CD57" i="136"/>
  <c r="CE57" i="136"/>
  <c r="CF57" i="136"/>
  <c r="E58" i="136"/>
  <c r="F58" i="136"/>
  <c r="G58" i="136"/>
  <c r="H58" i="136"/>
  <c r="I58" i="136"/>
  <c r="J58" i="136"/>
  <c r="K58" i="136"/>
  <c r="L58" i="136"/>
  <c r="M58" i="136"/>
  <c r="N58" i="136"/>
  <c r="O58" i="136"/>
  <c r="P58" i="136"/>
  <c r="Q58" i="136"/>
  <c r="R58" i="136"/>
  <c r="S58" i="136"/>
  <c r="T58" i="136"/>
  <c r="U58" i="136"/>
  <c r="V58" i="136"/>
  <c r="W58" i="136"/>
  <c r="X58" i="136"/>
  <c r="Y58" i="136"/>
  <c r="Z58" i="136"/>
  <c r="AA58" i="136"/>
  <c r="AB58" i="136"/>
  <c r="AC58" i="136"/>
  <c r="AD58" i="136"/>
  <c r="AE58" i="136"/>
  <c r="AF58" i="136"/>
  <c r="AG58" i="136"/>
  <c r="AH58" i="136"/>
  <c r="AI58" i="136"/>
  <c r="AJ58" i="136"/>
  <c r="AK58" i="136"/>
  <c r="AL58" i="136"/>
  <c r="AM58" i="136"/>
  <c r="AN58" i="136"/>
  <c r="AO58" i="136"/>
  <c r="AP58" i="136"/>
  <c r="AQ58" i="136"/>
  <c r="AR58" i="136"/>
  <c r="AS58" i="136"/>
  <c r="AT58" i="136"/>
  <c r="AU58" i="136"/>
  <c r="AV58" i="136"/>
  <c r="AW58" i="136"/>
  <c r="AX58" i="136"/>
  <c r="AY58" i="136"/>
  <c r="AZ58" i="136"/>
  <c r="BA58" i="136"/>
  <c r="BB58" i="136"/>
  <c r="BC58" i="136"/>
  <c r="BD58" i="136"/>
  <c r="BE58" i="136"/>
  <c r="BF58" i="136"/>
  <c r="BG58" i="136"/>
  <c r="BH58" i="136"/>
  <c r="BI58" i="136"/>
  <c r="BJ58" i="136"/>
  <c r="BK58" i="136"/>
  <c r="BL58" i="136"/>
  <c r="BM58" i="136"/>
  <c r="BN58" i="136"/>
  <c r="BO58" i="136"/>
  <c r="BP58" i="136"/>
  <c r="BQ58" i="136"/>
  <c r="BR58" i="136"/>
  <c r="BS58" i="136"/>
  <c r="BT58" i="136"/>
  <c r="BU58" i="136"/>
  <c r="BV58" i="136"/>
  <c r="BW58" i="136"/>
  <c r="BX58" i="136"/>
  <c r="BY58" i="136"/>
  <c r="BZ58" i="136"/>
  <c r="CA58" i="136"/>
  <c r="CB58" i="136"/>
  <c r="CC58" i="136"/>
  <c r="CD58" i="136"/>
  <c r="CE58" i="136"/>
  <c r="CF58" i="136"/>
  <c r="E59" i="136"/>
  <c r="F59" i="136"/>
  <c r="G59" i="136"/>
  <c r="H59" i="136"/>
  <c r="I59" i="136"/>
  <c r="J59" i="136"/>
  <c r="K59" i="136"/>
  <c r="L59" i="136"/>
  <c r="M59" i="136"/>
  <c r="N59" i="136"/>
  <c r="O59" i="136"/>
  <c r="P59" i="136"/>
  <c r="Q59" i="136"/>
  <c r="R59" i="136"/>
  <c r="S59" i="136"/>
  <c r="T59" i="136"/>
  <c r="U59" i="136"/>
  <c r="V59" i="136"/>
  <c r="W59" i="136"/>
  <c r="X59" i="136"/>
  <c r="Y59" i="136"/>
  <c r="Z59" i="136"/>
  <c r="AA59" i="136"/>
  <c r="AB59" i="136"/>
  <c r="AC59" i="136"/>
  <c r="AD59" i="136"/>
  <c r="AE59" i="136"/>
  <c r="AF59" i="136"/>
  <c r="AG59" i="136"/>
  <c r="AH59" i="136"/>
  <c r="AI59" i="136"/>
  <c r="AJ59" i="136"/>
  <c r="AK59" i="136"/>
  <c r="AL59" i="136"/>
  <c r="AM59" i="136"/>
  <c r="AN59" i="136"/>
  <c r="AO59" i="136"/>
  <c r="AP59" i="136"/>
  <c r="AQ59" i="136"/>
  <c r="AR59" i="136"/>
  <c r="AS59" i="136"/>
  <c r="AT59" i="136"/>
  <c r="AU59" i="136"/>
  <c r="AV59" i="136"/>
  <c r="AW59" i="136"/>
  <c r="AX59" i="136"/>
  <c r="AY59" i="136"/>
  <c r="AZ59" i="136"/>
  <c r="BA59" i="136"/>
  <c r="BB59" i="136"/>
  <c r="BC59" i="136"/>
  <c r="BD59" i="136"/>
  <c r="BE59" i="136"/>
  <c r="BF59" i="136"/>
  <c r="BG59" i="136"/>
  <c r="BH59" i="136"/>
  <c r="BI59" i="136"/>
  <c r="BJ59" i="136"/>
  <c r="BK59" i="136"/>
  <c r="BL59" i="136"/>
  <c r="BM59" i="136"/>
  <c r="BN59" i="136"/>
  <c r="BO59" i="136"/>
  <c r="BP59" i="136"/>
  <c r="BQ59" i="136"/>
  <c r="BR59" i="136"/>
  <c r="BS59" i="136"/>
  <c r="BT59" i="136"/>
  <c r="BU59" i="136"/>
  <c r="BV59" i="136"/>
  <c r="BW59" i="136"/>
  <c r="BX59" i="136"/>
  <c r="BY59" i="136"/>
  <c r="BZ59" i="136"/>
  <c r="CA59" i="136"/>
  <c r="CB59" i="136"/>
  <c r="CC59" i="136"/>
  <c r="CD59" i="136"/>
  <c r="CE59" i="136"/>
  <c r="CF59" i="136"/>
  <c r="E60" i="136"/>
  <c r="F60" i="136"/>
  <c r="G60" i="136"/>
  <c r="H60" i="136"/>
  <c r="I60" i="136"/>
  <c r="J60" i="136"/>
  <c r="K60" i="136"/>
  <c r="L60" i="136"/>
  <c r="M60" i="136"/>
  <c r="N60" i="136"/>
  <c r="O60" i="136"/>
  <c r="P60" i="136"/>
  <c r="Q60" i="136"/>
  <c r="R60" i="136"/>
  <c r="S60" i="136"/>
  <c r="T60" i="136"/>
  <c r="U60" i="136"/>
  <c r="V60" i="136"/>
  <c r="W60" i="136"/>
  <c r="X60" i="136"/>
  <c r="Y60" i="136"/>
  <c r="Z60" i="136"/>
  <c r="AA60" i="136"/>
  <c r="AB60" i="136"/>
  <c r="AC60" i="136"/>
  <c r="AD60" i="136"/>
  <c r="AE60" i="136"/>
  <c r="AF60" i="136"/>
  <c r="AG60" i="136"/>
  <c r="AH60" i="136"/>
  <c r="AI60" i="136"/>
  <c r="AJ60" i="136"/>
  <c r="AK60" i="136"/>
  <c r="AL60" i="136"/>
  <c r="AM60" i="136"/>
  <c r="AN60" i="136"/>
  <c r="AO60" i="136"/>
  <c r="AP60" i="136"/>
  <c r="AQ60" i="136"/>
  <c r="AR60" i="136"/>
  <c r="AS60" i="136"/>
  <c r="AT60" i="136"/>
  <c r="AU60" i="136"/>
  <c r="AV60" i="136"/>
  <c r="AW60" i="136"/>
  <c r="AX60" i="136"/>
  <c r="AY60" i="136"/>
  <c r="AZ60" i="136"/>
  <c r="BA60" i="136"/>
  <c r="BB60" i="136"/>
  <c r="BC60" i="136"/>
  <c r="BD60" i="136"/>
  <c r="BE60" i="136"/>
  <c r="BF60" i="136"/>
  <c r="BG60" i="136"/>
  <c r="BH60" i="136"/>
  <c r="BI60" i="136"/>
  <c r="BJ60" i="136"/>
  <c r="BK60" i="136"/>
  <c r="BL60" i="136"/>
  <c r="BM60" i="136"/>
  <c r="BN60" i="136"/>
  <c r="BO60" i="136"/>
  <c r="BP60" i="136"/>
  <c r="BQ60" i="136"/>
  <c r="BR60" i="136"/>
  <c r="BS60" i="136"/>
  <c r="BT60" i="136"/>
  <c r="BU60" i="136"/>
  <c r="BV60" i="136"/>
  <c r="BW60" i="136"/>
  <c r="BX60" i="136"/>
  <c r="BY60" i="136"/>
  <c r="BZ60" i="136"/>
  <c r="CA60" i="136"/>
  <c r="CB60" i="136"/>
  <c r="CC60" i="136"/>
  <c r="CD60" i="136"/>
  <c r="CE60" i="136"/>
  <c r="CF60" i="136"/>
  <c r="E61" i="136"/>
  <c r="F61" i="136"/>
  <c r="G61" i="136"/>
  <c r="H61" i="136"/>
  <c r="I61" i="136"/>
  <c r="J61" i="136"/>
  <c r="K61" i="136"/>
  <c r="L61" i="136"/>
  <c r="M61" i="136"/>
  <c r="N61" i="136"/>
  <c r="O61" i="136"/>
  <c r="P61" i="136"/>
  <c r="Q61" i="136"/>
  <c r="R61" i="136"/>
  <c r="S61" i="136"/>
  <c r="T61" i="136"/>
  <c r="U61" i="136"/>
  <c r="V61" i="136"/>
  <c r="W61" i="136"/>
  <c r="X61" i="136"/>
  <c r="Y61" i="136"/>
  <c r="Z61" i="136"/>
  <c r="AA61" i="136"/>
  <c r="AB61" i="136"/>
  <c r="AC61" i="136"/>
  <c r="AD61" i="136"/>
  <c r="AE61" i="136"/>
  <c r="AF61" i="136"/>
  <c r="AG61" i="136"/>
  <c r="AH61" i="136"/>
  <c r="AI61" i="136"/>
  <c r="AJ61" i="136"/>
  <c r="AK61" i="136"/>
  <c r="AL61" i="136"/>
  <c r="AM61" i="136"/>
  <c r="AN61" i="136"/>
  <c r="AO61" i="136"/>
  <c r="AP61" i="136"/>
  <c r="AQ61" i="136"/>
  <c r="AR61" i="136"/>
  <c r="AS61" i="136"/>
  <c r="AT61" i="136"/>
  <c r="AU61" i="136"/>
  <c r="AV61" i="136"/>
  <c r="AW61" i="136"/>
  <c r="AX61" i="136"/>
  <c r="AY61" i="136"/>
  <c r="AZ61" i="136"/>
  <c r="BA61" i="136"/>
  <c r="BB61" i="136"/>
  <c r="BC61" i="136"/>
  <c r="BD61" i="136"/>
  <c r="BE61" i="136"/>
  <c r="BF61" i="136"/>
  <c r="BG61" i="136"/>
  <c r="BH61" i="136"/>
  <c r="BI61" i="136"/>
  <c r="BJ61" i="136"/>
  <c r="BK61" i="136"/>
  <c r="BL61" i="136"/>
  <c r="BM61" i="136"/>
  <c r="BN61" i="136"/>
  <c r="BO61" i="136"/>
  <c r="BP61" i="136"/>
  <c r="BQ61" i="136"/>
  <c r="BR61" i="136"/>
  <c r="BS61" i="136"/>
  <c r="BT61" i="136"/>
  <c r="BU61" i="136"/>
  <c r="BV61" i="136"/>
  <c r="BW61" i="136"/>
  <c r="BX61" i="136"/>
  <c r="BY61" i="136"/>
  <c r="BZ61" i="136"/>
  <c r="CA61" i="136"/>
  <c r="CB61" i="136"/>
  <c r="CC61" i="136"/>
  <c r="CD61" i="136"/>
  <c r="CE61" i="136"/>
  <c r="CF61" i="136"/>
  <c r="E62" i="136"/>
  <c r="F62" i="136"/>
  <c r="G62" i="136"/>
  <c r="H62" i="136"/>
  <c r="I62" i="136"/>
  <c r="J62" i="136"/>
  <c r="K62" i="136"/>
  <c r="L62" i="136"/>
  <c r="M62" i="136"/>
  <c r="N62" i="136"/>
  <c r="O62" i="136"/>
  <c r="P62" i="136"/>
  <c r="Q62" i="136"/>
  <c r="R62" i="136"/>
  <c r="S62" i="136"/>
  <c r="T62" i="136"/>
  <c r="U62" i="136"/>
  <c r="V62" i="136"/>
  <c r="W62" i="136"/>
  <c r="X62" i="136"/>
  <c r="Y62" i="136"/>
  <c r="Z62" i="136"/>
  <c r="AA62" i="136"/>
  <c r="AB62" i="136"/>
  <c r="AC62" i="136"/>
  <c r="AD62" i="136"/>
  <c r="AE62" i="136"/>
  <c r="AF62" i="136"/>
  <c r="AG62" i="136"/>
  <c r="AH62" i="136"/>
  <c r="AI62" i="136"/>
  <c r="AJ62" i="136"/>
  <c r="AK62" i="136"/>
  <c r="AL62" i="136"/>
  <c r="AM62" i="136"/>
  <c r="AN62" i="136"/>
  <c r="AO62" i="136"/>
  <c r="AP62" i="136"/>
  <c r="AQ62" i="136"/>
  <c r="AR62" i="136"/>
  <c r="AS62" i="136"/>
  <c r="AT62" i="136"/>
  <c r="AU62" i="136"/>
  <c r="AV62" i="136"/>
  <c r="AW62" i="136"/>
  <c r="AX62" i="136"/>
  <c r="AY62" i="136"/>
  <c r="AZ62" i="136"/>
  <c r="BA62" i="136"/>
  <c r="BB62" i="136"/>
  <c r="BC62" i="136"/>
  <c r="BD62" i="136"/>
  <c r="BE62" i="136"/>
  <c r="BF62" i="136"/>
  <c r="BG62" i="136"/>
  <c r="BH62" i="136"/>
  <c r="BI62" i="136"/>
  <c r="BJ62" i="136"/>
  <c r="BK62" i="136"/>
  <c r="BL62" i="136"/>
  <c r="BM62" i="136"/>
  <c r="BN62" i="136"/>
  <c r="BO62" i="136"/>
  <c r="BP62" i="136"/>
  <c r="BQ62" i="136"/>
  <c r="BR62" i="136"/>
  <c r="BS62" i="136"/>
  <c r="BT62" i="136"/>
  <c r="BU62" i="136"/>
  <c r="BV62" i="136"/>
  <c r="BW62" i="136"/>
  <c r="BX62" i="136"/>
  <c r="BY62" i="136"/>
  <c r="BZ62" i="136"/>
  <c r="CA62" i="136"/>
  <c r="CB62" i="136"/>
  <c r="CC62" i="136"/>
  <c r="CD62" i="136"/>
  <c r="CE62" i="136"/>
  <c r="CF62" i="136"/>
  <c r="E63" i="136"/>
  <c r="F63" i="136"/>
  <c r="G63" i="136"/>
  <c r="H63" i="136"/>
  <c r="I63" i="136"/>
  <c r="J63" i="136"/>
  <c r="K63" i="136"/>
  <c r="L63" i="136"/>
  <c r="M63" i="136"/>
  <c r="N63" i="136"/>
  <c r="O63" i="136"/>
  <c r="P63" i="136"/>
  <c r="Q63" i="136"/>
  <c r="R63" i="136"/>
  <c r="S63" i="136"/>
  <c r="T63" i="136"/>
  <c r="U63" i="136"/>
  <c r="V63" i="136"/>
  <c r="W63" i="136"/>
  <c r="X63" i="136"/>
  <c r="Y63" i="136"/>
  <c r="Z63" i="136"/>
  <c r="AA63" i="136"/>
  <c r="AB63" i="136"/>
  <c r="AC63" i="136"/>
  <c r="AD63" i="136"/>
  <c r="AE63" i="136"/>
  <c r="AF63" i="136"/>
  <c r="AG63" i="136"/>
  <c r="AH63" i="136"/>
  <c r="AI63" i="136"/>
  <c r="AJ63" i="136"/>
  <c r="AK63" i="136"/>
  <c r="AL63" i="136"/>
  <c r="AM63" i="136"/>
  <c r="AN63" i="136"/>
  <c r="AO63" i="136"/>
  <c r="AP63" i="136"/>
  <c r="AQ63" i="136"/>
  <c r="AR63" i="136"/>
  <c r="AS63" i="136"/>
  <c r="AT63" i="136"/>
  <c r="AU63" i="136"/>
  <c r="AV63" i="136"/>
  <c r="AW63" i="136"/>
  <c r="AX63" i="136"/>
  <c r="AY63" i="136"/>
  <c r="AZ63" i="136"/>
  <c r="BA63" i="136"/>
  <c r="BB63" i="136"/>
  <c r="BC63" i="136"/>
  <c r="BD63" i="136"/>
  <c r="BE63" i="136"/>
  <c r="BF63" i="136"/>
  <c r="BG63" i="136"/>
  <c r="BH63" i="136"/>
  <c r="BI63" i="136"/>
  <c r="BJ63" i="136"/>
  <c r="BK63" i="136"/>
  <c r="BL63" i="136"/>
  <c r="BM63" i="136"/>
  <c r="BN63" i="136"/>
  <c r="BO63" i="136"/>
  <c r="BP63" i="136"/>
  <c r="BQ63" i="136"/>
  <c r="BR63" i="136"/>
  <c r="BS63" i="136"/>
  <c r="BT63" i="136"/>
  <c r="BU63" i="136"/>
  <c r="BV63" i="136"/>
  <c r="BW63" i="136"/>
  <c r="BX63" i="136"/>
  <c r="BY63" i="136"/>
  <c r="BZ63" i="136"/>
  <c r="CA63" i="136"/>
  <c r="CB63" i="136"/>
  <c r="CC63" i="136"/>
  <c r="CD63" i="136"/>
  <c r="CE63" i="136"/>
  <c r="CF63" i="136"/>
  <c r="E64" i="136"/>
  <c r="F64" i="136"/>
  <c r="G64" i="136"/>
  <c r="H64" i="136"/>
  <c r="I64" i="136"/>
  <c r="J64" i="136"/>
  <c r="K64" i="136"/>
  <c r="L64" i="136"/>
  <c r="M64" i="136"/>
  <c r="N64" i="136"/>
  <c r="O64" i="136"/>
  <c r="P64" i="136"/>
  <c r="Q64" i="136"/>
  <c r="R64" i="136"/>
  <c r="S64" i="136"/>
  <c r="T64" i="136"/>
  <c r="U64" i="136"/>
  <c r="V64" i="136"/>
  <c r="W64" i="136"/>
  <c r="X64" i="136"/>
  <c r="Y64" i="136"/>
  <c r="Z64" i="136"/>
  <c r="AA64" i="136"/>
  <c r="AB64" i="136"/>
  <c r="AC64" i="136"/>
  <c r="AD64" i="136"/>
  <c r="AE64" i="136"/>
  <c r="AF64" i="136"/>
  <c r="AG64" i="136"/>
  <c r="AH64" i="136"/>
  <c r="AI64" i="136"/>
  <c r="AJ64" i="136"/>
  <c r="AK64" i="136"/>
  <c r="AL64" i="136"/>
  <c r="AM64" i="136"/>
  <c r="AN64" i="136"/>
  <c r="AO64" i="136"/>
  <c r="AP64" i="136"/>
  <c r="AQ64" i="136"/>
  <c r="AR64" i="136"/>
  <c r="AS64" i="136"/>
  <c r="AT64" i="136"/>
  <c r="AU64" i="136"/>
  <c r="AV64" i="136"/>
  <c r="AW64" i="136"/>
  <c r="AX64" i="136"/>
  <c r="AY64" i="136"/>
  <c r="AZ64" i="136"/>
  <c r="BA64" i="136"/>
  <c r="BB64" i="136"/>
  <c r="BC64" i="136"/>
  <c r="BD64" i="136"/>
  <c r="BE64" i="136"/>
  <c r="BF64" i="136"/>
  <c r="BG64" i="136"/>
  <c r="BH64" i="136"/>
  <c r="BI64" i="136"/>
  <c r="BJ64" i="136"/>
  <c r="BK64" i="136"/>
  <c r="BL64" i="136"/>
  <c r="BM64" i="136"/>
  <c r="BN64" i="136"/>
  <c r="BO64" i="136"/>
  <c r="BP64" i="136"/>
  <c r="BQ64" i="136"/>
  <c r="BR64" i="136"/>
  <c r="BS64" i="136"/>
  <c r="BT64" i="136"/>
  <c r="BU64" i="136"/>
  <c r="BV64" i="136"/>
  <c r="BW64" i="136"/>
  <c r="BX64" i="136"/>
  <c r="BY64" i="136"/>
  <c r="BZ64" i="136"/>
  <c r="CA64" i="136"/>
  <c r="CB64" i="136"/>
  <c r="CC64" i="136"/>
  <c r="CD64" i="136"/>
  <c r="CE64" i="136"/>
  <c r="CF64" i="136"/>
  <c r="E65" i="136"/>
  <c r="F65" i="136"/>
  <c r="G65" i="136"/>
  <c r="H65" i="136"/>
  <c r="I65" i="136"/>
  <c r="J65" i="136"/>
  <c r="K65" i="136"/>
  <c r="L65" i="136"/>
  <c r="M65" i="136"/>
  <c r="N65" i="136"/>
  <c r="O65" i="136"/>
  <c r="P65" i="136"/>
  <c r="Q65" i="136"/>
  <c r="R65" i="136"/>
  <c r="S65" i="136"/>
  <c r="T65" i="136"/>
  <c r="U65" i="136"/>
  <c r="V65" i="136"/>
  <c r="W65" i="136"/>
  <c r="X65" i="136"/>
  <c r="Y65" i="136"/>
  <c r="Z65" i="136"/>
  <c r="AA65" i="136"/>
  <c r="AB65" i="136"/>
  <c r="AC65" i="136"/>
  <c r="AD65" i="136"/>
  <c r="AE65" i="136"/>
  <c r="AF65" i="136"/>
  <c r="AG65" i="136"/>
  <c r="AH65" i="136"/>
  <c r="AI65" i="136"/>
  <c r="AJ65" i="136"/>
  <c r="AK65" i="136"/>
  <c r="AL65" i="136"/>
  <c r="AM65" i="136"/>
  <c r="AN65" i="136"/>
  <c r="AO65" i="136"/>
  <c r="AP65" i="136"/>
  <c r="AQ65" i="136"/>
  <c r="AR65" i="136"/>
  <c r="AS65" i="136"/>
  <c r="AT65" i="136"/>
  <c r="AU65" i="136"/>
  <c r="AV65" i="136"/>
  <c r="AW65" i="136"/>
  <c r="AX65" i="136"/>
  <c r="AY65" i="136"/>
  <c r="AZ65" i="136"/>
  <c r="BA65" i="136"/>
  <c r="BB65" i="136"/>
  <c r="BC65" i="136"/>
  <c r="BD65" i="136"/>
  <c r="BE65" i="136"/>
  <c r="BF65" i="136"/>
  <c r="BG65" i="136"/>
  <c r="BH65" i="136"/>
  <c r="BI65" i="136"/>
  <c r="BJ65" i="136"/>
  <c r="BK65" i="136"/>
  <c r="BL65" i="136"/>
  <c r="BM65" i="136"/>
  <c r="BN65" i="136"/>
  <c r="BO65" i="136"/>
  <c r="BP65" i="136"/>
  <c r="BQ65" i="136"/>
  <c r="BR65" i="136"/>
  <c r="BS65" i="136"/>
  <c r="BT65" i="136"/>
  <c r="BU65" i="136"/>
  <c r="BV65" i="136"/>
  <c r="BW65" i="136"/>
  <c r="BX65" i="136"/>
  <c r="BY65" i="136"/>
  <c r="BZ65" i="136"/>
  <c r="CA65" i="136"/>
  <c r="CB65" i="136"/>
  <c r="CC65" i="136"/>
  <c r="CD65" i="136"/>
  <c r="CE65" i="136"/>
  <c r="CF65" i="136"/>
  <c r="E66" i="136"/>
  <c r="F66" i="136"/>
  <c r="G66" i="136"/>
  <c r="H66" i="136"/>
  <c r="I66" i="136"/>
  <c r="J66" i="136"/>
  <c r="K66" i="136"/>
  <c r="L66" i="136"/>
  <c r="M66" i="136"/>
  <c r="N66" i="136"/>
  <c r="O66" i="136"/>
  <c r="P66" i="136"/>
  <c r="Q66" i="136"/>
  <c r="R66" i="136"/>
  <c r="S66" i="136"/>
  <c r="T66" i="136"/>
  <c r="U66" i="136"/>
  <c r="V66" i="136"/>
  <c r="W66" i="136"/>
  <c r="X66" i="136"/>
  <c r="Y66" i="136"/>
  <c r="Z66" i="136"/>
  <c r="AA66" i="136"/>
  <c r="AB66" i="136"/>
  <c r="AC66" i="136"/>
  <c r="AD66" i="136"/>
  <c r="AE66" i="136"/>
  <c r="AF66" i="136"/>
  <c r="AG66" i="136"/>
  <c r="AH66" i="136"/>
  <c r="AI66" i="136"/>
  <c r="AJ66" i="136"/>
  <c r="AK66" i="136"/>
  <c r="AL66" i="136"/>
  <c r="AM66" i="136"/>
  <c r="AN66" i="136"/>
  <c r="AO66" i="136"/>
  <c r="AP66" i="136"/>
  <c r="AQ66" i="136"/>
  <c r="AR66" i="136"/>
  <c r="AS66" i="136"/>
  <c r="AT66" i="136"/>
  <c r="AU66" i="136"/>
  <c r="AV66" i="136"/>
  <c r="AW66" i="136"/>
  <c r="AX66" i="136"/>
  <c r="AY66" i="136"/>
  <c r="AZ66" i="136"/>
  <c r="BA66" i="136"/>
  <c r="BB66" i="136"/>
  <c r="BC66" i="136"/>
  <c r="BD66" i="136"/>
  <c r="BE66" i="136"/>
  <c r="BF66" i="136"/>
  <c r="BG66" i="136"/>
  <c r="BH66" i="136"/>
  <c r="BI66" i="136"/>
  <c r="BJ66" i="136"/>
  <c r="BK66" i="136"/>
  <c r="BL66" i="136"/>
  <c r="BM66" i="136"/>
  <c r="BN66" i="136"/>
  <c r="BO66" i="136"/>
  <c r="BP66" i="136"/>
  <c r="BQ66" i="136"/>
  <c r="BR66" i="136"/>
  <c r="BS66" i="136"/>
  <c r="BT66" i="136"/>
  <c r="BU66" i="136"/>
  <c r="BV66" i="136"/>
  <c r="BW66" i="136"/>
  <c r="BX66" i="136"/>
  <c r="BY66" i="136"/>
  <c r="BZ66" i="136"/>
  <c r="CA66" i="136"/>
  <c r="CB66" i="136"/>
  <c r="CC66" i="136"/>
  <c r="CD66" i="136"/>
  <c r="CE66" i="136"/>
  <c r="CF66" i="136"/>
  <c r="E67" i="136"/>
  <c r="F67" i="136"/>
  <c r="G67" i="136"/>
  <c r="H67" i="136"/>
  <c r="I67" i="136"/>
  <c r="J67" i="136"/>
  <c r="K67" i="136"/>
  <c r="L67" i="136"/>
  <c r="M67" i="136"/>
  <c r="N67" i="136"/>
  <c r="O67" i="136"/>
  <c r="P67" i="136"/>
  <c r="Q67" i="136"/>
  <c r="R67" i="136"/>
  <c r="S67" i="136"/>
  <c r="T67" i="136"/>
  <c r="U67" i="136"/>
  <c r="V67" i="136"/>
  <c r="W67" i="136"/>
  <c r="X67" i="136"/>
  <c r="Y67" i="136"/>
  <c r="Z67" i="136"/>
  <c r="AA67" i="136"/>
  <c r="AB67" i="136"/>
  <c r="AC67" i="136"/>
  <c r="AD67" i="136"/>
  <c r="AE67" i="136"/>
  <c r="AF67" i="136"/>
  <c r="AG67" i="136"/>
  <c r="AH67" i="136"/>
  <c r="AI67" i="136"/>
  <c r="AJ67" i="136"/>
  <c r="AK67" i="136"/>
  <c r="AL67" i="136"/>
  <c r="AM67" i="136"/>
  <c r="AN67" i="136"/>
  <c r="AO67" i="136"/>
  <c r="AP67" i="136"/>
  <c r="AQ67" i="136"/>
  <c r="AR67" i="136"/>
  <c r="AS67" i="136"/>
  <c r="AT67" i="136"/>
  <c r="AU67" i="136"/>
  <c r="AV67" i="136"/>
  <c r="AW67" i="136"/>
  <c r="AX67" i="136"/>
  <c r="AY67" i="136"/>
  <c r="AZ67" i="136"/>
  <c r="BA67" i="136"/>
  <c r="BB67" i="136"/>
  <c r="BC67" i="136"/>
  <c r="BD67" i="136"/>
  <c r="BE67" i="136"/>
  <c r="BF67" i="136"/>
  <c r="BG67" i="136"/>
  <c r="BH67" i="136"/>
  <c r="BI67" i="136"/>
  <c r="BJ67" i="136"/>
  <c r="BK67" i="136"/>
  <c r="BL67" i="136"/>
  <c r="BM67" i="136"/>
  <c r="BN67" i="136"/>
  <c r="BO67" i="136"/>
  <c r="BP67" i="136"/>
  <c r="BQ67" i="136"/>
  <c r="BR67" i="136"/>
  <c r="BS67" i="136"/>
  <c r="BT67" i="136"/>
  <c r="BU67" i="136"/>
  <c r="BV67" i="136"/>
  <c r="BW67" i="136"/>
  <c r="BX67" i="136"/>
  <c r="BY67" i="136"/>
  <c r="BZ67" i="136"/>
  <c r="CA67" i="136"/>
  <c r="CB67" i="136"/>
  <c r="CC67" i="136"/>
  <c r="CD67" i="136"/>
  <c r="CE67" i="136"/>
  <c r="CF67" i="136"/>
  <c r="E68" i="136"/>
  <c r="F68" i="136"/>
  <c r="G68" i="136"/>
  <c r="H68" i="136"/>
  <c r="I68" i="136"/>
  <c r="J68" i="136"/>
  <c r="K68" i="136"/>
  <c r="L68" i="136"/>
  <c r="M68" i="136"/>
  <c r="N68" i="136"/>
  <c r="O68" i="136"/>
  <c r="P68" i="136"/>
  <c r="Q68" i="136"/>
  <c r="R68" i="136"/>
  <c r="S68" i="136"/>
  <c r="T68" i="136"/>
  <c r="U68" i="136"/>
  <c r="V68" i="136"/>
  <c r="W68" i="136"/>
  <c r="X68" i="136"/>
  <c r="Y68" i="136"/>
  <c r="Z68" i="136"/>
  <c r="AA68" i="136"/>
  <c r="AB68" i="136"/>
  <c r="AC68" i="136"/>
  <c r="AD68" i="136"/>
  <c r="AE68" i="136"/>
  <c r="AF68" i="136"/>
  <c r="AG68" i="136"/>
  <c r="AH68" i="136"/>
  <c r="AI68" i="136"/>
  <c r="AJ68" i="136"/>
  <c r="AK68" i="136"/>
  <c r="AL68" i="136"/>
  <c r="AM68" i="136"/>
  <c r="AN68" i="136"/>
  <c r="AO68" i="136"/>
  <c r="AP68" i="136"/>
  <c r="AQ68" i="136"/>
  <c r="AR68" i="136"/>
  <c r="AS68" i="136"/>
  <c r="AT68" i="136"/>
  <c r="AU68" i="136"/>
  <c r="AV68" i="136"/>
  <c r="AW68" i="136"/>
  <c r="AX68" i="136"/>
  <c r="AY68" i="136"/>
  <c r="AZ68" i="136"/>
  <c r="BA68" i="136"/>
  <c r="BB68" i="136"/>
  <c r="BC68" i="136"/>
  <c r="BD68" i="136"/>
  <c r="BE68" i="136"/>
  <c r="BF68" i="136"/>
  <c r="BG68" i="136"/>
  <c r="BH68" i="136"/>
  <c r="BI68" i="136"/>
  <c r="BJ68" i="136"/>
  <c r="BK68" i="136"/>
  <c r="BL68" i="136"/>
  <c r="BM68" i="136"/>
  <c r="BN68" i="136"/>
  <c r="BO68" i="136"/>
  <c r="BP68" i="136"/>
  <c r="BQ68" i="136"/>
  <c r="BR68" i="136"/>
  <c r="BS68" i="136"/>
  <c r="BT68" i="136"/>
  <c r="BU68" i="136"/>
  <c r="BV68" i="136"/>
  <c r="BW68" i="136"/>
  <c r="BX68" i="136"/>
  <c r="BY68" i="136"/>
  <c r="BZ68" i="136"/>
  <c r="CA68" i="136"/>
  <c r="CB68" i="136"/>
  <c r="CC68" i="136"/>
  <c r="CD68" i="136"/>
  <c r="CE68" i="136"/>
  <c r="CF68" i="136"/>
  <c r="E69" i="136"/>
  <c r="F69" i="136"/>
  <c r="G69" i="136"/>
  <c r="H69" i="136"/>
  <c r="I69" i="136"/>
  <c r="J69" i="136"/>
  <c r="K69" i="136"/>
  <c r="L69" i="136"/>
  <c r="M69" i="136"/>
  <c r="N69" i="136"/>
  <c r="O69" i="136"/>
  <c r="P69" i="136"/>
  <c r="Q69" i="136"/>
  <c r="R69" i="136"/>
  <c r="S69" i="136"/>
  <c r="T69" i="136"/>
  <c r="U69" i="136"/>
  <c r="V69" i="136"/>
  <c r="W69" i="136"/>
  <c r="X69" i="136"/>
  <c r="Y69" i="136"/>
  <c r="Z69" i="136"/>
  <c r="AA69" i="136"/>
  <c r="AB69" i="136"/>
  <c r="AC69" i="136"/>
  <c r="AD69" i="136"/>
  <c r="AE69" i="136"/>
  <c r="AF69" i="136"/>
  <c r="AG69" i="136"/>
  <c r="AH69" i="136"/>
  <c r="AI69" i="136"/>
  <c r="AJ69" i="136"/>
  <c r="AK69" i="136"/>
  <c r="AL69" i="136"/>
  <c r="AM69" i="136"/>
  <c r="AN69" i="136"/>
  <c r="AO69" i="136"/>
  <c r="AP69" i="136"/>
  <c r="AQ69" i="136"/>
  <c r="AR69" i="136"/>
  <c r="AS69" i="136"/>
  <c r="AT69" i="136"/>
  <c r="AU69" i="136"/>
  <c r="AV69" i="136"/>
  <c r="AW69" i="136"/>
  <c r="AX69" i="136"/>
  <c r="AY69" i="136"/>
  <c r="AZ69" i="136"/>
  <c r="BA69" i="136"/>
  <c r="BB69" i="136"/>
  <c r="BC69" i="136"/>
  <c r="BD69" i="136"/>
  <c r="BE69" i="136"/>
  <c r="BF69" i="136"/>
  <c r="BG69" i="136"/>
  <c r="BH69" i="136"/>
  <c r="BI69" i="136"/>
  <c r="BJ69" i="136"/>
  <c r="BK69" i="136"/>
  <c r="BL69" i="136"/>
  <c r="BM69" i="136"/>
  <c r="BN69" i="136"/>
  <c r="BO69" i="136"/>
  <c r="BP69" i="136"/>
  <c r="BQ69" i="136"/>
  <c r="BR69" i="136"/>
  <c r="BS69" i="136"/>
  <c r="BT69" i="136"/>
  <c r="BU69" i="136"/>
  <c r="BV69" i="136"/>
  <c r="BW69" i="136"/>
  <c r="BX69" i="136"/>
  <c r="BY69" i="136"/>
  <c r="BZ69" i="136"/>
  <c r="CA69" i="136"/>
  <c r="CB69" i="136"/>
  <c r="CC69" i="136"/>
  <c r="CD69" i="136"/>
  <c r="CE69" i="136"/>
  <c r="CF69" i="136"/>
  <c r="E70" i="136"/>
  <c r="F70" i="136"/>
  <c r="G70" i="136"/>
  <c r="H70" i="136"/>
  <c r="I70" i="136"/>
  <c r="J70" i="136"/>
  <c r="K70" i="136"/>
  <c r="L70" i="136"/>
  <c r="M70" i="136"/>
  <c r="N70" i="136"/>
  <c r="O70" i="136"/>
  <c r="P70" i="136"/>
  <c r="Q70" i="136"/>
  <c r="R70" i="136"/>
  <c r="S70" i="136"/>
  <c r="T70" i="136"/>
  <c r="U70" i="136"/>
  <c r="V70" i="136"/>
  <c r="W70" i="136"/>
  <c r="X70" i="136"/>
  <c r="Y70" i="136"/>
  <c r="Z70" i="136"/>
  <c r="AA70" i="136"/>
  <c r="AB70" i="136"/>
  <c r="AC70" i="136"/>
  <c r="AD70" i="136"/>
  <c r="AE70" i="136"/>
  <c r="AF70" i="136"/>
  <c r="AG70" i="136"/>
  <c r="AH70" i="136"/>
  <c r="AI70" i="136"/>
  <c r="AJ70" i="136"/>
  <c r="AK70" i="136"/>
  <c r="AL70" i="136"/>
  <c r="AM70" i="136"/>
  <c r="AN70" i="136"/>
  <c r="AO70" i="136"/>
  <c r="AP70" i="136"/>
  <c r="AQ70" i="136"/>
  <c r="AR70" i="136"/>
  <c r="AS70" i="136"/>
  <c r="AT70" i="136"/>
  <c r="AU70" i="136"/>
  <c r="AV70" i="136"/>
  <c r="AW70" i="136"/>
  <c r="AX70" i="136"/>
  <c r="AY70" i="136"/>
  <c r="AZ70" i="136"/>
  <c r="BA70" i="136"/>
  <c r="BB70" i="136"/>
  <c r="BC70" i="136"/>
  <c r="BD70" i="136"/>
  <c r="BE70" i="136"/>
  <c r="BF70" i="136"/>
  <c r="BG70" i="136"/>
  <c r="BH70" i="136"/>
  <c r="BI70" i="136"/>
  <c r="BJ70" i="136"/>
  <c r="BK70" i="136"/>
  <c r="BL70" i="136"/>
  <c r="BM70" i="136"/>
  <c r="BN70" i="136"/>
  <c r="BO70" i="136"/>
  <c r="BP70" i="136"/>
  <c r="BQ70" i="136"/>
  <c r="BR70" i="136"/>
  <c r="BS70" i="136"/>
  <c r="BT70" i="136"/>
  <c r="BU70" i="136"/>
  <c r="BV70" i="136"/>
  <c r="BW70" i="136"/>
  <c r="BX70" i="136"/>
  <c r="BY70" i="136"/>
  <c r="BZ70" i="136"/>
  <c r="CA70" i="136"/>
  <c r="CB70" i="136"/>
  <c r="CC70" i="136"/>
  <c r="CD70" i="136"/>
  <c r="CE70" i="136"/>
  <c r="CF70" i="136"/>
  <c r="E71" i="136"/>
  <c r="F71" i="136"/>
  <c r="G71" i="136"/>
  <c r="H71" i="136"/>
  <c r="I71" i="136"/>
  <c r="J71" i="136"/>
  <c r="K71" i="136"/>
  <c r="L71" i="136"/>
  <c r="M71" i="136"/>
  <c r="N71" i="136"/>
  <c r="O71" i="136"/>
  <c r="P71" i="136"/>
  <c r="Q71" i="136"/>
  <c r="R71" i="136"/>
  <c r="S71" i="136"/>
  <c r="T71" i="136"/>
  <c r="U71" i="136"/>
  <c r="V71" i="136"/>
  <c r="W71" i="136"/>
  <c r="X71" i="136"/>
  <c r="Y71" i="136"/>
  <c r="Z71" i="136"/>
  <c r="AA71" i="136"/>
  <c r="AB71" i="136"/>
  <c r="AC71" i="136"/>
  <c r="AD71" i="136"/>
  <c r="AE71" i="136"/>
  <c r="AF71" i="136"/>
  <c r="AG71" i="136"/>
  <c r="AH71" i="136"/>
  <c r="AI71" i="136"/>
  <c r="AJ71" i="136"/>
  <c r="AK71" i="136"/>
  <c r="AL71" i="136"/>
  <c r="AM71" i="136"/>
  <c r="AN71" i="136"/>
  <c r="AO71" i="136"/>
  <c r="AP71" i="136"/>
  <c r="AQ71" i="136"/>
  <c r="AR71" i="136"/>
  <c r="AS71" i="136"/>
  <c r="AT71" i="136"/>
  <c r="AU71" i="136"/>
  <c r="AV71" i="136"/>
  <c r="AW71" i="136"/>
  <c r="AX71" i="136"/>
  <c r="AY71" i="136"/>
  <c r="AZ71" i="136"/>
  <c r="BA71" i="136"/>
  <c r="BB71" i="136"/>
  <c r="BC71" i="136"/>
  <c r="BD71" i="136"/>
  <c r="BE71" i="136"/>
  <c r="BF71" i="136"/>
  <c r="BG71" i="136"/>
  <c r="BH71" i="136"/>
  <c r="BI71" i="136"/>
  <c r="BJ71" i="136"/>
  <c r="BK71" i="136"/>
  <c r="BL71" i="136"/>
  <c r="BM71" i="136"/>
  <c r="BN71" i="136"/>
  <c r="BO71" i="136"/>
  <c r="BP71" i="136"/>
  <c r="BQ71" i="136"/>
  <c r="BR71" i="136"/>
  <c r="BS71" i="136"/>
  <c r="BT71" i="136"/>
  <c r="BU71" i="136"/>
  <c r="BV71" i="136"/>
  <c r="BW71" i="136"/>
  <c r="BX71" i="136"/>
  <c r="BY71" i="136"/>
  <c r="BZ71" i="136"/>
  <c r="CA71" i="136"/>
  <c r="CB71" i="136"/>
  <c r="CC71" i="136"/>
  <c r="CD71" i="136"/>
  <c r="CE71" i="136"/>
  <c r="CF71" i="136"/>
  <c r="E72" i="136"/>
  <c r="F72" i="136"/>
  <c r="G72" i="136"/>
  <c r="H72" i="136"/>
  <c r="I72" i="136"/>
  <c r="J72" i="136"/>
  <c r="K72" i="136"/>
  <c r="L72" i="136"/>
  <c r="M72" i="136"/>
  <c r="N72" i="136"/>
  <c r="O72" i="136"/>
  <c r="P72" i="136"/>
  <c r="Q72" i="136"/>
  <c r="R72" i="136"/>
  <c r="S72" i="136"/>
  <c r="T72" i="136"/>
  <c r="U72" i="136"/>
  <c r="V72" i="136"/>
  <c r="W72" i="136"/>
  <c r="X72" i="136"/>
  <c r="Y72" i="136"/>
  <c r="Z72" i="136"/>
  <c r="AA72" i="136"/>
  <c r="AB72" i="136"/>
  <c r="AC72" i="136"/>
  <c r="AD72" i="136"/>
  <c r="AE72" i="136"/>
  <c r="AF72" i="136"/>
  <c r="AG72" i="136"/>
  <c r="AH72" i="136"/>
  <c r="AI72" i="136"/>
  <c r="AJ72" i="136"/>
  <c r="AK72" i="136"/>
  <c r="AL72" i="136"/>
  <c r="AM72" i="136"/>
  <c r="AN72" i="136"/>
  <c r="AO72" i="136"/>
  <c r="AP72" i="136"/>
  <c r="AQ72" i="136"/>
  <c r="AR72" i="136"/>
  <c r="AS72" i="136"/>
  <c r="AT72" i="136"/>
  <c r="AU72" i="136"/>
  <c r="AV72" i="136"/>
  <c r="AW72" i="136"/>
  <c r="AX72" i="136"/>
  <c r="AY72" i="136"/>
  <c r="AZ72" i="136"/>
  <c r="BA72" i="136"/>
  <c r="BB72" i="136"/>
  <c r="BC72" i="136"/>
  <c r="BD72" i="136"/>
  <c r="BE72" i="136"/>
  <c r="BF72" i="136"/>
  <c r="BG72" i="136"/>
  <c r="BH72" i="136"/>
  <c r="BI72" i="136"/>
  <c r="BJ72" i="136"/>
  <c r="BK72" i="136"/>
  <c r="BL72" i="136"/>
  <c r="BM72" i="136"/>
  <c r="BN72" i="136"/>
  <c r="BO72" i="136"/>
  <c r="BP72" i="136"/>
  <c r="BQ72" i="136"/>
  <c r="BR72" i="136"/>
  <c r="BS72" i="136"/>
  <c r="BT72" i="136"/>
  <c r="BU72" i="136"/>
  <c r="BV72" i="136"/>
  <c r="BW72" i="136"/>
  <c r="BX72" i="136"/>
  <c r="BY72" i="136"/>
  <c r="BZ72" i="136"/>
  <c r="CA72" i="136"/>
  <c r="CB72" i="136"/>
  <c r="CC72" i="136"/>
  <c r="CD72" i="136"/>
  <c r="CE72" i="136"/>
  <c r="CF72" i="136"/>
  <c r="E73" i="136"/>
  <c r="F73" i="136"/>
  <c r="G73" i="136"/>
  <c r="H73" i="136"/>
  <c r="I73" i="136"/>
  <c r="J73" i="136"/>
  <c r="K73" i="136"/>
  <c r="L73" i="136"/>
  <c r="M73" i="136"/>
  <c r="N73" i="136"/>
  <c r="O73" i="136"/>
  <c r="P73" i="136"/>
  <c r="Q73" i="136"/>
  <c r="R73" i="136"/>
  <c r="S73" i="136"/>
  <c r="T73" i="136"/>
  <c r="U73" i="136"/>
  <c r="V73" i="136"/>
  <c r="W73" i="136"/>
  <c r="X73" i="136"/>
  <c r="Y73" i="136"/>
  <c r="Z73" i="136"/>
  <c r="AA73" i="136"/>
  <c r="AB73" i="136"/>
  <c r="AC73" i="136"/>
  <c r="AD73" i="136"/>
  <c r="AE73" i="136"/>
  <c r="AF73" i="136"/>
  <c r="AG73" i="136"/>
  <c r="AH73" i="136"/>
  <c r="AI73" i="136"/>
  <c r="AJ73" i="136"/>
  <c r="AK73" i="136"/>
  <c r="AL73" i="136"/>
  <c r="AM73" i="136"/>
  <c r="AN73" i="136"/>
  <c r="AO73" i="136"/>
  <c r="AP73" i="136"/>
  <c r="AQ73" i="136"/>
  <c r="AR73" i="136"/>
  <c r="AS73" i="136"/>
  <c r="AT73" i="136"/>
  <c r="AU73" i="136"/>
  <c r="AV73" i="136"/>
  <c r="AW73" i="136"/>
  <c r="AX73" i="136"/>
  <c r="AY73" i="136"/>
  <c r="AZ73" i="136"/>
  <c r="BA73" i="136"/>
  <c r="BB73" i="136"/>
  <c r="BC73" i="136"/>
  <c r="BD73" i="136"/>
  <c r="BE73" i="136"/>
  <c r="BF73" i="136"/>
  <c r="BG73" i="136"/>
  <c r="BH73" i="136"/>
  <c r="BI73" i="136"/>
  <c r="BJ73" i="136"/>
  <c r="BK73" i="136"/>
  <c r="BL73" i="136"/>
  <c r="BM73" i="136"/>
  <c r="BN73" i="136"/>
  <c r="BO73" i="136"/>
  <c r="BP73" i="136"/>
  <c r="BQ73" i="136"/>
  <c r="BR73" i="136"/>
  <c r="BS73" i="136"/>
  <c r="BT73" i="136"/>
  <c r="BU73" i="136"/>
  <c r="BV73" i="136"/>
  <c r="BW73" i="136"/>
  <c r="BX73" i="136"/>
  <c r="BY73" i="136"/>
  <c r="BZ73" i="136"/>
  <c r="CA73" i="136"/>
  <c r="CB73" i="136"/>
  <c r="CC73" i="136"/>
  <c r="CD73" i="136"/>
  <c r="CE73" i="136"/>
  <c r="CF73" i="136"/>
  <c r="E74" i="136"/>
  <c r="F74" i="136"/>
  <c r="G74" i="136"/>
  <c r="H74" i="136"/>
  <c r="I74" i="136"/>
  <c r="J74" i="136"/>
  <c r="K74" i="136"/>
  <c r="L74" i="136"/>
  <c r="M74" i="136"/>
  <c r="N74" i="136"/>
  <c r="O74" i="136"/>
  <c r="P74" i="136"/>
  <c r="Q74" i="136"/>
  <c r="R74" i="136"/>
  <c r="S74" i="136"/>
  <c r="T74" i="136"/>
  <c r="U74" i="136"/>
  <c r="V74" i="136"/>
  <c r="W74" i="136"/>
  <c r="X74" i="136"/>
  <c r="Y74" i="136"/>
  <c r="Z74" i="136"/>
  <c r="AA74" i="136"/>
  <c r="AB74" i="136"/>
  <c r="AC74" i="136"/>
  <c r="AD74" i="136"/>
  <c r="AE74" i="136"/>
  <c r="AF74" i="136"/>
  <c r="AG74" i="136"/>
  <c r="AH74" i="136"/>
  <c r="AI74" i="136"/>
  <c r="AJ74" i="136"/>
  <c r="AK74" i="136"/>
  <c r="AL74" i="136"/>
  <c r="AM74" i="136"/>
  <c r="AN74" i="136"/>
  <c r="AO74" i="136"/>
  <c r="AP74" i="136"/>
  <c r="AQ74" i="136"/>
  <c r="AR74" i="136"/>
  <c r="AS74" i="136"/>
  <c r="AT74" i="136"/>
  <c r="AU74" i="136"/>
  <c r="AV74" i="136"/>
  <c r="AW74" i="136"/>
  <c r="AX74" i="136"/>
  <c r="AY74" i="136"/>
  <c r="AZ74" i="136"/>
  <c r="BA74" i="136"/>
  <c r="BB74" i="136"/>
  <c r="BC74" i="136"/>
  <c r="BD74" i="136"/>
  <c r="BE74" i="136"/>
  <c r="BF74" i="136"/>
  <c r="BG74" i="136"/>
  <c r="BH74" i="136"/>
  <c r="BI74" i="136"/>
  <c r="BJ74" i="136"/>
  <c r="BK74" i="136"/>
  <c r="BL74" i="136"/>
  <c r="BM74" i="136"/>
  <c r="BN74" i="136"/>
  <c r="BO74" i="136"/>
  <c r="BP74" i="136"/>
  <c r="BQ74" i="136"/>
  <c r="BR74" i="136"/>
  <c r="BS74" i="136"/>
  <c r="BT74" i="136"/>
  <c r="BU74" i="136"/>
  <c r="BV74" i="136"/>
  <c r="BW74" i="136"/>
  <c r="BX74" i="136"/>
  <c r="BY74" i="136"/>
  <c r="BZ74" i="136"/>
  <c r="CA74" i="136"/>
  <c r="CB74" i="136"/>
  <c r="CC74" i="136"/>
  <c r="CD74" i="136"/>
  <c r="CE74" i="136"/>
  <c r="CF74" i="136"/>
  <c r="E75" i="136"/>
  <c r="F75" i="136"/>
  <c r="G75" i="136"/>
  <c r="H75" i="136"/>
  <c r="I75" i="136"/>
  <c r="J75" i="136"/>
  <c r="K75" i="136"/>
  <c r="L75" i="136"/>
  <c r="M75" i="136"/>
  <c r="N75" i="136"/>
  <c r="O75" i="136"/>
  <c r="P75" i="136"/>
  <c r="Q75" i="136"/>
  <c r="R75" i="136"/>
  <c r="S75" i="136"/>
  <c r="T75" i="136"/>
  <c r="U75" i="136"/>
  <c r="V75" i="136"/>
  <c r="W75" i="136"/>
  <c r="X75" i="136"/>
  <c r="Y75" i="136"/>
  <c r="Z75" i="136"/>
  <c r="AA75" i="136"/>
  <c r="AB75" i="136"/>
  <c r="AC75" i="136"/>
  <c r="AD75" i="136"/>
  <c r="AE75" i="136"/>
  <c r="AF75" i="136"/>
  <c r="AG75" i="136"/>
  <c r="AH75" i="136"/>
  <c r="AI75" i="136"/>
  <c r="AJ75" i="136"/>
  <c r="AK75" i="136"/>
  <c r="AL75" i="136"/>
  <c r="AM75" i="136"/>
  <c r="AN75" i="136"/>
  <c r="AO75" i="136"/>
  <c r="AP75" i="136"/>
  <c r="AQ75" i="136"/>
  <c r="AR75" i="136"/>
  <c r="AS75" i="136"/>
  <c r="AT75" i="136"/>
  <c r="AU75" i="136"/>
  <c r="AV75" i="136"/>
  <c r="AW75" i="136"/>
  <c r="AX75" i="136"/>
  <c r="AY75" i="136"/>
  <c r="AZ75" i="136"/>
  <c r="BA75" i="136"/>
  <c r="BB75" i="136"/>
  <c r="BC75" i="136"/>
  <c r="BD75" i="136"/>
  <c r="BE75" i="136"/>
  <c r="BF75" i="136"/>
  <c r="BG75" i="136"/>
  <c r="BH75" i="136"/>
  <c r="BI75" i="136"/>
  <c r="BJ75" i="136"/>
  <c r="BK75" i="136"/>
  <c r="BL75" i="136"/>
  <c r="BM75" i="136"/>
  <c r="BN75" i="136"/>
  <c r="BO75" i="136"/>
  <c r="BP75" i="136"/>
  <c r="BQ75" i="136"/>
  <c r="BR75" i="136"/>
  <c r="BS75" i="136"/>
  <c r="BT75" i="136"/>
  <c r="BU75" i="136"/>
  <c r="BV75" i="136"/>
  <c r="BW75" i="136"/>
  <c r="BX75" i="136"/>
  <c r="BY75" i="136"/>
  <c r="BZ75" i="136"/>
  <c r="CA75" i="136"/>
  <c r="CB75" i="136"/>
  <c r="CC75" i="136"/>
  <c r="CD75" i="136"/>
  <c r="CE75" i="136"/>
  <c r="CF75" i="136"/>
  <c r="E76" i="136"/>
  <c r="F76" i="136"/>
  <c r="G76" i="136"/>
  <c r="H76" i="136"/>
  <c r="I76" i="136"/>
  <c r="J76" i="136"/>
  <c r="K76" i="136"/>
  <c r="L76" i="136"/>
  <c r="M76" i="136"/>
  <c r="N76" i="136"/>
  <c r="O76" i="136"/>
  <c r="P76" i="136"/>
  <c r="Q76" i="136"/>
  <c r="R76" i="136"/>
  <c r="S76" i="136"/>
  <c r="T76" i="136"/>
  <c r="U76" i="136"/>
  <c r="V76" i="136"/>
  <c r="W76" i="136"/>
  <c r="X76" i="136"/>
  <c r="Y76" i="136"/>
  <c r="Z76" i="136"/>
  <c r="AA76" i="136"/>
  <c r="AB76" i="136"/>
  <c r="AC76" i="136"/>
  <c r="AD76" i="136"/>
  <c r="AE76" i="136"/>
  <c r="AF76" i="136"/>
  <c r="AG76" i="136"/>
  <c r="AH76" i="136"/>
  <c r="AI76" i="136"/>
  <c r="AJ76" i="136"/>
  <c r="AK76" i="136"/>
  <c r="AL76" i="136"/>
  <c r="AM76" i="136"/>
  <c r="AN76" i="136"/>
  <c r="AO76" i="136"/>
  <c r="AP76" i="136"/>
  <c r="AQ76" i="136"/>
  <c r="AR76" i="136"/>
  <c r="AS76" i="136"/>
  <c r="AT76" i="136"/>
  <c r="AU76" i="136"/>
  <c r="AV76" i="136"/>
  <c r="AW76" i="136"/>
  <c r="AX76" i="136"/>
  <c r="AY76" i="136"/>
  <c r="AZ76" i="136"/>
  <c r="BA76" i="136"/>
  <c r="BB76" i="136"/>
  <c r="BC76" i="136"/>
  <c r="BD76" i="136"/>
  <c r="BE76" i="136"/>
  <c r="BF76" i="136"/>
  <c r="BG76" i="136"/>
  <c r="BH76" i="136"/>
  <c r="BI76" i="136"/>
  <c r="BJ76" i="136"/>
  <c r="BK76" i="136"/>
  <c r="BL76" i="136"/>
  <c r="BM76" i="136"/>
  <c r="BN76" i="136"/>
  <c r="BO76" i="136"/>
  <c r="BP76" i="136"/>
  <c r="BQ76" i="136"/>
  <c r="BR76" i="136"/>
  <c r="BS76" i="136"/>
  <c r="BT76" i="136"/>
  <c r="BU76" i="136"/>
  <c r="BV76" i="136"/>
  <c r="BW76" i="136"/>
  <c r="BX76" i="136"/>
  <c r="BY76" i="136"/>
  <c r="BZ76" i="136"/>
  <c r="CA76" i="136"/>
  <c r="CB76" i="136"/>
  <c r="CC76" i="136"/>
  <c r="CD76" i="136"/>
  <c r="CE76" i="136"/>
  <c r="CF76" i="136"/>
  <c r="E77" i="136"/>
  <c r="F77" i="136"/>
  <c r="G77" i="136"/>
  <c r="H77" i="136"/>
  <c r="I77" i="136"/>
  <c r="J77" i="136"/>
  <c r="K77" i="136"/>
  <c r="L77" i="136"/>
  <c r="M77" i="136"/>
  <c r="N77" i="136"/>
  <c r="O77" i="136"/>
  <c r="P77" i="136"/>
  <c r="Q77" i="136"/>
  <c r="R77" i="136"/>
  <c r="S77" i="136"/>
  <c r="T77" i="136"/>
  <c r="U77" i="136"/>
  <c r="V77" i="136"/>
  <c r="W77" i="136"/>
  <c r="X77" i="136"/>
  <c r="Y77" i="136"/>
  <c r="Z77" i="136"/>
  <c r="AA77" i="136"/>
  <c r="AB77" i="136"/>
  <c r="AC77" i="136"/>
  <c r="AD77" i="136"/>
  <c r="AE77" i="136"/>
  <c r="AF77" i="136"/>
  <c r="AG77" i="136"/>
  <c r="AH77" i="136"/>
  <c r="AI77" i="136"/>
  <c r="AJ77" i="136"/>
  <c r="AK77" i="136"/>
  <c r="AL77" i="136"/>
  <c r="AM77" i="136"/>
  <c r="AN77" i="136"/>
  <c r="AO77" i="136"/>
  <c r="AP77" i="136"/>
  <c r="AQ77" i="136"/>
  <c r="AR77" i="136"/>
  <c r="AS77" i="136"/>
  <c r="AT77" i="136"/>
  <c r="AU77" i="136"/>
  <c r="AV77" i="136"/>
  <c r="AW77" i="136"/>
  <c r="AX77" i="136"/>
  <c r="AY77" i="136"/>
  <c r="AZ77" i="136"/>
  <c r="BA77" i="136"/>
  <c r="BB77" i="136"/>
  <c r="BC77" i="136"/>
  <c r="BD77" i="136"/>
  <c r="BE77" i="136"/>
  <c r="BF77" i="136"/>
  <c r="BG77" i="136"/>
  <c r="BH77" i="136"/>
  <c r="BI77" i="136"/>
  <c r="BJ77" i="136"/>
  <c r="BK77" i="136"/>
  <c r="BL77" i="136"/>
  <c r="BM77" i="136"/>
  <c r="BN77" i="136"/>
  <c r="BO77" i="136"/>
  <c r="BP77" i="136"/>
  <c r="BQ77" i="136"/>
  <c r="BR77" i="136"/>
  <c r="BS77" i="136"/>
  <c r="BT77" i="136"/>
  <c r="BU77" i="136"/>
  <c r="BV77" i="136"/>
  <c r="BW77" i="136"/>
  <c r="BX77" i="136"/>
  <c r="BY77" i="136"/>
  <c r="BZ77" i="136"/>
  <c r="CA77" i="136"/>
  <c r="CB77" i="136"/>
  <c r="CC77" i="136"/>
  <c r="CD77" i="136"/>
  <c r="CE77" i="136"/>
  <c r="CF77" i="136"/>
  <c r="D57" i="136"/>
  <c r="D58" i="136"/>
  <c r="D59" i="136"/>
  <c r="D60" i="136"/>
  <c r="D61" i="136"/>
  <c r="D62" i="136"/>
  <c r="D63" i="136"/>
  <c r="D64" i="136"/>
  <c r="D65" i="136"/>
  <c r="D66" i="136"/>
  <c r="D67" i="136"/>
  <c r="D68" i="136"/>
  <c r="D69" i="136"/>
  <c r="D70" i="136"/>
  <c r="D71" i="136"/>
  <c r="D72" i="136"/>
  <c r="D73" i="136"/>
  <c r="D74" i="136"/>
  <c r="D75" i="136"/>
  <c r="D76" i="136"/>
  <c r="D77" i="136"/>
  <c r="D56" i="136"/>
  <c r="CD46" i="136" l="1"/>
  <c r="CE46" i="136"/>
  <c r="CF46" i="136"/>
  <c r="CD47" i="136"/>
  <c r="CE47" i="136"/>
  <c r="CF47" i="136"/>
  <c r="CD48" i="136"/>
  <c r="CE48" i="136"/>
  <c r="CF48" i="136"/>
  <c r="CD49" i="136"/>
  <c r="CE49" i="136"/>
  <c r="CF49" i="136"/>
  <c r="CD50" i="136"/>
  <c r="CE50" i="136"/>
  <c r="CF50" i="136"/>
  <c r="CD51" i="136"/>
  <c r="CE51" i="136"/>
  <c r="CF51" i="136"/>
  <c r="CD52" i="136"/>
  <c r="CE52" i="136"/>
  <c r="CF52" i="136"/>
  <c r="CD53" i="136"/>
  <c r="CE53" i="136"/>
  <c r="CF53" i="136"/>
  <c r="CD54" i="136"/>
  <c r="CE54" i="136"/>
  <c r="CF54" i="136"/>
  <c r="CC47" i="136"/>
  <c r="CC48" i="136"/>
  <c r="CC49" i="136"/>
  <c r="CC50" i="136"/>
  <c r="CC51" i="136"/>
  <c r="CC52" i="136"/>
  <c r="CC53" i="136"/>
  <c r="CC54" i="136"/>
  <c r="CC46" i="136"/>
  <c r="CD37" i="136"/>
  <c r="CE37" i="136"/>
  <c r="CF37" i="136"/>
  <c r="CD38" i="136"/>
  <c r="CE38" i="136"/>
  <c r="CF38" i="136"/>
  <c r="CD39" i="136"/>
  <c r="CE39" i="136"/>
  <c r="CF39" i="136"/>
  <c r="CD40" i="136"/>
  <c r="CE40" i="136"/>
  <c r="CF40" i="136"/>
  <c r="CD41" i="136"/>
  <c r="CE41" i="136"/>
  <c r="CF41" i="136"/>
  <c r="CD42" i="136"/>
  <c r="CE42" i="136"/>
  <c r="CF42" i="136"/>
  <c r="CD43" i="136"/>
  <c r="CE43" i="136"/>
  <c r="CF43" i="136"/>
  <c r="CD44" i="136"/>
  <c r="CE44" i="136"/>
  <c r="CF44" i="136"/>
  <c r="CD45" i="136"/>
  <c r="CE45" i="136"/>
  <c r="CF45" i="136"/>
  <c r="CC38" i="136"/>
  <c r="CC39" i="136"/>
  <c r="CC40" i="136"/>
  <c r="CC41" i="136"/>
  <c r="CC42" i="136"/>
  <c r="CC43" i="136"/>
  <c r="CC44" i="136"/>
  <c r="CC45" i="136"/>
  <c r="CC37" i="136"/>
  <c r="CD21" i="136" l="1"/>
  <c r="CE21" i="136"/>
  <c r="CF21" i="136"/>
  <c r="CD22" i="136"/>
  <c r="CE22" i="136"/>
  <c r="CF22" i="136"/>
  <c r="CD23" i="136"/>
  <c r="CE23" i="136"/>
  <c r="CF23" i="136"/>
  <c r="CD24" i="136"/>
  <c r="CE24" i="136"/>
  <c r="CF24" i="136"/>
  <c r="CD25" i="136"/>
  <c r="CE25" i="136"/>
  <c r="CF25" i="136"/>
  <c r="CD26" i="136"/>
  <c r="CE26" i="136"/>
  <c r="CF26" i="136"/>
  <c r="CD27" i="136"/>
  <c r="CE27" i="136"/>
  <c r="CF27" i="136"/>
  <c r="CD28" i="136"/>
  <c r="CE28" i="136"/>
  <c r="CF28" i="136"/>
  <c r="CD29" i="136"/>
  <c r="CE29" i="136"/>
  <c r="CF29" i="136"/>
  <c r="CD30" i="136"/>
  <c r="CE30" i="136"/>
  <c r="CF30" i="136"/>
  <c r="CD31" i="136"/>
  <c r="CE31" i="136"/>
  <c r="CF31" i="136"/>
  <c r="CD32" i="136"/>
  <c r="CE32" i="136"/>
  <c r="CF32" i="136"/>
  <c r="CD33" i="136"/>
  <c r="CE33" i="136"/>
  <c r="CF33" i="136"/>
  <c r="CD34" i="136"/>
  <c r="CE34" i="136"/>
  <c r="CF34" i="136"/>
  <c r="CD35" i="136"/>
  <c r="CE35" i="136"/>
  <c r="CF35" i="136"/>
  <c r="CC22" i="136"/>
  <c r="CC23" i="136"/>
  <c r="CC24" i="136"/>
  <c r="CC25" i="136"/>
  <c r="CC26" i="136"/>
  <c r="CC27" i="136"/>
  <c r="CC28" i="136"/>
  <c r="CC29" i="136"/>
  <c r="CC30" i="136"/>
  <c r="CC31" i="136"/>
  <c r="CC32" i="136"/>
  <c r="CC33" i="136"/>
  <c r="CC34" i="136"/>
  <c r="CC35" i="136"/>
  <c r="CC21" i="136"/>
  <c r="CD6" i="136"/>
  <c r="CE6" i="136"/>
  <c r="CF6" i="136"/>
  <c r="CD7" i="136"/>
  <c r="CE7" i="136"/>
  <c r="CF7" i="136"/>
  <c r="CD8" i="136"/>
  <c r="CE8" i="136"/>
  <c r="CF8" i="136"/>
  <c r="CD9" i="136"/>
  <c r="CE9" i="136"/>
  <c r="CF9" i="136"/>
  <c r="CD10" i="136"/>
  <c r="CE10" i="136"/>
  <c r="CF10" i="136"/>
  <c r="CD11" i="136"/>
  <c r="CE11" i="136"/>
  <c r="CF11" i="136"/>
  <c r="CD12" i="136"/>
  <c r="CE12" i="136"/>
  <c r="CF12" i="136"/>
  <c r="CD13" i="136"/>
  <c r="CE13" i="136"/>
  <c r="CF13" i="136"/>
  <c r="CD14" i="136"/>
  <c r="CE14" i="136"/>
  <c r="CF14" i="136"/>
  <c r="CD15" i="136"/>
  <c r="CE15" i="136"/>
  <c r="CF15" i="136"/>
  <c r="CD16" i="136"/>
  <c r="CE16" i="136"/>
  <c r="CF16" i="136"/>
  <c r="CD17" i="136"/>
  <c r="CE17" i="136"/>
  <c r="CF17" i="136"/>
  <c r="CD18" i="136"/>
  <c r="CE18" i="136"/>
  <c r="CF18" i="136"/>
  <c r="CD19" i="136"/>
  <c r="CE19" i="136"/>
  <c r="CF19" i="136"/>
  <c r="CD20" i="136"/>
  <c r="CE20" i="136"/>
  <c r="CF20" i="136"/>
  <c r="CC8" i="136"/>
  <c r="CC9" i="136"/>
  <c r="CC10" i="136"/>
  <c r="CC11" i="136"/>
  <c r="CC12" i="136"/>
  <c r="CC13" i="136"/>
  <c r="CC14" i="136"/>
  <c r="CC15" i="136"/>
  <c r="CC16" i="136"/>
  <c r="CC17" i="136"/>
  <c r="CC18" i="136"/>
  <c r="CC19" i="136"/>
  <c r="CC20" i="136"/>
  <c r="CC7" i="136"/>
  <c r="CC6" i="136"/>
  <c r="B25" i="92" l="1"/>
  <c r="G6" i="92"/>
  <c r="J6" i="92" s="1"/>
  <c r="H6" i="92"/>
  <c r="O57" i="36"/>
  <c r="M45" i="64"/>
  <c r="M42" i="64"/>
  <c r="M43" i="64"/>
  <c r="U10" i="39" l="1"/>
  <c r="D17" i="161" l="1"/>
  <c r="E17" i="161"/>
  <c r="F17" i="161"/>
  <c r="D18" i="161"/>
  <c r="E18" i="161"/>
  <c r="F18" i="161"/>
  <c r="D19" i="161"/>
  <c r="E19" i="161"/>
  <c r="F19" i="161"/>
  <c r="D20" i="161"/>
  <c r="E20" i="161"/>
  <c r="F20" i="161"/>
  <c r="C17" i="161"/>
  <c r="C18" i="161"/>
  <c r="C19" i="161"/>
  <c r="C20" i="161"/>
  <c r="N17" i="76" l="1"/>
  <c r="M17" i="76"/>
  <c r="L17" i="76"/>
  <c r="N16" i="76"/>
  <c r="M16" i="76"/>
  <c r="L16" i="76"/>
  <c r="N15" i="76"/>
  <c r="M15" i="76"/>
  <c r="L15" i="76"/>
  <c r="N14" i="76"/>
  <c r="M14" i="76"/>
  <c r="L14" i="76"/>
  <c r="N13" i="76"/>
  <c r="M13" i="76"/>
  <c r="L13" i="76"/>
  <c r="I17" i="76"/>
  <c r="H17" i="76"/>
  <c r="G17" i="76"/>
  <c r="I16" i="76"/>
  <c r="H16" i="76"/>
  <c r="G16" i="76"/>
  <c r="I15" i="76"/>
  <c r="H15" i="76"/>
  <c r="G15" i="76"/>
  <c r="I14" i="76"/>
  <c r="H14" i="76"/>
  <c r="G14" i="76"/>
  <c r="I13" i="76"/>
  <c r="H13" i="76"/>
  <c r="G13" i="76"/>
  <c r="C13" i="76"/>
  <c r="D13" i="76"/>
  <c r="C14" i="76"/>
  <c r="D14" i="76"/>
  <c r="C15" i="76"/>
  <c r="D15" i="76"/>
  <c r="C16" i="76"/>
  <c r="D16" i="76"/>
  <c r="C17" i="76"/>
  <c r="D17" i="76"/>
  <c r="B17" i="76"/>
  <c r="B16" i="76"/>
  <c r="B15" i="76"/>
  <c r="B14" i="76"/>
  <c r="B13" i="76"/>
  <c r="H18" i="11" l="1"/>
  <c r="N8" i="56" l="1"/>
  <c r="K8" i="56"/>
  <c r="L8" i="56" s="1"/>
  <c r="Q8" i="56"/>
  <c r="N30" i="76" l="1"/>
  <c r="N29" i="76"/>
  <c r="L26" i="76"/>
  <c r="N17" i="77" l="1"/>
  <c r="J17" i="77"/>
  <c r="I17" i="77"/>
  <c r="H17" i="77"/>
  <c r="N16" i="77"/>
  <c r="J16" i="77"/>
  <c r="I16" i="77"/>
  <c r="H16" i="77"/>
  <c r="N15" i="77"/>
  <c r="J15" i="77"/>
  <c r="I15" i="77"/>
  <c r="H15" i="77"/>
  <c r="N14" i="77"/>
  <c r="J14" i="77"/>
  <c r="I14" i="77"/>
  <c r="H14" i="77"/>
  <c r="J13" i="77"/>
  <c r="I13" i="77"/>
  <c r="H13" i="77"/>
  <c r="L13" i="78"/>
  <c r="L16" i="78"/>
  <c r="N30" i="78"/>
  <c r="M30" i="78"/>
  <c r="L30" i="78"/>
  <c r="N29" i="78"/>
  <c r="M29" i="78"/>
  <c r="L29" i="78"/>
  <c r="N28" i="78"/>
  <c r="M28" i="78"/>
  <c r="L28" i="78"/>
  <c r="N27" i="78"/>
  <c r="M27" i="78"/>
  <c r="L27" i="78"/>
  <c r="N26" i="78"/>
  <c r="M26" i="78"/>
  <c r="L26" i="78"/>
  <c r="N17" i="78"/>
  <c r="M17" i="78"/>
  <c r="L17" i="78"/>
  <c r="N16" i="78"/>
  <c r="M16" i="78"/>
  <c r="N15" i="78"/>
  <c r="M15" i="78"/>
  <c r="L15" i="78"/>
  <c r="N14" i="78"/>
  <c r="M14" i="78"/>
  <c r="L14" i="78"/>
  <c r="N13" i="78"/>
  <c r="M13" i="78"/>
  <c r="N4" i="78"/>
  <c r="M4" i="78"/>
  <c r="L4" i="78"/>
  <c r="N3" i="78"/>
  <c r="M3" i="78"/>
  <c r="L3" i="78"/>
  <c r="M3" i="76"/>
  <c r="N3" i="76"/>
  <c r="M4" i="76"/>
  <c r="N4" i="76"/>
  <c r="L4" i="76"/>
  <c r="L3" i="76"/>
  <c r="H13" i="75"/>
  <c r="I13" i="75"/>
  <c r="J13" i="75"/>
  <c r="H14" i="75"/>
  <c r="I14" i="75"/>
  <c r="J14" i="75"/>
  <c r="H15" i="75"/>
  <c r="I15" i="75"/>
  <c r="J15" i="75"/>
  <c r="H16" i="75"/>
  <c r="I16" i="75"/>
  <c r="J16" i="75"/>
  <c r="H17" i="75"/>
  <c r="I17" i="75"/>
  <c r="J17" i="75"/>
  <c r="M30" i="76"/>
  <c r="L30" i="76"/>
  <c r="M29" i="76"/>
  <c r="L29" i="76"/>
  <c r="N28" i="76"/>
  <c r="M28" i="76"/>
  <c r="L28" i="76"/>
  <c r="N27" i="76"/>
  <c r="M27" i="76"/>
  <c r="L27" i="76"/>
  <c r="N26" i="76"/>
  <c r="M26" i="76"/>
  <c r="O24" i="76"/>
  <c r="O23" i="76"/>
  <c r="O22" i="76"/>
  <c r="O21" i="76"/>
  <c r="O20" i="76"/>
  <c r="O11" i="76"/>
  <c r="O10" i="76"/>
  <c r="O9" i="76"/>
  <c r="O8" i="76"/>
  <c r="O7" i="76"/>
  <c r="A1" i="162"/>
  <c r="H30" i="162"/>
  <c r="G30" i="162"/>
  <c r="F30" i="162"/>
  <c r="E30" i="162"/>
  <c r="A1" i="161"/>
  <c r="O17" i="78" l="1"/>
  <c r="O30" i="78"/>
  <c r="O28" i="78"/>
  <c r="O16" i="76"/>
  <c r="O14" i="76"/>
  <c r="O15" i="76"/>
  <c r="O28" i="76"/>
  <c r="O17" i="76"/>
  <c r="O13" i="76"/>
  <c r="O30" i="76"/>
  <c r="O27" i="76"/>
  <c r="O16" i="78"/>
  <c r="O15" i="78"/>
  <c r="O27" i="78"/>
  <c r="O13" i="78"/>
  <c r="O14" i="78"/>
  <c r="O29" i="78"/>
  <c r="O26" i="78"/>
  <c r="O29" i="76"/>
  <c r="O26" i="76"/>
  <c r="W12" i="39" l="1"/>
  <c r="O15" i="39"/>
  <c r="P15" i="39"/>
  <c r="Q15" i="39"/>
  <c r="R15" i="39"/>
  <c r="S15" i="39"/>
  <c r="S26" i="39" l="1"/>
  <c r="S21" i="39"/>
  <c r="S24" i="39"/>
  <c r="S22" i="39"/>
  <c r="S25" i="39"/>
  <c r="S23" i="39"/>
  <c r="R23" i="39"/>
  <c r="R26" i="39"/>
  <c r="R21" i="39"/>
  <c r="R24" i="39"/>
  <c r="R22" i="39"/>
  <c r="R25" i="39"/>
  <c r="Q23" i="39"/>
  <c r="Q26" i="39"/>
  <c r="Q21" i="39"/>
  <c r="Q24" i="39"/>
  <c r="Q22" i="39"/>
  <c r="Q25" i="39"/>
  <c r="P25" i="39"/>
  <c r="P23" i="39"/>
  <c r="P26" i="39"/>
  <c r="P21" i="39"/>
  <c r="P22" i="39"/>
  <c r="P24" i="39"/>
  <c r="O22" i="39"/>
  <c r="O25" i="39"/>
  <c r="O23" i="39"/>
  <c r="O26" i="39"/>
  <c r="O24" i="39"/>
  <c r="V10" i="78" l="1"/>
  <c r="V9" i="78"/>
  <c r="I4" i="78"/>
  <c r="H4" i="78"/>
  <c r="G4" i="78"/>
  <c r="D4" i="78"/>
  <c r="C4" i="78"/>
  <c r="B4" i="78"/>
  <c r="I3" i="78"/>
  <c r="H3" i="78"/>
  <c r="G3" i="78"/>
  <c r="D3" i="78"/>
  <c r="C3" i="78"/>
  <c r="B3" i="78"/>
  <c r="J24" i="76"/>
  <c r="J23" i="76"/>
  <c r="J22" i="76"/>
  <c r="J28" i="76" s="1"/>
  <c r="J21" i="76"/>
  <c r="J20" i="76"/>
  <c r="J8" i="76"/>
  <c r="J9" i="76"/>
  <c r="J10" i="76"/>
  <c r="J11" i="76"/>
  <c r="J7" i="76"/>
  <c r="E24" i="76"/>
  <c r="E23" i="76"/>
  <c r="E29" i="76" s="1"/>
  <c r="E22" i="76"/>
  <c r="E28" i="76" s="1"/>
  <c r="E21" i="76"/>
  <c r="E20" i="76"/>
  <c r="E8" i="76"/>
  <c r="E9" i="76"/>
  <c r="E10" i="76"/>
  <c r="E11" i="76"/>
  <c r="E7" i="76"/>
  <c r="D7" i="28"/>
  <c r="E7" i="28"/>
  <c r="F7" i="28"/>
  <c r="C7" i="28"/>
  <c r="Q9" i="56"/>
  <c r="R9" i="56" s="1"/>
  <c r="R8" i="56"/>
  <c r="J11" i="39"/>
  <c r="H13" i="39"/>
  <c r="U9" i="39"/>
  <c r="V15" i="78" l="1"/>
  <c r="V11" i="78"/>
  <c r="V16" i="78" s="1"/>
  <c r="V20" i="78"/>
  <c r="J27" i="78"/>
  <c r="V21" i="78"/>
  <c r="V22" i="78"/>
  <c r="V28" i="78" s="1"/>
  <c r="V7" i="78"/>
  <c r="J29" i="78"/>
  <c r="V23" i="78"/>
  <c r="V8" i="78"/>
  <c r="V14" i="78" s="1"/>
  <c r="V24" i="78"/>
  <c r="E26" i="78"/>
  <c r="J17" i="78"/>
  <c r="E16" i="76"/>
  <c r="J13" i="76"/>
  <c r="J17" i="76"/>
  <c r="E14" i="76"/>
  <c r="J16" i="76"/>
  <c r="J29" i="76"/>
  <c r="J30" i="76"/>
  <c r="E30" i="76"/>
  <c r="J15" i="76"/>
  <c r="V15" i="76"/>
  <c r="E13" i="76"/>
  <c r="E17" i="76"/>
  <c r="E15" i="76"/>
  <c r="E26" i="76"/>
  <c r="J14" i="76"/>
  <c r="J27" i="76"/>
  <c r="J26" i="76"/>
  <c r="E27" i="76"/>
  <c r="E14" i="78"/>
  <c r="J28" i="78"/>
  <c r="J16" i="78"/>
  <c r="E17" i="78"/>
  <c r="E27" i="78"/>
  <c r="E29" i="78"/>
  <c r="E28" i="78"/>
  <c r="E13" i="78"/>
  <c r="J14" i="78"/>
  <c r="E15" i="78"/>
  <c r="J13" i="78"/>
  <c r="E16" i="78"/>
  <c r="J30" i="78"/>
  <c r="J15" i="78"/>
  <c r="J26" i="78"/>
  <c r="E30" i="78"/>
  <c r="K6" i="92"/>
  <c r="I30" i="76"/>
  <c r="H13" i="92"/>
  <c r="G12" i="92"/>
  <c r="G11" i="92"/>
  <c r="V27" i="78" l="1"/>
  <c r="V13" i="78"/>
  <c r="V17" i="78"/>
  <c r="V30" i="78"/>
  <c r="V26" i="78"/>
  <c r="V29" i="78"/>
  <c r="V17" i="76"/>
  <c r="V13" i="76"/>
  <c r="V14" i="76"/>
  <c r="V16" i="76"/>
  <c r="T7" i="31" l="1"/>
  <c r="U7" i="31"/>
  <c r="I5" i="133"/>
  <c r="G17" i="92"/>
  <c r="H17" i="92"/>
  <c r="E13" i="77" l="1"/>
  <c r="F13" i="77"/>
  <c r="G13" i="77"/>
  <c r="E14" i="77"/>
  <c r="F14" i="77"/>
  <c r="G14" i="77"/>
  <c r="E15" i="77"/>
  <c r="F15" i="77"/>
  <c r="G15" i="77"/>
  <c r="E16" i="77"/>
  <c r="F16" i="77"/>
  <c r="G16" i="77"/>
  <c r="E17" i="77"/>
  <c r="F17" i="77"/>
  <c r="G17" i="77"/>
  <c r="G13" i="78"/>
  <c r="H13" i="78"/>
  <c r="I13" i="78"/>
  <c r="G14" i="78"/>
  <c r="H14" i="78"/>
  <c r="I14" i="78"/>
  <c r="G15" i="78"/>
  <c r="H15" i="78"/>
  <c r="I15" i="78"/>
  <c r="G16" i="78"/>
  <c r="H16" i="78"/>
  <c r="I16" i="78"/>
  <c r="G17" i="78"/>
  <c r="H17" i="78"/>
  <c r="I17" i="78"/>
  <c r="G26" i="78"/>
  <c r="H26" i="78"/>
  <c r="I26" i="78"/>
  <c r="G27" i="78"/>
  <c r="H27" i="78"/>
  <c r="I27" i="78"/>
  <c r="G28" i="78"/>
  <c r="H28" i="78"/>
  <c r="I28" i="78"/>
  <c r="G29" i="78"/>
  <c r="H29" i="78"/>
  <c r="I29" i="78"/>
  <c r="G30" i="78"/>
  <c r="H30" i="78"/>
  <c r="I30" i="78"/>
  <c r="C3" i="76"/>
  <c r="D3" i="76"/>
  <c r="G3" i="76"/>
  <c r="H3" i="76"/>
  <c r="I3" i="76"/>
  <c r="C4" i="76"/>
  <c r="D4" i="76"/>
  <c r="G4" i="76"/>
  <c r="H4" i="76"/>
  <c r="I4" i="76"/>
  <c r="G26" i="76"/>
  <c r="H26" i="76"/>
  <c r="I26" i="76"/>
  <c r="G27" i="76"/>
  <c r="H27" i="76"/>
  <c r="I27" i="76"/>
  <c r="G28" i="76"/>
  <c r="H28" i="76"/>
  <c r="I28" i="76"/>
  <c r="G29" i="76"/>
  <c r="H29" i="76"/>
  <c r="I29" i="76"/>
  <c r="G30" i="76"/>
  <c r="H30" i="76"/>
  <c r="E13" i="75"/>
  <c r="F13" i="75"/>
  <c r="G13" i="75"/>
  <c r="E14" i="75"/>
  <c r="F14" i="75"/>
  <c r="G14" i="75"/>
  <c r="E15" i="75"/>
  <c r="F15" i="75"/>
  <c r="G15" i="75"/>
  <c r="E16" i="75"/>
  <c r="F16" i="75"/>
  <c r="G16" i="75"/>
  <c r="E17" i="75"/>
  <c r="F17" i="75"/>
  <c r="G17" i="75"/>
  <c r="E54" i="136" l="1"/>
  <c r="F54" i="136"/>
  <c r="G54" i="136"/>
  <c r="H54" i="136"/>
  <c r="I54" i="136"/>
  <c r="J54" i="136"/>
  <c r="K54" i="136"/>
  <c r="L54" i="136"/>
  <c r="M54" i="136"/>
  <c r="N54" i="136"/>
  <c r="O54" i="136"/>
  <c r="P54" i="136"/>
  <c r="Q54" i="136"/>
  <c r="R54" i="136"/>
  <c r="S54" i="136"/>
  <c r="T54" i="136"/>
  <c r="U54" i="136"/>
  <c r="V54" i="136"/>
  <c r="W54" i="136"/>
  <c r="X54" i="136"/>
  <c r="Y54" i="136"/>
  <c r="Z54" i="136"/>
  <c r="AA54" i="136"/>
  <c r="AB54" i="136"/>
  <c r="AC54" i="136"/>
  <c r="AD54" i="136"/>
  <c r="AE54" i="136"/>
  <c r="AF54" i="136"/>
  <c r="AG54" i="136"/>
  <c r="AH54" i="136"/>
  <c r="AI54" i="136"/>
  <c r="AJ54" i="136"/>
  <c r="AK54" i="136"/>
  <c r="AL54" i="136"/>
  <c r="AM54" i="136"/>
  <c r="AN54" i="136"/>
  <c r="AO54" i="136"/>
  <c r="AP54" i="136"/>
  <c r="AQ54" i="136"/>
  <c r="AR54" i="136"/>
  <c r="AS54" i="136"/>
  <c r="AT54" i="136"/>
  <c r="AU54" i="136"/>
  <c r="AV54" i="136"/>
  <c r="AW54" i="136"/>
  <c r="AX54" i="136"/>
  <c r="AY54" i="136"/>
  <c r="AZ54" i="136"/>
  <c r="BA54" i="136"/>
  <c r="BB54" i="136"/>
  <c r="BC54" i="136"/>
  <c r="BD54" i="136"/>
  <c r="BE54" i="136"/>
  <c r="BF54" i="136"/>
  <c r="BG54" i="136"/>
  <c r="BH54" i="136"/>
  <c r="BI54" i="136"/>
  <c r="BJ54" i="136"/>
  <c r="BK54" i="136"/>
  <c r="BL54" i="136"/>
  <c r="BM54" i="136"/>
  <c r="BN54" i="136"/>
  <c r="BO54" i="136"/>
  <c r="BP54" i="136"/>
  <c r="BQ54" i="136"/>
  <c r="BR54" i="136"/>
  <c r="BS54" i="136"/>
  <c r="BT54" i="136"/>
  <c r="BU54" i="136"/>
  <c r="BV54" i="136"/>
  <c r="BW54" i="136"/>
  <c r="BX54" i="136"/>
  <c r="BY54" i="136"/>
  <c r="F45" i="136"/>
  <c r="G45" i="136"/>
  <c r="H45" i="136"/>
  <c r="I45" i="136"/>
  <c r="J45" i="136"/>
  <c r="K45" i="136"/>
  <c r="L45" i="136"/>
  <c r="M45" i="136"/>
  <c r="N45" i="136"/>
  <c r="O45" i="136"/>
  <c r="P45" i="136"/>
  <c r="Q45" i="136"/>
  <c r="R45" i="136"/>
  <c r="S45" i="136"/>
  <c r="T45" i="136"/>
  <c r="U45" i="136"/>
  <c r="V45" i="136"/>
  <c r="W45" i="136"/>
  <c r="X45" i="136"/>
  <c r="Y45" i="136"/>
  <c r="Z45" i="136"/>
  <c r="AA45" i="136"/>
  <c r="AB45" i="136"/>
  <c r="AC45" i="136"/>
  <c r="AD45" i="136"/>
  <c r="AE45" i="136"/>
  <c r="AF45" i="136"/>
  <c r="AG45" i="136"/>
  <c r="AH45" i="136"/>
  <c r="AI45" i="136"/>
  <c r="AJ45" i="136"/>
  <c r="AK45" i="136"/>
  <c r="AL45" i="136"/>
  <c r="AM45" i="136"/>
  <c r="AN45" i="136"/>
  <c r="AO45" i="136"/>
  <c r="AP45" i="136"/>
  <c r="AQ45" i="136"/>
  <c r="AR45" i="136"/>
  <c r="AS45" i="136"/>
  <c r="AT45" i="136"/>
  <c r="AU45" i="136"/>
  <c r="AV45" i="136"/>
  <c r="AW45" i="136"/>
  <c r="AX45" i="136"/>
  <c r="AY45" i="136"/>
  <c r="AZ45" i="136"/>
  <c r="BA45" i="136"/>
  <c r="BB45" i="136"/>
  <c r="BC45" i="136"/>
  <c r="BD45" i="136"/>
  <c r="BE45" i="136"/>
  <c r="BF45" i="136"/>
  <c r="BG45" i="136"/>
  <c r="BH45" i="136"/>
  <c r="BI45" i="136"/>
  <c r="BJ45" i="136"/>
  <c r="BK45" i="136"/>
  <c r="BL45" i="136"/>
  <c r="BM45" i="136"/>
  <c r="BN45" i="136"/>
  <c r="BO45" i="136"/>
  <c r="BP45" i="136"/>
  <c r="BQ45" i="136"/>
  <c r="BR45" i="136"/>
  <c r="BS45" i="136"/>
  <c r="BT45" i="136"/>
  <c r="BU45" i="136"/>
  <c r="BV45" i="136"/>
  <c r="BW45" i="136"/>
  <c r="BX45" i="136"/>
  <c r="BY45" i="136"/>
  <c r="E45" i="136"/>
  <c r="D45" i="136"/>
  <c r="D54" i="136"/>
  <c r="CB21" i="136"/>
  <c r="CB22" i="136"/>
  <c r="CB23" i="136"/>
  <c r="CB24" i="136"/>
  <c r="CB25" i="136"/>
  <c r="CB26" i="136"/>
  <c r="CB27" i="136"/>
  <c r="CB28" i="136"/>
  <c r="CB29" i="136"/>
  <c r="CB30" i="136"/>
  <c r="CB31" i="136"/>
  <c r="CB32" i="136"/>
  <c r="CB33" i="136"/>
  <c r="CB34" i="136"/>
  <c r="CB35" i="136"/>
  <c r="CA22" i="136"/>
  <c r="CA23" i="136"/>
  <c r="CA24" i="136"/>
  <c r="CA25" i="136"/>
  <c r="CA26" i="136"/>
  <c r="CA27" i="136"/>
  <c r="CA28" i="136"/>
  <c r="CA29" i="136"/>
  <c r="CA30" i="136"/>
  <c r="CA31" i="136"/>
  <c r="CA32" i="136"/>
  <c r="CA33" i="136"/>
  <c r="CA34" i="136"/>
  <c r="CA35" i="136"/>
  <c r="CA21" i="136"/>
  <c r="CB6" i="136"/>
  <c r="CB7" i="136"/>
  <c r="CB8" i="136"/>
  <c r="CB9" i="136"/>
  <c r="CB10" i="136"/>
  <c r="CB11" i="136"/>
  <c r="CB12" i="136"/>
  <c r="CB13" i="136"/>
  <c r="CB14" i="136"/>
  <c r="CB15" i="136"/>
  <c r="CB16" i="136"/>
  <c r="CB17" i="136"/>
  <c r="CB18" i="136"/>
  <c r="CB19" i="136"/>
  <c r="CB20" i="136"/>
  <c r="CA7" i="136"/>
  <c r="CA8" i="136"/>
  <c r="CA9" i="136"/>
  <c r="CA10" i="136"/>
  <c r="CA11" i="136"/>
  <c r="CA12" i="136"/>
  <c r="CA13" i="136"/>
  <c r="CA14" i="136"/>
  <c r="CA15" i="136"/>
  <c r="CA16" i="136"/>
  <c r="CA17" i="136"/>
  <c r="CA18" i="136"/>
  <c r="CA19" i="136"/>
  <c r="CA20" i="136"/>
  <c r="CA6" i="136"/>
  <c r="G18" i="133"/>
  <c r="H17" i="133"/>
  <c r="I17" i="133"/>
  <c r="A17" i="133"/>
  <c r="CA53" i="136" l="1"/>
  <c r="BZ53" i="136"/>
  <c r="CB52" i="136"/>
  <c r="BZ52" i="136"/>
  <c r="BZ51" i="136"/>
  <c r="BZ50" i="136"/>
  <c r="CB49" i="136"/>
  <c r="BZ49" i="136"/>
  <c r="CB48" i="136"/>
  <c r="CA48" i="136"/>
  <c r="BZ48" i="136"/>
  <c r="BZ47" i="136"/>
  <c r="BZ46" i="136"/>
  <c r="CB44" i="136"/>
  <c r="CA44" i="136"/>
  <c r="BZ44" i="136"/>
  <c r="CB43" i="136"/>
  <c r="CA43" i="136"/>
  <c r="BZ43" i="136"/>
  <c r="CB42" i="136"/>
  <c r="CA42" i="136"/>
  <c r="BZ42" i="136"/>
  <c r="CB41" i="136"/>
  <c r="CA41" i="136"/>
  <c r="BZ41" i="136"/>
  <c r="CB40" i="136"/>
  <c r="CA40" i="136"/>
  <c r="BZ40" i="136"/>
  <c r="CB39" i="136"/>
  <c r="CA39" i="136"/>
  <c r="BZ39" i="136"/>
  <c r="CB38" i="136"/>
  <c r="CA38" i="136"/>
  <c r="BZ38" i="136"/>
  <c r="CB37" i="136"/>
  <c r="CA37" i="136"/>
  <c r="BZ37" i="136"/>
  <c r="CA45" i="136" l="1"/>
  <c r="BZ45" i="136"/>
  <c r="CB45" i="136"/>
  <c r="CB46" i="136"/>
  <c r="CB50" i="136"/>
  <c r="CA50" i="136"/>
  <c r="BZ54" i="136"/>
  <c r="CA46" i="136"/>
  <c r="CA47" i="136"/>
  <c r="CA49" i="136"/>
  <c r="CA51" i="136"/>
  <c r="CA52" i="136"/>
  <c r="CB47" i="136"/>
  <c r="CB51" i="136"/>
  <c r="CB53" i="136"/>
  <c r="CB54" i="136" l="1"/>
  <c r="CA54" i="136"/>
  <c r="O58" i="36" l="1"/>
  <c r="A1" i="76" l="1"/>
  <c r="A1" i="136" l="1"/>
  <c r="F18" i="98" l="1"/>
  <c r="E18" i="98"/>
  <c r="D18" i="98"/>
  <c r="C18" i="98"/>
  <c r="B18" i="98"/>
  <c r="P18" i="98"/>
  <c r="Q18" i="98"/>
  <c r="R18" i="98"/>
  <c r="S18" i="98"/>
  <c r="O18" i="98"/>
  <c r="H17" i="98"/>
  <c r="G17" i="98"/>
  <c r="H16" i="98"/>
  <c r="G16" i="98"/>
  <c r="H15" i="98"/>
  <c r="G15" i="98"/>
  <c r="H14" i="98"/>
  <c r="G14" i="98"/>
  <c r="H13" i="98"/>
  <c r="G13" i="98"/>
  <c r="H12" i="98"/>
  <c r="G12" i="98"/>
  <c r="H11" i="98"/>
  <c r="G11" i="98"/>
  <c r="H10" i="98"/>
  <c r="G10" i="98"/>
  <c r="H9" i="98"/>
  <c r="G9" i="98"/>
  <c r="H7" i="98"/>
  <c r="G7" i="98"/>
  <c r="T9" i="98"/>
  <c r="T16" i="98"/>
  <c r="U16" i="98"/>
  <c r="T17" i="98"/>
  <c r="U17" i="98"/>
  <c r="U15" i="98"/>
  <c r="T15" i="98"/>
  <c r="U14" i="98"/>
  <c r="T14" i="98"/>
  <c r="U13" i="98"/>
  <c r="T13" i="98"/>
  <c r="U12" i="98"/>
  <c r="T12" i="98"/>
  <c r="U11" i="98"/>
  <c r="T11" i="98"/>
  <c r="U10" i="98"/>
  <c r="T10" i="98"/>
  <c r="U9" i="98"/>
  <c r="H19" i="39"/>
  <c r="G19" i="39"/>
  <c r="H9" i="39"/>
  <c r="H14" i="39"/>
  <c r="G14" i="39"/>
  <c r="G13" i="39"/>
  <c r="H12" i="39"/>
  <c r="G12" i="39"/>
  <c r="H11" i="39"/>
  <c r="G11" i="39"/>
  <c r="H10" i="39"/>
  <c r="G10" i="39"/>
  <c r="G9" i="39"/>
  <c r="H7" i="39"/>
  <c r="G7" i="39"/>
  <c r="T10" i="39"/>
  <c r="T11" i="39"/>
  <c r="U11" i="39"/>
  <c r="T12" i="39"/>
  <c r="U12" i="39"/>
  <c r="T13" i="39"/>
  <c r="U13" i="39"/>
  <c r="T14" i="39"/>
  <c r="U14" i="39"/>
  <c r="T9" i="39"/>
  <c r="V18" i="98" l="1"/>
  <c r="H18" i="98"/>
  <c r="J18" i="98"/>
  <c r="I18" i="98"/>
  <c r="G18" i="98"/>
  <c r="U18" i="98"/>
  <c r="T18" i="98"/>
  <c r="W18" i="98"/>
  <c r="F24" i="96" l="1"/>
  <c r="F25" i="97" s="1"/>
  <c r="G24" i="96"/>
  <c r="G25" i="97" s="1"/>
  <c r="H24" i="96"/>
  <c r="H25" i="97" s="1"/>
  <c r="E24" i="96"/>
  <c r="E25" i="97" s="1"/>
  <c r="H24" i="92" l="1"/>
  <c r="I13" i="39" l="1"/>
  <c r="D30" i="76" l="1"/>
  <c r="C30" i="76"/>
  <c r="B30" i="76"/>
  <c r="D29" i="76"/>
  <c r="C29" i="76"/>
  <c r="B29" i="76"/>
  <c r="D28" i="76"/>
  <c r="C28" i="76"/>
  <c r="B28" i="76"/>
  <c r="D27" i="76"/>
  <c r="C27" i="76"/>
  <c r="B27" i="76"/>
  <c r="D26" i="76"/>
  <c r="C26" i="76"/>
  <c r="B26" i="76"/>
  <c r="D17" i="77"/>
  <c r="C17" i="77"/>
  <c r="B17" i="77"/>
  <c r="D16" i="77"/>
  <c r="C16" i="77"/>
  <c r="B16" i="77"/>
  <c r="D15" i="77"/>
  <c r="C15" i="77"/>
  <c r="B15" i="77"/>
  <c r="D14" i="77"/>
  <c r="C14" i="77"/>
  <c r="B14" i="77"/>
  <c r="D13" i="77"/>
  <c r="C13" i="77"/>
  <c r="B13" i="77"/>
  <c r="N17" i="75" l="1"/>
  <c r="D17" i="75"/>
  <c r="C17" i="75"/>
  <c r="B17" i="75"/>
  <c r="N16" i="75"/>
  <c r="D16" i="75"/>
  <c r="C16" i="75"/>
  <c r="B16" i="75"/>
  <c r="N15" i="75"/>
  <c r="D15" i="75"/>
  <c r="C15" i="75"/>
  <c r="B15" i="75"/>
  <c r="N14" i="75"/>
  <c r="D14" i="75"/>
  <c r="C14" i="75"/>
  <c r="B14" i="75"/>
  <c r="N13" i="75"/>
  <c r="D13" i="75"/>
  <c r="C13" i="75"/>
  <c r="B13" i="75"/>
  <c r="D30" i="78"/>
  <c r="C30" i="78"/>
  <c r="B30" i="78"/>
  <c r="D29" i="78"/>
  <c r="C29" i="78"/>
  <c r="B29" i="78"/>
  <c r="D28" i="78"/>
  <c r="C28" i="78"/>
  <c r="B28" i="78"/>
  <c r="D27" i="78"/>
  <c r="C27" i="78"/>
  <c r="B27" i="78"/>
  <c r="D26" i="78"/>
  <c r="C26" i="78"/>
  <c r="B26" i="78"/>
  <c r="C13" i="78"/>
  <c r="D13" i="78"/>
  <c r="C14" i="78"/>
  <c r="D14" i="78"/>
  <c r="C15" i="78"/>
  <c r="D15" i="78"/>
  <c r="C16" i="78"/>
  <c r="D16" i="78"/>
  <c r="C17" i="78"/>
  <c r="D17" i="78"/>
  <c r="B16" i="78"/>
  <c r="B15" i="78"/>
  <c r="B14" i="78"/>
  <c r="B17" i="78"/>
  <c r="B13" i="78"/>
  <c r="K4" i="133" l="1"/>
  <c r="O4" i="133" s="1"/>
  <c r="A1" i="133"/>
  <c r="H16" i="133"/>
  <c r="I16" i="133"/>
  <c r="H15" i="133"/>
  <c r="I15" i="133"/>
  <c r="I14" i="133"/>
  <c r="H14" i="133"/>
  <c r="I13" i="133"/>
  <c r="H12" i="133"/>
  <c r="I12" i="133"/>
  <c r="H11" i="133"/>
  <c r="I11" i="133"/>
  <c r="I10" i="133"/>
  <c r="H10" i="133"/>
  <c r="H9" i="133"/>
  <c r="I8" i="133"/>
  <c r="H7" i="133"/>
  <c r="I7" i="133"/>
  <c r="I6" i="133"/>
  <c r="H6" i="133"/>
  <c r="A6" i="133"/>
  <c r="A7" i="133" s="1"/>
  <c r="A8" i="133" s="1"/>
  <c r="A9" i="133" s="1"/>
  <c r="A10" i="133" s="1"/>
  <c r="A11" i="133" s="1"/>
  <c r="A12" i="133" s="1"/>
  <c r="A13" i="133" s="1"/>
  <c r="A14" i="133" s="1"/>
  <c r="A15" i="133" s="1"/>
  <c r="A16" i="133" s="1"/>
  <c r="M4" i="133"/>
  <c r="Q4" i="133" s="1"/>
  <c r="L4" i="133"/>
  <c r="P4" i="133" s="1"/>
  <c r="H13" i="133" l="1"/>
  <c r="I9" i="133"/>
  <c r="H8" i="133"/>
  <c r="G7" i="92" l="1"/>
  <c r="G8" i="92"/>
  <c r="G9" i="92"/>
  <c r="G10" i="92"/>
  <c r="G13" i="92"/>
  <c r="W7" i="98" l="1"/>
  <c r="U7" i="98" s="1"/>
  <c r="V7" i="98"/>
  <c r="T7" i="98" s="1"/>
  <c r="H22" i="98"/>
  <c r="G22" i="98"/>
  <c r="I9" i="98"/>
  <c r="W7" i="39"/>
  <c r="V7" i="39"/>
  <c r="T22" i="98" l="1"/>
  <c r="U22" i="98"/>
  <c r="U7" i="39"/>
  <c r="U19" i="39"/>
  <c r="T7" i="39"/>
  <c r="T19" i="39"/>
  <c r="C4" i="85"/>
  <c r="D4" i="85"/>
  <c r="E4" i="85"/>
  <c r="F4" i="85"/>
  <c r="B4" i="85"/>
  <c r="M40" i="64"/>
  <c r="K46" i="64" l="1"/>
  <c r="J46" i="64"/>
  <c r="I46" i="64"/>
  <c r="H46" i="64"/>
  <c r="K43" i="64"/>
  <c r="J43" i="64"/>
  <c r="I43" i="64"/>
  <c r="H43" i="64"/>
  <c r="M58" i="36"/>
  <c r="L58" i="36"/>
  <c r="K58" i="36"/>
  <c r="J58" i="36"/>
  <c r="K55" i="36"/>
  <c r="L55" i="36"/>
  <c r="M55" i="36"/>
  <c r="J55" i="36"/>
  <c r="N9" i="56" l="1"/>
  <c r="O9" i="56" s="1"/>
  <c r="O8" i="56"/>
  <c r="K9" i="56"/>
  <c r="L9" i="56" s="1"/>
  <c r="H21" i="5" l="1"/>
  <c r="A1" i="106" l="1"/>
  <c r="A1" i="105"/>
  <c r="A1" i="77" l="1"/>
  <c r="A1" i="78"/>
  <c r="I4" i="85" l="1"/>
  <c r="H4" i="85"/>
  <c r="J4" i="92" l="1"/>
  <c r="K4" i="92"/>
  <c r="M46" i="64" l="1"/>
  <c r="T30" i="98" l="1"/>
  <c r="U30" i="98"/>
  <c r="T31" i="98"/>
  <c r="U31" i="98"/>
  <c r="T32" i="98"/>
  <c r="U32" i="98"/>
  <c r="V15" i="98"/>
  <c r="W15" i="98"/>
  <c r="V16" i="98"/>
  <c r="W16" i="98"/>
  <c r="V17" i="98"/>
  <c r="W17" i="98"/>
  <c r="J9" i="98"/>
  <c r="G30" i="98"/>
  <c r="H30" i="98"/>
  <c r="G31" i="98"/>
  <c r="H31" i="98"/>
  <c r="G32" i="98"/>
  <c r="H32" i="98"/>
  <c r="I15" i="98"/>
  <c r="J15" i="98"/>
  <c r="I16" i="98"/>
  <c r="J16" i="98"/>
  <c r="I17" i="98"/>
  <c r="J17" i="98"/>
  <c r="A1" i="98" l="1"/>
  <c r="U29" i="98"/>
  <c r="T29" i="98"/>
  <c r="H29" i="98"/>
  <c r="G29" i="98"/>
  <c r="U28" i="98"/>
  <c r="T28" i="98"/>
  <c r="H28" i="98"/>
  <c r="G28" i="98"/>
  <c r="U27" i="98"/>
  <c r="T27" i="98"/>
  <c r="H27" i="98"/>
  <c r="G27" i="98"/>
  <c r="U26" i="98"/>
  <c r="T26" i="98"/>
  <c r="H26" i="98"/>
  <c r="G26" i="98"/>
  <c r="U25" i="98"/>
  <c r="T25" i="98"/>
  <c r="H25" i="98"/>
  <c r="G25" i="98"/>
  <c r="U24" i="98"/>
  <c r="T24" i="98"/>
  <c r="H24" i="98"/>
  <c r="G24" i="98"/>
  <c r="W14" i="98"/>
  <c r="V14" i="98"/>
  <c r="J14" i="98"/>
  <c r="I14" i="98"/>
  <c r="W13" i="98"/>
  <c r="V13" i="98"/>
  <c r="J13" i="98"/>
  <c r="I13" i="98"/>
  <c r="W12" i="98"/>
  <c r="V12" i="98"/>
  <c r="J12" i="98"/>
  <c r="I12" i="98"/>
  <c r="W11" i="98"/>
  <c r="V11" i="98"/>
  <c r="J11" i="98"/>
  <c r="I11" i="98"/>
  <c r="W10" i="98"/>
  <c r="V10" i="98"/>
  <c r="J10" i="98"/>
  <c r="I10" i="98"/>
  <c r="W9" i="98"/>
  <c r="V9" i="98"/>
  <c r="F7" i="98"/>
  <c r="S7" i="98" s="1"/>
  <c r="E7" i="98"/>
  <c r="R7" i="98" s="1"/>
  <c r="D7" i="98"/>
  <c r="Q7" i="98" s="1"/>
  <c r="C7" i="98"/>
  <c r="P7" i="98" s="1"/>
  <c r="B7" i="98"/>
  <c r="O7" i="98" s="1"/>
  <c r="I9" i="39" l="1"/>
  <c r="G24" i="92" l="1"/>
  <c r="J24" i="92" s="1"/>
  <c r="K24" i="92"/>
  <c r="G23" i="92"/>
  <c r="J23" i="92" s="1"/>
  <c r="H23" i="92"/>
  <c r="K23" i="92" s="1"/>
  <c r="G21" i="92"/>
  <c r="J21" i="92" s="1"/>
  <c r="H21" i="92"/>
  <c r="K21" i="92" s="1"/>
  <c r="G22" i="92"/>
  <c r="J22" i="92" s="1"/>
  <c r="H22" i="92"/>
  <c r="K22" i="92" s="1"/>
  <c r="G20" i="92"/>
  <c r="J20" i="92" s="1"/>
  <c r="H20" i="92"/>
  <c r="K20" i="92" s="1"/>
  <c r="G19" i="92"/>
  <c r="J19" i="92" s="1"/>
  <c r="H19" i="92"/>
  <c r="K19" i="92" s="1"/>
  <c r="G18" i="92"/>
  <c r="J18" i="92" s="1"/>
  <c r="H18" i="92"/>
  <c r="K18" i="92" s="1"/>
  <c r="J17" i="92"/>
  <c r="K17" i="92"/>
  <c r="H7" i="92"/>
  <c r="K7" i="92" s="1"/>
  <c r="J7" i="92"/>
  <c r="H8" i="92"/>
  <c r="K8" i="92" s="1"/>
  <c r="J8" i="92"/>
  <c r="H9" i="92"/>
  <c r="K9" i="92" s="1"/>
  <c r="J9" i="92"/>
  <c r="H11" i="92"/>
  <c r="K11" i="92" s="1"/>
  <c r="J11" i="92"/>
  <c r="H10" i="92"/>
  <c r="K10" i="92" s="1"/>
  <c r="J10" i="92"/>
  <c r="H12" i="92"/>
  <c r="K12" i="92" s="1"/>
  <c r="J12" i="92"/>
  <c r="K13" i="92"/>
  <c r="J13" i="92"/>
  <c r="A1" i="90" l="1"/>
  <c r="V30" i="76" l="1"/>
  <c r="A1" i="97"/>
  <c r="A1" i="96"/>
  <c r="V29" i="76" l="1"/>
  <c r="V27" i="76"/>
  <c r="V26" i="76"/>
  <c r="V28" i="76"/>
  <c r="Q3" i="61"/>
  <c r="E3" i="61" s="1"/>
  <c r="K5" i="61"/>
  <c r="Q5" i="61" s="1"/>
  <c r="E5" i="61" s="1"/>
  <c r="H5" i="61"/>
  <c r="N5" i="61" s="1"/>
  <c r="B5" i="61" s="1"/>
  <c r="C4" i="92" l="1"/>
  <c r="D4" i="92"/>
  <c r="E4" i="92"/>
  <c r="F4" i="92"/>
  <c r="B4" i="92"/>
  <c r="P7" i="39"/>
  <c r="Q7" i="39"/>
  <c r="R7" i="39"/>
  <c r="S7" i="39"/>
  <c r="O7" i="39"/>
  <c r="H40" i="64"/>
  <c r="I40" i="64"/>
  <c r="J40" i="64"/>
  <c r="K40" i="64"/>
  <c r="G40" i="64"/>
  <c r="W14" i="39" l="1"/>
  <c r="V14" i="39"/>
  <c r="W13" i="39"/>
  <c r="V13" i="39"/>
  <c r="W11" i="39"/>
  <c r="V11" i="39"/>
  <c r="V12" i="39"/>
  <c r="W10" i="39"/>
  <c r="V10" i="39"/>
  <c r="W9" i="39"/>
  <c r="V9" i="39"/>
  <c r="I10" i="39"/>
  <c r="J10" i="39"/>
  <c r="I11" i="39"/>
  <c r="I12" i="39"/>
  <c r="J12" i="39"/>
  <c r="J13" i="39"/>
  <c r="I14" i="39"/>
  <c r="J14" i="39"/>
  <c r="J9" i="39"/>
  <c r="S27" i="39"/>
  <c r="R27" i="39"/>
  <c r="Q27" i="39"/>
  <c r="P27" i="39"/>
  <c r="O27" i="39"/>
  <c r="U26" i="39"/>
  <c r="T26" i="39"/>
  <c r="U25" i="39"/>
  <c r="T25" i="39"/>
  <c r="U23" i="39"/>
  <c r="T23" i="39"/>
  <c r="U24" i="39"/>
  <c r="T24" i="39"/>
  <c r="U22" i="39"/>
  <c r="T22" i="39"/>
  <c r="U21" i="39"/>
  <c r="T21" i="39"/>
  <c r="C15" i="39"/>
  <c r="D15" i="39"/>
  <c r="E15" i="39"/>
  <c r="F15" i="39"/>
  <c r="B15" i="39"/>
  <c r="B22" i="39" l="1"/>
  <c r="B21" i="39"/>
  <c r="B24" i="39"/>
  <c r="B26" i="39"/>
  <c r="B25" i="39"/>
  <c r="B23" i="39"/>
  <c r="F23" i="39"/>
  <c r="F25" i="39"/>
  <c r="F22" i="39"/>
  <c r="F24" i="39"/>
  <c r="F26" i="39"/>
  <c r="F21" i="39"/>
  <c r="D22" i="39"/>
  <c r="D24" i="39"/>
  <c r="D26" i="39"/>
  <c r="D21" i="39"/>
  <c r="D27" i="39" s="1"/>
  <c r="D23" i="39"/>
  <c r="D25" i="39"/>
  <c r="C22" i="39"/>
  <c r="C24" i="39"/>
  <c r="C26" i="39"/>
  <c r="C21" i="39"/>
  <c r="C23" i="39"/>
  <c r="C25" i="39"/>
  <c r="E23" i="39"/>
  <c r="E22" i="39"/>
  <c r="E24" i="39"/>
  <c r="E26" i="39"/>
  <c r="E21" i="39"/>
  <c r="E25" i="39"/>
  <c r="H15" i="39"/>
  <c r="G15" i="39"/>
  <c r="T15" i="39"/>
  <c r="U15" i="39"/>
  <c r="W15" i="39"/>
  <c r="I15" i="39"/>
  <c r="J15" i="39"/>
  <c r="V15" i="39"/>
  <c r="G25" i="39" l="1"/>
  <c r="H25" i="39"/>
  <c r="G23" i="39"/>
  <c r="H23" i="39"/>
  <c r="E27" i="39"/>
  <c r="G26" i="39"/>
  <c r="H26" i="39"/>
  <c r="C27" i="39"/>
  <c r="B27" i="39"/>
  <c r="F27" i="39"/>
  <c r="H21" i="39"/>
  <c r="G21" i="39"/>
  <c r="H24" i="39"/>
  <c r="G24" i="39"/>
  <c r="G22" i="39"/>
  <c r="H22" i="39"/>
  <c r="H28" i="90"/>
  <c r="H34" i="93" s="1"/>
  <c r="H27" i="89"/>
  <c r="C25" i="86"/>
  <c r="D25" i="86"/>
  <c r="E25" i="86"/>
  <c r="F25" i="86"/>
  <c r="B25" i="86"/>
  <c r="C14" i="86"/>
  <c r="D14" i="86"/>
  <c r="E14" i="86"/>
  <c r="F14" i="86"/>
  <c r="G27" i="39" l="1"/>
  <c r="H27" i="39"/>
  <c r="R3" i="30"/>
  <c r="R4" i="30"/>
  <c r="R3" i="17"/>
  <c r="R4" i="17"/>
  <c r="A1" i="61" l="1"/>
  <c r="I18" i="86" l="1"/>
  <c r="H18" i="86"/>
  <c r="I20" i="86"/>
  <c r="H20" i="86"/>
  <c r="I19" i="86"/>
  <c r="H19" i="86"/>
  <c r="I22" i="86"/>
  <c r="H22" i="86"/>
  <c r="I23" i="86"/>
  <c r="H23" i="86"/>
  <c r="I7" i="86"/>
  <c r="H7" i="86"/>
  <c r="I9" i="86"/>
  <c r="H9" i="86"/>
  <c r="I8" i="86"/>
  <c r="H8" i="86"/>
  <c r="I11" i="86"/>
  <c r="H11" i="86"/>
  <c r="I12" i="86"/>
  <c r="H12" i="86"/>
  <c r="H4" i="86"/>
  <c r="I4" i="86"/>
  <c r="F25" i="92" l="1"/>
  <c r="E25" i="92"/>
  <c r="D25" i="92"/>
  <c r="C25" i="92"/>
  <c r="C14" i="92"/>
  <c r="D14" i="92"/>
  <c r="E14" i="92"/>
  <c r="F14" i="92"/>
  <c r="B14" i="92"/>
  <c r="G25" i="92" l="1"/>
  <c r="H14" i="92"/>
  <c r="K14" i="92" s="1"/>
  <c r="G14" i="92"/>
  <c r="J14" i="92" s="1"/>
  <c r="J25" i="92"/>
  <c r="H25" i="92"/>
  <c r="K25" i="92" s="1"/>
  <c r="T7" i="17"/>
  <c r="F28" i="90"/>
  <c r="F34" i="93" s="1"/>
  <c r="G28" i="90"/>
  <c r="G34" i="93" s="1"/>
  <c r="E28" i="90"/>
  <c r="E34" i="93" s="1"/>
  <c r="F27" i="89"/>
  <c r="G27" i="89"/>
  <c r="E27" i="89"/>
  <c r="C4" i="86"/>
  <c r="D4" i="86"/>
  <c r="E4" i="86"/>
  <c r="F4" i="86"/>
  <c r="B4" i="86"/>
  <c r="B4" i="77"/>
  <c r="B3" i="77"/>
  <c r="A1" i="93" l="1"/>
  <c r="A1" i="64" l="1"/>
  <c r="A1" i="92" l="1"/>
  <c r="H25" i="86" l="1"/>
  <c r="H14" i="86"/>
  <c r="I25" i="86"/>
  <c r="I14" i="86"/>
  <c r="B4" i="87" l="1"/>
  <c r="H17" i="86"/>
  <c r="I17" i="86"/>
  <c r="H6" i="86"/>
  <c r="I6" i="86"/>
  <c r="I12" i="85"/>
  <c r="H12" i="85"/>
  <c r="I11" i="85"/>
  <c r="H11" i="85"/>
  <c r="H8" i="85"/>
  <c r="I8" i="85"/>
  <c r="H9" i="85"/>
  <c r="I9" i="85"/>
  <c r="L3" i="5" l="1"/>
  <c r="L13" i="5"/>
  <c r="A1" i="91" l="1"/>
  <c r="A1" i="89"/>
  <c r="A1" i="88"/>
  <c r="A1" i="87"/>
  <c r="A1" i="86"/>
  <c r="A1" i="85"/>
  <c r="B4" i="76" l="1"/>
  <c r="B3" i="76"/>
  <c r="A1" i="75" l="1"/>
  <c r="T16" i="31" l="1"/>
  <c r="D26" i="56"/>
  <c r="G26" i="56"/>
  <c r="U7" i="30"/>
  <c r="T7" i="30"/>
  <c r="T10" i="31"/>
  <c r="U8" i="31"/>
  <c r="T8" i="17"/>
  <c r="U12" i="17"/>
  <c r="T12" i="17"/>
  <c r="U8" i="17"/>
  <c r="K15" i="61"/>
  <c r="E15" i="61"/>
  <c r="Q15" i="61"/>
  <c r="O14" i="11"/>
  <c r="O13" i="5"/>
  <c r="U15" i="30"/>
  <c r="T15" i="30"/>
  <c r="U14" i="30"/>
  <c r="T14" i="30"/>
  <c r="U13" i="30"/>
  <c r="T13"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3" i="10"/>
  <c r="C13" i="10"/>
  <c r="F4" i="9"/>
  <c r="F3" i="9"/>
  <c r="C3" i="9"/>
  <c r="C3" i="10" s="1"/>
  <c r="D3" i="9"/>
  <c r="E3" i="9"/>
  <c r="C4" i="9"/>
  <c r="D4" i="9"/>
  <c r="E4" i="9"/>
  <c r="B4" i="9"/>
  <c r="B3" i="9"/>
  <c r="G15" i="56"/>
  <c r="F13" i="9" s="1"/>
  <c r="D15" i="56"/>
  <c r="C13" i="9" s="1"/>
  <c r="C4" i="56"/>
  <c r="D4" i="56"/>
  <c r="E4" i="56"/>
  <c r="F4" i="56"/>
  <c r="G4" i="56"/>
  <c r="H4" i="56"/>
  <c r="I4" i="56"/>
  <c r="C5" i="56"/>
  <c r="D5" i="56"/>
  <c r="E5" i="56"/>
  <c r="F5" i="56"/>
  <c r="G5" i="56"/>
  <c r="H5" i="56"/>
  <c r="I5" i="56"/>
  <c r="B5" i="56"/>
  <c r="B4" i="56"/>
  <c r="H15" i="61"/>
  <c r="B15" i="61"/>
  <c r="N15" i="61"/>
  <c r="O3" i="5"/>
  <c r="I3" i="5"/>
  <c r="I4" i="5"/>
  <c r="C3" i="5"/>
  <c r="D3" i="5"/>
  <c r="E3" i="5"/>
  <c r="F3" i="5"/>
  <c r="G3" i="5"/>
  <c r="H3" i="5"/>
  <c r="C4" i="5"/>
  <c r="D4" i="5"/>
  <c r="E4" i="5"/>
  <c r="F4" i="5"/>
  <c r="G4" i="5"/>
  <c r="H4" i="5"/>
  <c r="B4" i="5"/>
  <c r="B3" i="5"/>
  <c r="L14" i="11"/>
  <c r="F6" i="9"/>
  <c r="E6" i="9"/>
  <c r="E6" i="10" s="1"/>
  <c r="D6" i="9"/>
  <c r="D6" i="10" s="1"/>
  <c r="C6" i="9"/>
  <c r="C6" i="10" s="1"/>
  <c r="B6" i="9"/>
  <c r="B6" i="10" s="1"/>
  <c r="G37" i="56"/>
  <c r="D37" i="56"/>
  <c r="I10" i="56"/>
  <c r="H10" i="56"/>
  <c r="G10" i="56"/>
  <c r="F10" i="56"/>
  <c r="E10" i="56"/>
  <c r="D10" i="56"/>
  <c r="C10" i="56"/>
  <c r="B10"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30" i="10"/>
  <c r="C30" i="10"/>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6"/>
  <c r="A1" i="28"/>
  <c r="B19" i="28"/>
  <c r="B27" i="28"/>
  <c r="A1" i="10"/>
  <c r="B11" i="10"/>
  <c r="C11" i="10"/>
  <c r="D11" i="10"/>
  <c r="E11" i="10"/>
  <c r="F11" i="10"/>
  <c r="C23" i="10"/>
  <c r="F23" i="10"/>
  <c r="A1" i="9"/>
  <c r="B11" i="9"/>
  <c r="C11" i="9"/>
  <c r="D11" i="9"/>
  <c r="E11" i="9"/>
  <c r="F11" i="9"/>
  <c r="C23" i="9"/>
  <c r="F23" i="9"/>
  <c r="A1" i="5"/>
  <c r="B9" i="5"/>
  <c r="C9" i="5"/>
  <c r="D9" i="5"/>
  <c r="E9" i="5"/>
  <c r="F9" i="5"/>
  <c r="G9" i="5"/>
  <c r="H9" i="5"/>
  <c r="I9" i="5"/>
  <c r="A1" i="11"/>
  <c r="H17" i="5" l="1"/>
  <c r="G19" i="5"/>
  <c r="H19" i="5" s="1"/>
  <c r="Q10" i="56"/>
  <c r="R10" i="56" s="1"/>
  <c r="F6" i="10"/>
  <c r="K10" i="56"/>
  <c r="L10" i="56" s="1"/>
  <c r="N10" i="56"/>
  <c r="O10" i="56" s="1"/>
  <c r="F3" i="10"/>
  <c r="D4" i="10"/>
  <c r="E3" i="28"/>
  <c r="D3" i="28"/>
  <c r="C3" i="28"/>
  <c r="C4" i="28"/>
  <c r="B3" i="10"/>
  <c r="B4" i="10"/>
  <c r="F4" i="10"/>
  <c r="D4" i="28"/>
  <c r="E3" i="10"/>
  <c r="F3" i="28"/>
  <c r="B11" i="28" s="1"/>
  <c r="B3" i="28"/>
  <c r="F4" i="28"/>
  <c r="B12" i="28" s="1"/>
  <c r="E4" i="28"/>
  <c r="C4" i="10"/>
  <c r="E4" i="10"/>
  <c r="D3" i="10"/>
  <c r="B4" i="28"/>
  <c r="K25" i="161" l="1"/>
  <c r="L25" i="161"/>
  <c r="M25" i="161"/>
  <c r="J25" i="161"/>
  <c r="K16" i="161"/>
  <c r="L16" i="161"/>
  <c r="M16" i="161"/>
  <c r="J16" i="161"/>
  <c r="K7" i="161"/>
  <c r="L7" i="161"/>
  <c r="M7" i="161"/>
  <c r="J7" i="161"/>
  <c r="J30" i="161" l="1"/>
  <c r="J32" i="161"/>
  <c r="J31" i="161"/>
  <c r="J21" i="161"/>
  <c r="J23" i="161"/>
  <c r="J22" i="161"/>
  <c r="K22" i="161"/>
  <c r="K21" i="161"/>
  <c r="K23" i="161"/>
  <c r="J13" i="161"/>
  <c r="J12" i="161"/>
  <c r="J14" i="161"/>
  <c r="C16" i="161"/>
  <c r="C21" i="161" s="1"/>
  <c r="M31" i="161"/>
  <c r="M30" i="161"/>
  <c r="M32" i="161"/>
  <c r="M22" i="161"/>
  <c r="M21" i="161"/>
  <c r="M23" i="161"/>
  <c r="M12" i="161"/>
  <c r="M14" i="161"/>
  <c r="M13" i="161"/>
  <c r="F16" i="161"/>
  <c r="F21" i="161" s="1"/>
  <c r="L30" i="161"/>
  <c r="L32" i="161"/>
  <c r="L31" i="161"/>
  <c r="L23" i="161"/>
  <c r="L21" i="161"/>
  <c r="L22" i="161"/>
  <c r="K13" i="161"/>
  <c r="K12" i="161"/>
  <c r="K14" i="161"/>
  <c r="D16" i="161"/>
  <c r="L13" i="161"/>
  <c r="L12" i="161"/>
  <c r="L14" i="161"/>
  <c r="E16" i="161"/>
  <c r="K32" i="161"/>
  <c r="K30" i="161"/>
  <c r="K31" i="161"/>
  <c r="D22" i="161" l="1"/>
  <c r="D23" i="161"/>
  <c r="D21" i="161"/>
  <c r="F23" i="161"/>
  <c r="F22" i="161"/>
  <c r="E22" i="161"/>
  <c r="E23" i="161"/>
  <c r="E21" i="161"/>
  <c r="C22" i="161"/>
  <c r="C23" i="1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Nevio Capodaglio</author>
  </authors>
  <commentList>
    <comment ref="B56" authorId="0" shapeId="0" xr:uid="{B81F1AA8-6A80-43E8-A809-04C324B75414}">
      <text>
        <r>
          <rPr>
            <b/>
            <sz val="9"/>
            <color indexed="81"/>
            <rFont val="Tahoma"/>
            <family val="2"/>
          </rPr>
          <t>Nevio Capodaglio:</t>
        </r>
        <r>
          <rPr>
            <sz val="9"/>
            <color indexed="81"/>
            <rFont val="Tahoma"/>
            <family val="2"/>
          </rPr>
          <t xml:space="preserve">
rigo 112 dataset
</t>
        </r>
      </text>
    </comment>
    <comment ref="B67" authorId="0" shapeId="0" xr:uid="{4F906E49-086A-4F6C-A1FD-4F264F6D9171}">
      <text>
        <r>
          <rPr>
            <b/>
            <sz val="9"/>
            <color indexed="81"/>
            <rFont val="Tahoma"/>
            <family val="2"/>
          </rPr>
          <t>Nevio Capodaglio:</t>
        </r>
        <r>
          <rPr>
            <sz val="9"/>
            <color indexed="81"/>
            <rFont val="Tahoma"/>
            <family val="2"/>
          </rPr>
          <t xml:space="preserve">
rigo 124 dataset</t>
        </r>
      </text>
    </comment>
  </commentList>
</comments>
</file>

<file path=xl/sharedStrings.xml><?xml version="1.0" encoding="utf-8"?>
<sst xmlns="http://schemas.openxmlformats.org/spreadsheetml/2006/main" count="2587" uniqueCount="1143">
  <si>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</si>
  <si>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</si>
  <si>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</si>
  <si>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</si>
  <si>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</si>
  <si>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</si>
  <si>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</si>
  <si>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</si>
  <si>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</si>
  <si>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</si>
  <si>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</si>
  <si>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</si>
  <si>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</si>
  <si>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</si>
  <si>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</si>
  <si>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</si>
  <si>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</si>
  <si>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</si>
  <si>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</si>
  <si>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</si>
  <si>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</si>
  <si>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</si>
  <si>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</si>
  <si>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</si>
  <si>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</si>
  <si>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</si>
  <si>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</si>
  <si>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</si>
  <si>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</si>
  <si>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</si>
  <si>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</si>
  <si>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</si>
  <si>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</si>
  <si>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</si>
  <si>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</si>
  <si>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</si>
  <si>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</si>
  <si>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</si>
  <si>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</si>
  <si>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</si>
  <si>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</si>
  <si>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</si>
  <si>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</si>
  <si>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</si>
  <si>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</si>
  <si>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</si>
  <si>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</si>
  <si>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</si>
  <si>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</si>
  <si>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</si>
  <si>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</si>
  <si>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</si>
  <si>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</si>
  <si>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</si>
  <si>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</si>
  <si>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</si>
  <si>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</si>
  <si>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</si>
  <si>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</si>
  <si>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</si>
  <si>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</si>
  <si>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</si>
  <si>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</si>
  <si>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</si>
  <si>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</si>
  <si>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</si>
  <si>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</si>
  <si>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</si>
  <si>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</si>
  <si>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</si>
  <si>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</si>
  <si>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</si>
  <si>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</si>
  <si>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</si>
  <si>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</si>
  <si>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</si>
  <si>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</si>
  <si>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</si>
  <si>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</si>
  <si>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</si>
  <si>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</si>
  <si>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</si>
  <si>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</si>
  <si>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</si>
  <si>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</si>
  <si>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</si>
  <si>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</si>
  <si>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</si>
  <si>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</si>
  <si>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</si>
  <si>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</si>
  <si>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</si>
  <si>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</si>
  <si>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</si>
  <si>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</si>
  <si>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</si>
  <si>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</si>
  <si>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</si>
  <si>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</si>
  <si>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</si>
  <si>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</si>
  <si>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</si>
  <si>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</si>
  <si>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</si>
  <si>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</si>
  <si>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</si>
  <si>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</si>
  <si>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</si>
  <si>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</si>
  <si>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</si>
  <si>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</si>
  <si>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</si>
  <si>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</si>
  <si>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</si>
  <si>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</si>
  <si>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Cairo/RCS Mediagroup</t>
  </si>
  <si>
    <t>Gruppo Poste Italiane</t>
  </si>
  <si>
    <t>GLS</t>
  </si>
  <si>
    <r>
      <t>Totale (</t>
    </r>
    <r>
      <rPr>
        <i/>
        <sz val="12"/>
        <color indexed="8"/>
        <rFont val="Calibri"/>
        <family val="2"/>
      </rPr>
      <t>Total</t>
    </r>
    <r>
      <rPr>
        <sz val="12"/>
        <color indexed="8"/>
        <rFont val="Calibri"/>
        <family val="2"/>
      </rPr>
      <t>)</t>
    </r>
  </si>
  <si>
    <t>GEDI Gruppo Editoriale</t>
  </si>
  <si>
    <r>
      <t>Totale (</t>
    </r>
    <r>
      <rPr>
        <b/>
        <i/>
        <sz val="12"/>
        <color indexed="8"/>
        <rFont val="Calibri"/>
        <family val="2"/>
      </rPr>
      <t>Total</t>
    </r>
    <r>
      <rPr>
        <b/>
        <sz val="12"/>
        <color indexed="8"/>
        <rFont val="Calibri"/>
        <family val="2"/>
      </rPr>
      <t>)</t>
    </r>
  </si>
  <si>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</si>
  <si>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</si>
  <si>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</si>
  <si>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</si>
  <si>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</si>
  <si>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</si>
  <si>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</si>
  <si>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</si>
  <si>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</si>
  <si>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</si>
  <si>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</si>
  <si>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</si>
  <si>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</si>
  <si>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</si>
  <si>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</si>
  <si>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</si>
  <si>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</si>
  <si>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</si>
  <si>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</si>
  <si>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</si>
  <si>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</si>
  <si>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</si>
  <si>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</si>
  <si>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</si>
  <si>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</si>
  <si>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</si>
  <si>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</si>
  <si>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</si>
  <si>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</si>
  <si>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</si>
  <si>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</si>
  <si>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</si>
  <si>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</si>
  <si>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</si>
  <si>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</si>
  <si>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</si>
  <si>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</si>
  <si>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</si>
  <si>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</si>
  <si>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</si>
  <si>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</si>
  <si>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</si>
  <si>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</si>
  <si>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</si>
  <si>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</si>
  <si>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Dec 20</t>
  </si>
  <si>
    <t>4T19</t>
  </si>
  <si>
    <t>4T20</t>
  </si>
  <si>
    <t>Ita</t>
  </si>
  <si>
    <t>Spa</t>
  </si>
  <si>
    <t>Ger</t>
  </si>
  <si>
    <t>EU27</t>
  </si>
  <si>
    <t>Fra</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</si>
  <si>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</si>
  <si>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</si>
  <si>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</si>
  <si>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</si>
  <si>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</si>
  <si>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</si>
  <si>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</si>
  <si>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</si>
  <si>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</si>
  <si>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</si>
  <si>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</si>
  <si>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</si>
  <si>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</si>
  <si>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</si>
  <si>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</si>
  <si>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</si>
  <si>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</si>
  <si>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</si>
  <si>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</si>
  <si>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</si>
  <si>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</si>
  <si>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</si>
  <si>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</si>
  <si>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</si>
  <si>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</si>
  <si>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</si>
  <si>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</si>
  <si>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</si>
  <si>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</si>
  <si>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</si>
  <si>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</si>
  <si>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</si>
  <si>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</si>
  <si>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</si>
  <si>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</si>
  <si>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</si>
  <si>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</si>
  <si>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</si>
  <si>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</si>
  <si>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</si>
  <si>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</si>
  <si>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</si>
  <si>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</si>
  <si>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</si>
  <si>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</si>
  <si>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</si>
  <si>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</si>
  <si>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</si>
  <si>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</si>
  <si>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</si>
  <si>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</si>
  <si>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</si>
  <si>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</si>
  <si>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</si>
  <si>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</si>
  <si>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</si>
  <si>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</si>
  <si>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</si>
  <si>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</si>
  <si>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</si>
  <si>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</si>
  <si>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</si>
  <si>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</si>
  <si>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</si>
  <si>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</si>
  <si>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</si>
  <si>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</si>
  <si>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</si>
  <si>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</si>
  <si>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</si>
  <si>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</si>
  <si>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</si>
  <si>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</si>
  <si>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</si>
  <si>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</si>
  <si>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</si>
  <si>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</si>
  <si>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</si>
  <si>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</si>
  <si>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</si>
  <si>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</si>
  <si>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</si>
  <si>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</si>
  <si>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</si>
  <si>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</si>
  <si>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</si>
  <si>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</si>
  <si>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</si>
  <si>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</si>
  <si>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</si>
  <si>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</si>
  <si>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</si>
  <si>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</si>
  <si>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</si>
  <si>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</si>
  <si>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</si>
  <si>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</si>
  <si>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</si>
  <si>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</si>
  <si>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</si>
  <si>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</si>
  <si>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</si>
  <si>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</si>
  <si>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</si>
  <si>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</si>
  <si>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</si>
  <si>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</si>
  <si>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</si>
  <si>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</si>
  <si>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Edizioni comprese tra le 18:30  e le 20:30</t>
  </si>
  <si>
    <t>milioni</t>
  </si>
  <si>
    <t>Edizioni comprese</t>
  </si>
  <si>
    <t>18:30 - 20:30</t>
  </si>
  <si>
    <t>ItaliaOnline</t>
  </si>
  <si>
    <t>Utenti unici/unique users (mln)</t>
  </si>
  <si>
    <t>Utenti unici / Active universe (mln)</t>
  </si>
  <si>
    <t>Edizioni comprese tra le 12:00 e le 14:30</t>
  </si>
  <si>
    <t>Nazionali-economici</t>
  </si>
  <si>
    <t>Dazn</t>
  </si>
  <si>
    <t>Utenti unici complessivi
Total unique audience (mln)</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</si>
  <si>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</si>
  <si>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</si>
  <si>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</si>
  <si>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</si>
  <si>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</si>
  <si>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</si>
  <si>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</si>
  <si>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</si>
  <si>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</si>
  <si>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</si>
  <si>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</si>
  <si>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</si>
  <si>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</si>
  <si>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</si>
  <si>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</si>
  <si>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</si>
  <si>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</si>
  <si>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</si>
  <si>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</si>
  <si>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</si>
  <si>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</si>
  <si>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</si>
  <si>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</si>
  <si>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</si>
  <si>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</si>
  <si>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</si>
  <si>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</si>
  <si>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</si>
  <si>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</si>
  <si>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</si>
  <si>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</si>
  <si>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</si>
  <si>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</si>
  <si>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</si>
  <si>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</si>
  <si>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</si>
  <si>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</si>
  <si>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</si>
  <si>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</si>
  <si>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</si>
  <si>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</si>
  <si>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</si>
  <si>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</si>
  <si>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Share (%)</t>
  </si>
  <si>
    <t>Prime time (20.30-22.30)</t>
  </si>
  <si>
    <t>Traffico dati per sim "voce &amp; dati" (Gigabyte-GB)</t>
  </si>
  <si>
    <t>Variazione/chg (%)</t>
  </si>
  <si>
    <t xml:space="preserve"> (media -avg/mln)</t>
  </si>
  <si>
    <t>(totale ore - total hours /mln)</t>
  </si>
  <si>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</si>
  <si>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</si>
  <si>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</si>
  <si>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</si>
  <si>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</si>
  <si>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</si>
  <si>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</si>
  <si>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</si>
  <si>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</si>
  <si>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</si>
  <si>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</si>
  <si>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</si>
  <si>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</si>
  <si>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</si>
  <si>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</si>
  <si>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</si>
  <si>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</si>
  <si>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</si>
  <si>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</si>
  <si>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</si>
  <si>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</si>
  <si>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</si>
  <si>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</si>
  <si>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</si>
  <si>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Traffico dati per linea broadband  - data traffic by broadband line (Gigabyte-GB)</t>
  </si>
  <si>
    <t>2T22</t>
  </si>
  <si>
    <t>Giu 22</t>
  </si>
  <si>
    <t>Jun 22</t>
  </si>
  <si>
    <t>PostePay</t>
  </si>
  <si>
    <t>BBBell</t>
  </si>
  <si>
    <t>Micso</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</si>
  <si>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</si>
  <si>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</si>
  <si>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</si>
  <si>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</si>
  <si>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</si>
  <si>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</si>
  <si>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</si>
  <si>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</si>
  <si>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</si>
  <si>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</si>
  <si>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</si>
  <si>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Fonte: elaborazioni Autorità su dati ComScore</t>
  </si>
  <si>
    <t>Mediaset**</t>
  </si>
  <si>
    <t>SKY</t>
  </si>
  <si>
    <t>- di cui SKY TG24</t>
  </si>
  <si>
    <t>RAI</t>
  </si>
  <si>
    <t>- di cui RaiPlay</t>
  </si>
  <si>
    <t>- di cui News Mediaset Sites</t>
  </si>
  <si>
    <t xml:space="preserve">** Mediaset total hours are those relating to the component News Mediaset Sites due to an editorial choice which does not allow to separate the part of the paid services related to Mediaset Infinity. </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</si>
  <si>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</si>
  <si>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</si>
  <si>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</si>
  <si>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</si>
  <si>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</si>
  <si>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</si>
  <si>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</si>
  <si>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t>3T22</t>
  </si>
  <si>
    <t>Set 22</t>
  </si>
  <si>
    <t>Sept 22</t>
  </si>
  <si>
    <r>
      <t>Totale (</t>
    </r>
    <r>
      <rPr>
        <b/>
        <i/>
        <sz val="12"/>
        <color theme="1"/>
        <rFont val="Calibri"/>
        <family val="2"/>
        <scheme val="minor"/>
      </rPr>
      <t>Total</t>
    </r>
    <r>
      <rPr>
        <b/>
        <sz val="12"/>
        <color theme="1"/>
        <rFont val="Calibri"/>
        <family val="2"/>
        <scheme val="minor"/>
      </rPr>
      <t>)</t>
    </r>
  </si>
  <si>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</si>
  <si>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</si>
  <si>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</si>
  <si>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</si>
  <si>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</si>
  <si>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</si>
  <si>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</si>
  <si>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</si>
  <si>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</si>
  <si>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</si>
  <si>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</si>
  <si>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r>
      <t>Totale (</t>
    </r>
    <r>
      <rPr>
        <b/>
        <i/>
        <sz val="12"/>
        <color rgb="FFFF0000"/>
        <rFont val="Calibri"/>
        <family val="2"/>
      </rPr>
      <t>Total)</t>
    </r>
  </si>
  <si>
    <t>2021 vs 2020</t>
  </si>
  <si>
    <t>2020 vs 2019</t>
  </si>
  <si>
    <t>dec-22</t>
  </si>
  <si>
    <t>4T22</t>
  </si>
  <si>
    <t>Dic 22</t>
  </si>
  <si>
    <t>Dec 22</t>
  </si>
  <si>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</si>
  <si>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</si>
  <si>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</si>
  <si>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</si>
  <si>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</si>
  <si>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</si>
  <si>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</si>
  <si>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</si>
  <si>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</si>
  <si>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</si>
  <si>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</si>
  <si>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</si>
  <si>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</si>
  <si>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</si>
  <si>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</si>
  <si>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</si>
  <si>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</si>
  <si>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</si>
  <si>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</si>
  <si>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</si>
  <si>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</si>
  <si>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</si>
  <si>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</si>
  <si>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</si>
  <si>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</si>
  <si>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</si>
  <si>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</si>
  <si>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</si>
  <si>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</si>
  <si>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</si>
  <si>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</si>
  <si>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</si>
  <si>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</si>
  <si>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</si>
  <si>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</si>
  <si>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</si>
  <si>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</si>
  <si>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</si>
  <si>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</si>
  <si>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</si>
  <si>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</si>
  <si>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</si>
  <si>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</si>
  <si>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</si>
  <si>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</si>
  <si>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</si>
  <si>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</si>
  <si>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</si>
  <si>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</si>
  <si>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</si>
  <si>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</si>
  <si>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</si>
  <si>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</si>
  <si>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</si>
  <si>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</si>
  <si>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</si>
  <si>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</si>
  <si>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</si>
  <si>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</si>
  <si>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</si>
  <si>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</si>
  <si>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</si>
  <si>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</si>
  <si>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</si>
  <si>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</si>
  <si>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</si>
  <si>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</si>
  <si>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</si>
  <si>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</si>
  <si>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</si>
  <si>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</si>
  <si>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</si>
  <si>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</si>
  <si>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</si>
  <si>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</si>
  <si>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</si>
  <si>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</si>
  <si>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</si>
  <si>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</si>
  <si>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</si>
  <si>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</si>
  <si>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</si>
  <si>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</si>
  <si>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</si>
  <si>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</si>
  <si>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</si>
  <si>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</si>
  <si>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</si>
  <si>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</si>
  <si>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</si>
  <si>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</si>
  <si>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</si>
  <si>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</si>
  <si>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</si>
  <si>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</si>
  <si>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</si>
  <si>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</si>
  <si>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</si>
  <si>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</si>
  <si>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</si>
  <si>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</si>
  <si>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</si>
  <si>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</si>
  <si>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</si>
  <si>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</si>
  <si>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</si>
  <si>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</si>
  <si>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</si>
  <si>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</si>
  <si>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</si>
  <si>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</si>
  <si>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</si>
  <si>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</si>
  <si>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</si>
  <si>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</si>
  <si>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</si>
  <si>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</si>
  <si>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</si>
  <si>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</si>
  <si>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</si>
  <si>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</si>
  <si>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</si>
  <si>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</si>
  <si>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</si>
  <si>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</si>
  <si>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</si>
  <si>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</si>
  <si>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</si>
  <si>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</si>
  <si>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</si>
  <si>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</si>
  <si>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</si>
  <si>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</si>
  <si>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</si>
  <si>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</si>
  <si>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</si>
  <si>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</si>
  <si>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</si>
  <si>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</si>
  <si>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</si>
  <si>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</si>
  <si>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</si>
  <si>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</si>
  <si>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</si>
  <si>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</si>
  <si>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</si>
  <si>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</si>
  <si>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</si>
  <si>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</si>
  <si>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</si>
  <si>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</si>
  <si>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</si>
  <si>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</si>
  <si>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</si>
  <si>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</si>
  <si>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</si>
  <si>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</si>
  <si>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</si>
  <si>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</si>
  <si>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</si>
  <si>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</si>
  <si>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</si>
  <si>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</si>
  <si>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</si>
  <si>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</si>
  <si>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</si>
  <si>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</si>
  <si>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</si>
  <si>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</si>
  <si>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</si>
  <si>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</si>
  <si>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</si>
  <si>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</si>
  <si>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</si>
  <si>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</si>
  <si>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</si>
  <si>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</si>
  <si>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</si>
  <si>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</si>
  <si>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</si>
  <si>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</si>
  <si>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</si>
  <si>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</si>
  <si>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</si>
  <si>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</si>
  <si>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</si>
  <si>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</si>
  <si>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</si>
  <si>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</si>
  <si>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</si>
  <si>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</si>
  <si>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</si>
  <si>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</si>
  <si>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</si>
  <si>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</si>
  <si>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</si>
  <si>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</si>
  <si>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</si>
  <si>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</si>
  <si>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</si>
  <si>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</si>
  <si>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</si>
  <si>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</si>
  <si>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</si>
  <si>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</si>
  <si>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</si>
  <si>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</si>
  <si>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</si>
  <si>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</si>
  <si>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</si>
  <si>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</si>
  <si>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</si>
  <si>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</si>
  <si>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</si>
  <si>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</si>
  <si>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</si>
  <si>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</si>
  <si>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</si>
  <si>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</si>
  <si>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</si>
  <si>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</si>
  <si>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r>
      <t xml:space="preserve">Altri </t>
    </r>
    <r>
      <rPr>
        <i/>
        <sz val="12"/>
        <color theme="1"/>
        <rFont val="Calibri"/>
        <family val="2"/>
        <scheme val="minor"/>
      </rPr>
      <t>(Others)</t>
    </r>
  </si>
  <si>
    <t>Locali- Top 10 (rank 2022) (*)</t>
  </si>
  <si>
    <t>* A partire da aprile 2022 il gruppo Monrif è entrato nel sistema di rilevazione Audiweb comportando una modifica del perimetro di rilevazione tale da rendere i valori del 2022 non direttamente confrontabili con quelli degli anni precedenti.</t>
  </si>
  <si>
    <t>Principali piattaforme /Main platforms (*)</t>
  </si>
  <si>
    <t>Sito/Site (mln) (*)</t>
  </si>
  <si>
    <t>Intero giorno</t>
  </si>
  <si>
    <t>Veriazione trimestrale - linee complessive</t>
  </si>
  <si>
    <t>Veriazione annuale - linee complessive</t>
  </si>
  <si>
    <t>Veriazione annuale - linee DSL</t>
  </si>
  <si>
    <t>Veriazione annuale - altre tecnologie</t>
  </si>
  <si>
    <t>In %</t>
  </si>
  <si>
    <t>*1.000</t>
  </si>
  <si>
    <t>Quarterly chg</t>
  </si>
  <si>
    <t>Variaz. Annua</t>
  </si>
  <si>
    <t>Yearly chg</t>
  </si>
  <si>
    <t>Variaz. Trimestre</t>
  </si>
  <si>
    <t xml:space="preserve">** Gli utenti unici per MFE/Mediaset sono quelli relativi ai siti/App della componente News Mediaset Sites in ragione di scelte editoriali da parte dell’operatore che non consentono di scorporare il traffico dei servizi VOD a pagamento inclusa in Mediaset Infinity Sites. </t>
  </si>
  <si>
    <r>
      <t xml:space="preserve">**MFE/Mediaset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</si>
  <si>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 xml:space="preserve">** Le ore complessive per MFE/Mediaset sono quelle relative ai siti/App della componente News Mediaset Sites in ragione di scelte editoriali da parte dell’operatore che non consentono di scorporare il traffico dei servizi VOD a pagamento inclusa in Mediaset Infinity Sites. </t>
  </si>
  <si>
    <t>Var %</t>
  </si>
  <si>
    <t>Corrispondenza (SU + non SU)</t>
  </si>
  <si>
    <t>Mail (US + non US)</t>
  </si>
  <si>
    <t>Rai 3 (TgR) (12:00)</t>
  </si>
  <si>
    <t>Rai 3 (Tg3) (14:00)</t>
  </si>
  <si>
    <t>Rai 3 (TgR) (19:00)</t>
  </si>
  <si>
    <t>Rai 3 (Tg3) (19:30)</t>
  </si>
  <si>
    <t>2023 vs 2022</t>
  </si>
  <si>
    <t>2023 vs 2019</t>
  </si>
  <si>
    <t>1T23</t>
  </si>
  <si>
    <t>FedEx-TNT</t>
  </si>
  <si>
    <t xml:space="preserve"> Mar 23</t>
  </si>
  <si>
    <t>Spettatori medi giornalieri da inizio anno</t>
  </si>
  <si>
    <t>Share medio da inizio anno</t>
  </si>
  <si>
    <t xml:space="preserve"> '19-'23</t>
  </si>
  <si>
    <t xml:space="preserve"> '22-'23</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</si>
  <si>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</si>
  <si>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</si>
  <si>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</si>
  <si>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</si>
  <si>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</si>
  <si>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</si>
  <si>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</si>
  <si>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</si>
  <si>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</si>
  <si>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</si>
  <si>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</si>
  <si>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</si>
  <si>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</si>
  <si>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</si>
  <si>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</si>
  <si>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</si>
  <si>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</si>
  <si>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</si>
  <si>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</si>
  <si>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</si>
  <si>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r>
      <t>Osservatorio sulle comunicazioni -</t>
    </r>
    <r>
      <rPr>
        <b/>
        <i/>
        <sz val="36"/>
        <color theme="0"/>
        <rFont val="Calibri"/>
        <family val="2"/>
      </rPr>
      <t xml:space="preserve"> Communications Monitoring markets system</t>
    </r>
  </si>
  <si>
    <t>Exabyte -EB</t>
  </si>
  <si>
    <t>2/1 - 8/1</t>
  </si>
  <si>
    <t>9/1 - 15/1</t>
  </si>
  <si>
    <t>16/1 - 22/1</t>
  </si>
  <si>
    <t>23/1 - 29/1</t>
  </si>
  <si>
    <t>30/1 - 5/2</t>
  </si>
  <si>
    <t>6/2 - 12/2</t>
  </si>
  <si>
    <t>13/2 - 19/2</t>
  </si>
  <si>
    <t>20/2 - 26/2</t>
  </si>
  <si>
    <t>27/2 - 5/3</t>
  </si>
  <si>
    <t>6/3 - 12/3</t>
  </si>
  <si>
    <t>13/3 - 19/3</t>
  </si>
  <si>
    <t>20/3 - 26/3</t>
  </si>
  <si>
    <t>27/3 - 2/4</t>
  </si>
  <si>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</si>
  <si>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</si>
  <si>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</si>
  <si>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</si>
  <si>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</si>
  <si>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</si>
  <si>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</si>
  <si>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</si>
  <si>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</si>
  <si>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</si>
  <si>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</si>
  <si>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</si>
  <si>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</si>
  <si>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</si>
  <si>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</si>
  <si>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</si>
  <si>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</si>
  <si>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</si>
  <si>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</si>
  <si>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</si>
  <si>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</si>
  <si>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</si>
  <si>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t>Warner Bros/Discovery</t>
  </si>
  <si>
    <t>Var./chg (mln)</t>
  </si>
  <si>
    <t>Totale 9 canali</t>
  </si>
  <si>
    <t>Now (Sky)</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</si>
  <si>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</si>
  <si>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</si>
  <si>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</si>
  <si>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</si>
  <si>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</si>
  <si>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Principali indicatori/Serie storica - Main indicators/Time series</t>
  </si>
  <si>
    <t>2T23</t>
  </si>
  <si>
    <t>Gazzettino (Il)</t>
  </si>
  <si>
    <t>a2023m3</t>
  </si>
  <si>
    <t>a2023m4</t>
  </si>
  <si>
    <t>a2023m5</t>
  </si>
  <si>
    <t>a2023m6</t>
  </si>
  <si>
    <t>a2017m1</t>
  </si>
  <si>
    <t>a2017m2</t>
  </si>
  <si>
    <t>a2017m3</t>
  </si>
  <si>
    <t>a2017m4</t>
  </si>
  <si>
    <t>a2017m5</t>
  </si>
  <si>
    <t>a2017m6</t>
  </si>
  <si>
    <t>a2017m7</t>
  </si>
  <si>
    <t>a2017m8</t>
  </si>
  <si>
    <t>a2017m9</t>
  </si>
  <si>
    <t>a2017m10</t>
  </si>
  <si>
    <t>a2017m11</t>
  </si>
  <si>
    <t>a2017m12</t>
  </si>
  <si>
    <t>a2018m1</t>
  </si>
  <si>
    <t>a2018m2</t>
  </si>
  <si>
    <t>a2018m3</t>
  </si>
  <si>
    <t>a2018m4</t>
  </si>
  <si>
    <t>a2018m5</t>
  </si>
  <si>
    <t>a2018m6</t>
  </si>
  <si>
    <t>a2018m7</t>
  </si>
  <si>
    <t>a2018m8</t>
  </si>
  <si>
    <t>a2018m9</t>
  </si>
  <si>
    <t>a2018m10</t>
  </si>
  <si>
    <t>a2018m11</t>
  </si>
  <si>
    <t>a2018m12</t>
  </si>
  <si>
    <t>a2019m1</t>
  </si>
  <si>
    <t>a2019m2</t>
  </si>
  <si>
    <t>a2019m3</t>
  </si>
  <si>
    <t>a2019m4</t>
  </si>
  <si>
    <t>a2019m5</t>
  </si>
  <si>
    <t>a2019m6</t>
  </si>
  <si>
    <t>a2019m7</t>
  </si>
  <si>
    <t>a2019m8</t>
  </si>
  <si>
    <t>a2019m9</t>
  </si>
  <si>
    <t>a2019m10</t>
  </si>
  <si>
    <t>a2019m11</t>
  </si>
  <si>
    <t>a2019m12</t>
  </si>
  <si>
    <t>a2020m1</t>
  </si>
  <si>
    <t>a2020m2</t>
  </si>
  <si>
    <t>a2020m3</t>
  </si>
  <si>
    <t>a2020m4</t>
  </si>
  <si>
    <t>a2020m5</t>
  </si>
  <si>
    <t>a2020m6</t>
  </si>
  <si>
    <t>a2020m7</t>
  </si>
  <si>
    <t>a2020m8</t>
  </si>
  <si>
    <t>a2020m9</t>
  </si>
  <si>
    <t>a2020m10</t>
  </si>
  <si>
    <t>a2020m11</t>
  </si>
  <si>
    <t>a2020m12</t>
  </si>
  <si>
    <t>a2021m1</t>
  </si>
  <si>
    <t>a2021m2</t>
  </si>
  <si>
    <t>a2021m3</t>
  </si>
  <si>
    <t>a2021m4</t>
  </si>
  <si>
    <t>a2021m5</t>
  </si>
  <si>
    <t>a2021m6</t>
  </si>
  <si>
    <t>a2021m7</t>
  </si>
  <si>
    <t>a2021m8</t>
  </si>
  <si>
    <t>a2021m9</t>
  </si>
  <si>
    <t>a2021m10</t>
  </si>
  <si>
    <t>a2021m11</t>
  </si>
  <si>
    <t>a2021m12</t>
  </si>
  <si>
    <t>a2022m1</t>
  </si>
  <si>
    <t>a2022m2</t>
  </si>
  <si>
    <t>a2022m3</t>
  </si>
  <si>
    <t>a2022m4</t>
  </si>
  <si>
    <t>a2022m5</t>
  </si>
  <si>
    <t>a2022m6</t>
  </si>
  <si>
    <t>a2022m7</t>
  </si>
  <si>
    <t>a2022m8</t>
  </si>
  <si>
    <t>a2022m9</t>
  </si>
  <si>
    <t>a2022m10</t>
  </si>
  <si>
    <t>a2022m11</t>
  </si>
  <si>
    <t>a2022m12</t>
  </si>
  <si>
    <t>a2023m1</t>
  </si>
  <si>
    <t>a2023m2</t>
  </si>
  <si>
    <t xml:space="preserve"> (milioni)</t>
  </si>
  <si>
    <t>jun-23</t>
  </si>
  <si>
    <r>
      <t>MNP - n.ro operazioni-valori cumulati 
(</t>
    </r>
    <r>
      <rPr>
        <b/>
        <i/>
        <sz val="12"/>
        <rFont val="Calibri"/>
        <family val="2"/>
        <scheme val="minor"/>
      </rPr>
      <t>number of operations - cumulative values</t>
    </r>
    <r>
      <rPr>
        <b/>
        <sz val="12"/>
        <rFont val="Calibri"/>
        <family val="2"/>
        <scheme val="minor"/>
      </rPr>
      <t>) (mln)</t>
    </r>
  </si>
  <si>
    <r>
      <t xml:space="preserve">Principali indicatori/Serie storica 
</t>
    </r>
    <r>
      <rPr>
        <b/>
        <i/>
        <sz val="16"/>
        <color theme="0"/>
        <rFont val="Calibri"/>
        <family val="2"/>
        <scheme val="minor"/>
      </rPr>
      <t>Main indicators/Time series</t>
    </r>
  </si>
  <si>
    <r>
      <t>Internazionali no SU (</t>
    </r>
    <r>
      <rPr>
        <i/>
        <sz val="12"/>
        <color indexed="8"/>
        <rFont val="Calibri"/>
        <family val="2"/>
      </rPr>
      <t>Non US crossborder)</t>
    </r>
  </si>
  <si>
    <t>Aprile</t>
  </si>
  <si>
    <t>Maggio</t>
  </si>
  <si>
    <t>Giugno</t>
  </si>
  <si>
    <t>April</t>
  </si>
  <si>
    <t>May</t>
  </si>
  <si>
    <t>June</t>
  </si>
  <si>
    <t>Diff/chg. vs 1H22 (p.p.)</t>
  </si>
  <si>
    <t>Giu 23</t>
  </si>
  <si>
    <t>Jun 23</t>
  </si>
  <si>
    <t>2T</t>
  </si>
  <si>
    <t>3/4 - 9/4</t>
  </si>
  <si>
    <t>10/4 - 16/4</t>
  </si>
  <si>
    <t>17/4 - 23/4</t>
  </si>
  <si>
    <t>24/4 - 30/4</t>
  </si>
  <si>
    <t>1/5 - 7/5</t>
  </si>
  <si>
    <t>8/5 - 14/5</t>
  </si>
  <si>
    <t>15/5 - 21/5</t>
  </si>
  <si>
    <t>22/5 - 28/5</t>
  </si>
  <si>
    <t>29/5 - 4/6</t>
  </si>
  <si>
    <t>12/5 - 18/6</t>
  </si>
  <si>
    <t>19/6 - 25/6</t>
  </si>
  <si>
    <t>5/6 - 11/6</t>
  </si>
  <si>
    <t>26/6 - 2/7</t>
  </si>
  <si>
    <t>Temu</t>
  </si>
  <si>
    <r>
      <t xml:space="preserve">Vol. </t>
    </r>
    <r>
      <rPr>
        <b/>
        <sz val="10"/>
        <color theme="1"/>
        <rFont val="Calibri"/>
        <family val="2"/>
        <scheme val="minor"/>
      </rPr>
      <t>(1.000)</t>
    </r>
  </si>
  <si>
    <t>Variaz. Periodo</t>
  </si>
  <si>
    <t>Period chg</t>
  </si>
  <si>
    <t>Var anno/Yearly chg (mln)</t>
  </si>
  <si>
    <t>1T</t>
  </si>
  <si>
    <t>Q1</t>
  </si>
  <si>
    <t>Q2</t>
  </si>
  <si>
    <t>Luglio</t>
  </si>
  <si>
    <t>Agosto</t>
  </si>
  <si>
    <t>Settembre</t>
  </si>
  <si>
    <t>July</t>
  </si>
  <si>
    <t>August</t>
  </si>
  <si>
    <t>September</t>
  </si>
  <si>
    <t>3T23</t>
  </si>
  <si>
    <t xml:space="preserve"> '23/22</t>
  </si>
  <si>
    <t xml:space="preserve"> '23/19</t>
  </si>
  <si>
    <t xml:space="preserve"> '23/20</t>
  </si>
  <si>
    <t>Facebook</t>
  </si>
  <si>
    <t>Instagram</t>
  </si>
  <si>
    <t>Reddit</t>
  </si>
  <si>
    <t>Snapchat</t>
  </si>
  <si>
    <t>02.00</t>
  </si>
  <si>
    <t>07.00</t>
  </si>
  <si>
    <t>12.00</t>
  </si>
  <si>
    <t>18.00</t>
  </si>
  <si>
    <t>25.59</t>
  </si>
  <si>
    <t>09.00</t>
  </si>
  <si>
    <t>15.00</t>
  </si>
  <si>
    <t>20.30</t>
  </si>
  <si>
    <t>migliaia</t>
  </si>
  <si>
    <t>avg gen-set</t>
  </si>
  <si>
    <t>Fonte: elaborazioni Autorità su dati Audicom – sistema Audiweb</t>
  </si>
  <si>
    <t>a2023m7</t>
  </si>
  <si>
    <t>a2023m8</t>
  </si>
  <si>
    <t>a2023m9</t>
  </si>
  <si>
    <t>Set 23</t>
  </si>
  <si>
    <t>Sept 23</t>
  </si>
  <si>
    <t>sept-23</t>
  </si>
  <si>
    <t>3T</t>
  </si>
  <si>
    <t>Q3</t>
  </si>
  <si>
    <t>3/7 - 9/7</t>
  </si>
  <si>
    <t>10/7 - 16/7</t>
  </si>
  <si>
    <t>24/7 - 30/7</t>
  </si>
  <si>
    <t>17/7 - 24/7</t>
  </si>
  <si>
    <t>31/7 - 6/8</t>
  </si>
  <si>
    <t>7/8 - 13/8</t>
  </si>
  <si>
    <t>14/8 - 20/8</t>
  </si>
  <si>
    <t>21/8 - 27/8</t>
  </si>
  <si>
    <t>28/8 - 3/9</t>
  </si>
  <si>
    <t>4/9 - 10/9</t>
  </si>
  <si>
    <t>11/9 - 17/9</t>
  </si>
  <si>
    <t>18/9 - 24/9</t>
  </si>
  <si>
    <t>25/9 - 1/10</t>
  </si>
  <si>
    <t>Ago.</t>
  </si>
  <si>
    <t>IMPRESE PRESENTI NELLA RACCOLTA DELLE INFORMAZIONI DI DETTAGLIO</t>
  </si>
  <si>
    <t xml:space="preserve">Aruba </t>
  </si>
  <si>
    <t xml:space="preserve">BBBell  </t>
  </si>
  <si>
    <t xml:space="preserve">Brennercomm </t>
  </si>
  <si>
    <t>BT Italia</t>
  </si>
  <si>
    <t xml:space="preserve">Colt Technology Services </t>
  </si>
  <si>
    <t>Compagnia Italia Mobile</t>
  </si>
  <si>
    <t>Coop Italia (CoopVoce)</t>
  </si>
  <si>
    <t>Daily Telecom Mobile</t>
  </si>
  <si>
    <t>DIGI Italy</t>
  </si>
  <si>
    <t>Enel Energia (Enel Fibra)</t>
  </si>
  <si>
    <t xml:space="preserve">FastAlp </t>
  </si>
  <si>
    <t>Convergenze</t>
  </si>
  <si>
    <t>APS Senza fili senza confini</t>
  </si>
  <si>
    <t>Go Internet</t>
  </si>
  <si>
    <t xml:space="preserve">Green TLC </t>
  </si>
  <si>
    <t>Hal Services</t>
  </si>
  <si>
    <t>Iccom</t>
  </si>
  <si>
    <t xml:space="preserve">Informatica System </t>
  </si>
  <si>
    <t>Intred</t>
  </si>
  <si>
    <t>Irideos</t>
  </si>
  <si>
    <t>Lycamobile</t>
  </si>
  <si>
    <t>Mavianmax</t>
  </si>
  <si>
    <t xml:space="preserve">Micso </t>
  </si>
  <si>
    <t xml:space="preserve">Open Fiber </t>
  </si>
  <si>
    <t xml:space="preserve">Planetel </t>
  </si>
  <si>
    <t>Retelit</t>
  </si>
  <si>
    <t>Stel</t>
  </si>
  <si>
    <t>Tecno Adsl</t>
  </si>
  <si>
    <t xml:space="preserve">Tesselis (Tiscali) </t>
  </si>
  <si>
    <t>TIM</t>
  </si>
  <si>
    <t>Unidata</t>
  </si>
  <si>
    <t>Vianova</t>
  </si>
  <si>
    <t>Virgin Fibra</t>
  </si>
  <si>
    <t>Vodafone Italia</t>
  </si>
  <si>
    <t>Sky TG24</t>
  </si>
  <si>
    <t>Rai News 24</t>
  </si>
  <si>
    <t>Mondadori</t>
  </si>
  <si>
    <t>Media World</t>
  </si>
  <si>
    <t>TikTok</t>
  </si>
  <si>
    <t>Twitter X</t>
  </si>
  <si>
    <t>LinkedIn</t>
  </si>
  <si>
    <t>Tumblr</t>
  </si>
  <si>
    <r>
      <rPr>
        <b/>
        <sz val="14"/>
        <color indexed="9"/>
        <rFont val="Calibri"/>
        <family val="2"/>
      </rPr>
      <t xml:space="preserve">1.1   Accessi diretti complessivi  - </t>
    </r>
    <r>
      <rPr>
        <b/>
        <i/>
        <sz val="12"/>
        <color rgb="FFFFFFFF"/>
        <rFont val="Calibri"/>
        <family val="2"/>
      </rPr>
      <t>Total access lines</t>
    </r>
  </si>
  <si>
    <r>
      <t xml:space="preserve">Canali all News 
</t>
    </r>
    <r>
      <rPr>
        <b/>
        <i/>
        <sz val="14"/>
        <color rgb="FFFF0000"/>
        <rFont val="Calibri"/>
        <family val="2"/>
        <scheme val="minor"/>
      </rPr>
      <t>(Rai News 24 + TGCom 24 + Sky TG24)</t>
    </r>
  </si>
  <si>
    <t>Clientela residenziali</t>
  </si>
  <si>
    <t>Clientela affari</t>
  </si>
  <si>
    <t>Residential customers</t>
  </si>
  <si>
    <t>Business customers</t>
  </si>
  <si>
    <t>Linee BB/UBB (mln)</t>
  </si>
  <si>
    <r>
      <t>Linee per operatore -</t>
    </r>
    <r>
      <rPr>
        <b/>
        <i/>
        <sz val="13"/>
        <color indexed="8"/>
        <rFont val="Calibri"/>
        <family val="2"/>
      </rPr>
      <t xml:space="preserve"> Lines by operator</t>
    </r>
    <r>
      <rPr>
        <b/>
        <sz val="13"/>
        <color indexed="8"/>
        <rFont val="Calibri"/>
        <family val="2"/>
      </rPr>
      <t xml:space="preserve"> (%)</t>
    </r>
  </si>
  <si>
    <r>
      <t>Linee per velocità -</t>
    </r>
    <r>
      <rPr>
        <b/>
        <i/>
        <sz val="13"/>
        <color indexed="8"/>
        <rFont val="Calibri"/>
        <family val="2"/>
      </rPr>
      <t xml:space="preserve"> Lines by speed</t>
    </r>
    <r>
      <rPr>
        <b/>
        <sz val="13"/>
        <color indexed="8"/>
        <rFont val="Calibri"/>
        <family val="2"/>
      </rPr>
      <t xml:space="preserve"> (%)</t>
    </r>
  </si>
  <si>
    <t>&lt; 30 Mbps</t>
  </si>
  <si>
    <t>≥ 30 Mbps; &lt; 100 Mbps</t>
  </si>
  <si>
    <t>≥ 100 Mbps</t>
  </si>
  <si>
    <r>
      <t xml:space="preserve">Totale - </t>
    </r>
    <r>
      <rPr>
        <i/>
        <sz val="12"/>
        <color indexed="8"/>
        <rFont val="Calibri"/>
        <family val="2"/>
      </rPr>
      <t>Total</t>
    </r>
  </si>
  <si>
    <t>1.4   Accessi BB/UBB  per tipologia di tecnologia/clientela e operatore - BB/UBB lines by technology/customer type and operator</t>
  </si>
  <si>
    <t>(% delle famiglie raggiunte/ households)</t>
  </si>
  <si>
    <t>Tecnologia</t>
  </si>
  <si>
    <t>VDSL</t>
  </si>
  <si>
    <t>VDSL Vectoring (*)</t>
  </si>
  <si>
    <t xml:space="preserve">FTTH </t>
  </si>
  <si>
    <t>Technology</t>
  </si>
  <si>
    <t>Italia</t>
  </si>
  <si>
    <t>Nord_Ovest</t>
  </si>
  <si>
    <t>Nord-Est</t>
  </si>
  <si>
    <t>Centro</t>
  </si>
  <si>
    <t>Sud</t>
  </si>
  <si>
    <t>Isole</t>
  </si>
  <si>
    <t>Velocità</t>
  </si>
  <si>
    <t>&gt; 30 Mbps (*)</t>
  </si>
  <si>
    <t>&gt; 100 Mbps (*)</t>
  </si>
  <si>
    <t>Speed</t>
  </si>
  <si>
    <t>(*) - excluding FWA</t>
  </si>
  <si>
    <r>
      <rPr>
        <b/>
        <sz val="14"/>
        <color rgb="FFFFFFFF"/>
        <rFont val="Calibri"/>
        <family val="2"/>
      </rPr>
      <t xml:space="preserve">1.2  </t>
    </r>
    <r>
      <rPr>
        <b/>
        <i/>
        <sz val="14"/>
        <color indexed="9"/>
        <rFont val="Calibri"/>
        <family val="2"/>
      </rPr>
      <t xml:space="preserve"> </t>
    </r>
    <r>
      <rPr>
        <b/>
        <sz val="14"/>
        <color rgb="FFFFFFFF"/>
        <rFont val="Calibri"/>
        <family val="2"/>
      </rPr>
      <t>Accessi broadband e ultrabroadband</t>
    </r>
    <r>
      <rPr>
        <b/>
        <i/>
        <sz val="14"/>
        <color indexed="9"/>
        <rFont val="Calibri"/>
        <family val="2"/>
      </rPr>
      <t xml:space="preserve"> - Broadband and ultrabroadband lines</t>
    </r>
  </si>
  <si>
    <r>
      <rPr>
        <b/>
        <sz val="14"/>
        <color rgb="FFFFFFFF"/>
        <rFont val="Calibri"/>
        <family val="2"/>
      </rPr>
      <t>1.3   Accessi BB/UBB  per tecnologia e operatore</t>
    </r>
    <r>
      <rPr>
        <b/>
        <i/>
        <sz val="14"/>
        <color indexed="9"/>
        <rFont val="Calibri"/>
        <family val="2"/>
      </rPr>
      <t xml:space="preserve"> - BB/UBB lines by technology and operator</t>
    </r>
  </si>
  <si>
    <r>
      <rPr>
        <b/>
        <sz val="14"/>
        <color indexed="9"/>
        <rFont val="Calibri"/>
        <family val="2"/>
      </rPr>
      <t>1.6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</si>
  <si>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Audience (mln) (avg</t>
    </r>
    <r>
      <rPr>
        <b/>
        <sz val="14"/>
        <color rgb="FFFF0000"/>
        <rFont val="Calibri"/>
        <family val="2"/>
        <scheme val="minor"/>
      </rPr>
      <t xml:space="preserve"> 12M</t>
    </r>
    <r>
      <rPr>
        <b/>
        <sz val="12"/>
        <color theme="1"/>
        <rFont val="Calibri"/>
        <family val="2"/>
        <scheme val="minor"/>
      </rPr>
      <t>)</t>
    </r>
  </si>
  <si>
    <t>4Q19</t>
  </si>
  <si>
    <t>4Q20</t>
  </si>
  <si>
    <t>4Q21</t>
  </si>
  <si>
    <t>4Q22</t>
  </si>
  <si>
    <t>4Q23</t>
  </si>
  <si>
    <r>
      <t>2.2   Ascolti dei principali gruppi televisivi - (anno intero) -</t>
    </r>
    <r>
      <rPr>
        <b/>
        <sz val="12"/>
        <color rgb="FFFFFFFF"/>
        <rFont val="Calibri"/>
        <family val="2"/>
      </rPr>
      <t xml:space="preserve"> </t>
    </r>
    <r>
      <rPr>
        <b/>
        <i/>
        <sz val="12"/>
        <color rgb="FFFFFFFF"/>
        <rFont val="Calibri"/>
        <family val="2"/>
      </rPr>
      <t>Leading TV broadcaster by audience - (full year)</t>
    </r>
  </si>
  <si>
    <r>
      <t xml:space="preserve">Audience medio/avg </t>
    </r>
    <r>
      <rPr>
        <b/>
        <sz val="14"/>
        <color rgb="FFFF0000"/>
        <rFont val="Calibri"/>
        <family val="2"/>
        <scheme val="minor"/>
      </rPr>
      <t>12M</t>
    </r>
    <r>
      <rPr>
        <b/>
        <sz val="12"/>
        <color theme="1"/>
        <rFont val="Calibri"/>
        <family val="2"/>
        <scheme val="minor"/>
      </rPr>
      <t xml:space="preserve"> (mln)</t>
    </r>
  </si>
  <si>
    <t>2023
vs 
2019</t>
  </si>
  <si>
    <t>2023
vs 
2022</t>
  </si>
  <si>
    <r>
      <t>2.4   Ascolti dei principali canali televisivi (anno intero)-</t>
    </r>
    <r>
      <rPr>
        <b/>
        <sz val="12"/>
        <color rgb="FFFFFFFF"/>
        <rFont val="Calibri"/>
        <family val="2"/>
      </rPr>
      <t xml:space="preserve"> </t>
    </r>
    <r>
      <rPr>
        <b/>
        <i/>
        <sz val="12"/>
        <color rgb="FFFFFFFF"/>
        <rFont val="Calibri"/>
        <family val="2"/>
      </rPr>
      <t xml:space="preserve">Leading TV channels by audience </t>
    </r>
  </si>
  <si>
    <r>
      <t>2.6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</si>
  <si>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2.7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</si>
  <si>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2.9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</si>
  <si>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2.10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</si>
  <si>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r>
      <t xml:space="preserve">2.13   Utenti unici dei siti/app dei principali operatori - </t>
    </r>
    <r>
      <rPr>
        <b/>
        <i/>
        <sz val="12"/>
        <color rgb="FFFFFFFF"/>
        <rFont val="Calibri"/>
        <family val="2"/>
      </rPr>
      <t xml:space="preserve">Main websites/app unique users </t>
    </r>
  </si>
  <si>
    <r>
      <t xml:space="preserve">2.14   Utenti unici dei siti/app di informazione generalista - </t>
    </r>
    <r>
      <rPr>
        <b/>
        <i/>
        <sz val="12"/>
        <color rgb="FFFFFFFF"/>
        <rFont val="Calibri"/>
        <family val="2"/>
      </rPr>
      <t>General press websites/app unique users</t>
    </r>
  </si>
  <si>
    <r>
      <t xml:space="preserve">2.15  Utenti unici dei siti/app di e-commerce - </t>
    </r>
    <r>
      <rPr>
        <b/>
        <i/>
        <sz val="12"/>
        <color rgb="FFFFFFFF"/>
        <rFont val="Calibri"/>
        <family val="2"/>
      </rPr>
      <t>E-commerce websites/app unique users</t>
    </r>
  </si>
  <si>
    <t>2.16  Utenti unici dei siti/app di social network</t>
  </si>
  <si>
    <t>a2023m10</t>
  </si>
  <si>
    <t>a2023m11</t>
  </si>
  <si>
    <t>a2023m12</t>
  </si>
  <si>
    <t>avg gen-dic</t>
  </si>
  <si>
    <t>Locali- Top 10 (rank 2023)</t>
  </si>
  <si>
    <t>Var/chg vs 2022</t>
  </si>
  <si>
    <t>Copie vendute 
Var/chg % 
2023/2022</t>
  </si>
  <si>
    <t>Var. p.p. 
2023 vs 2022</t>
  </si>
  <si>
    <t>Var. p.p. 
2023 vs 2019</t>
  </si>
  <si>
    <t>2/10 - 8/10</t>
  </si>
  <si>
    <t>9/10 - 15/10</t>
  </si>
  <si>
    <t>16/10 - 21/10</t>
  </si>
  <si>
    <t>23/10 - 29/10</t>
  </si>
  <si>
    <t>6/11 - 12/11</t>
  </si>
  <si>
    <t>13/11 - 19/11</t>
  </si>
  <si>
    <t>20/11 - 26/11</t>
  </si>
  <si>
    <t>27/11 - 3/12</t>
  </si>
  <si>
    <t>4/12 - 10/12</t>
  </si>
  <si>
    <t>11/12 - 17/12</t>
  </si>
  <si>
    <t>18/12 - 24/12</t>
  </si>
  <si>
    <t>25/12 - 31/12</t>
  </si>
  <si>
    <t>Ott.</t>
  </si>
  <si>
    <t>Nov.</t>
  </si>
  <si>
    <t>Dic.</t>
  </si>
  <si>
    <t>30/10 - 5/11</t>
  </si>
  <si>
    <t>Ottobre</t>
  </si>
  <si>
    <t>Novembre</t>
  </si>
  <si>
    <t>Dicembre</t>
  </si>
  <si>
    <t>Gennaio-Dicembre</t>
  </si>
  <si>
    <t>October</t>
  </si>
  <si>
    <t>November</t>
  </si>
  <si>
    <t>December</t>
  </si>
  <si>
    <t>January-December</t>
  </si>
  <si>
    <t>4T23</t>
  </si>
  <si>
    <r>
      <t xml:space="preserve">Altre tipologie - </t>
    </r>
    <r>
      <rPr>
        <i/>
        <sz val="12"/>
        <color theme="1"/>
        <rFont val="Calibri"/>
        <family val="2"/>
        <scheme val="minor"/>
      </rPr>
      <t>others</t>
    </r>
  </si>
  <si>
    <t>Mordacchini</t>
  </si>
  <si>
    <t>Fidoka</t>
  </si>
  <si>
    <t>12/2023 (%)</t>
  </si>
  <si>
    <t>Var/Chg. vs 12/2022 (p.p.)</t>
  </si>
  <si>
    <t>Var. vs 12/22 (%)</t>
  </si>
  <si>
    <t>dec-19</t>
  </si>
  <si>
    <t>dec-20</t>
  </si>
  <si>
    <t>dec-21</t>
  </si>
  <si>
    <t>dec-23</t>
  </si>
  <si>
    <t>AVG 
12M</t>
  </si>
  <si>
    <t>02/10 - 8/10</t>
  </si>
  <si>
    <t>09/10 - 15/10</t>
  </si>
  <si>
    <t>16/10 - 22/10</t>
  </si>
  <si>
    <t>04/12 - 10/12</t>
  </si>
  <si>
    <t>4T</t>
  </si>
  <si>
    <t>Q4</t>
  </si>
  <si>
    <t>12M</t>
  </si>
  <si>
    <t>CoopVoce</t>
  </si>
  <si>
    <r>
      <t>Altri -</t>
    </r>
    <r>
      <rPr>
        <i/>
        <sz val="12"/>
        <color theme="1"/>
        <rFont val="Calibri"/>
        <family val="2"/>
        <scheme val="minor"/>
      </rPr>
      <t xml:space="preserve"> others</t>
    </r>
  </si>
  <si>
    <t xml:space="preserve"> - other lines</t>
  </si>
  <si>
    <t>Dic 19</t>
  </si>
  <si>
    <t>Mar 20</t>
  </si>
  <si>
    <t>Dic 20</t>
  </si>
  <si>
    <t>Mar 21</t>
  </si>
  <si>
    <t>Mar 22</t>
  </si>
  <si>
    <t>Mar 23</t>
  </si>
  <si>
    <t>Dic 23</t>
  </si>
  <si>
    <t>Dec 23</t>
  </si>
  <si>
    <r>
      <rPr>
        <b/>
        <sz val="16"/>
        <color indexed="12"/>
        <rFont val="Calibri"/>
        <family val="2"/>
      </rPr>
      <t>12-2023 / 12-2022</t>
    </r>
    <r>
      <rPr>
        <b/>
        <sz val="14"/>
        <color indexed="17"/>
        <rFont val="Calibri"/>
        <family val="2"/>
      </rPr>
      <t xml:space="preserve">
</t>
    </r>
    <r>
      <rPr>
        <b/>
        <sz val="18"/>
        <color indexed="17"/>
        <rFont val="Calibri"/>
        <family val="2"/>
      </rPr>
      <t>(1Y)</t>
    </r>
  </si>
  <si>
    <r>
      <rPr>
        <b/>
        <sz val="16"/>
        <color indexed="12"/>
        <rFont val="Calibri"/>
        <family val="2"/>
      </rPr>
      <t>12-2023 / 12-2019</t>
    </r>
    <r>
      <rPr>
        <b/>
        <sz val="14"/>
        <color indexed="17"/>
        <rFont val="Calibri"/>
        <family val="2"/>
      </rPr>
      <t xml:space="preserve">
</t>
    </r>
    <r>
      <rPr>
        <b/>
        <sz val="18"/>
        <color indexed="17"/>
        <rFont val="Calibri"/>
        <family val="2"/>
      </rPr>
      <t xml:space="preserve">(5Y) </t>
    </r>
  </si>
  <si>
    <r>
      <rPr>
        <b/>
        <sz val="16"/>
        <color indexed="12"/>
        <rFont val="Calibri"/>
        <family val="2"/>
      </rPr>
      <t>12-2023 / 12-2013</t>
    </r>
    <r>
      <rPr>
        <b/>
        <sz val="14"/>
        <color indexed="8"/>
        <rFont val="Calibri"/>
        <family val="2"/>
      </rPr>
      <t xml:space="preserve">
</t>
    </r>
    <r>
      <rPr>
        <b/>
        <sz val="18"/>
        <color indexed="17"/>
        <rFont val="Calibri"/>
        <family val="2"/>
      </rPr>
      <t xml:space="preserve">(10Y) </t>
    </r>
  </si>
  <si>
    <r>
      <t>1.8   Traffico dati - intensità dei flussi settimanali -</t>
    </r>
    <r>
      <rPr>
        <b/>
        <i/>
        <sz val="12"/>
        <color rgb="FFFFFFFF"/>
        <rFont val="Calibri"/>
        <family val="2"/>
      </rPr>
      <t xml:space="preserve"> Weekly data traffic intensity</t>
    </r>
  </si>
  <si>
    <r>
      <t xml:space="preserve">1.9  Copertura del territorio per tecnologia e velocità - </t>
    </r>
    <r>
      <rPr>
        <b/>
        <i/>
        <sz val="12"/>
        <color theme="0"/>
        <rFont val="Calibri"/>
        <family val="2"/>
        <scheme val="minor"/>
      </rPr>
      <t>Territory coverage by technology and speed</t>
    </r>
  </si>
  <si>
    <r>
      <rPr>
        <b/>
        <sz val="14"/>
        <color indexed="9"/>
        <rFont val="Calibri"/>
        <family val="2"/>
      </rPr>
      <t>1.10   Linee complessive</t>
    </r>
    <r>
      <rPr>
        <b/>
        <i/>
        <sz val="14"/>
        <color indexed="9"/>
        <rFont val="Calibri"/>
        <family val="2"/>
      </rPr>
      <t xml:space="preserve"> - </t>
    </r>
    <r>
      <rPr>
        <b/>
        <i/>
        <sz val="12"/>
        <color rgb="FFFFFFFF"/>
        <rFont val="Calibri"/>
        <family val="2"/>
      </rPr>
      <t>Total lines</t>
    </r>
  </si>
  <si>
    <r>
      <t>1.14 Traffico dati medio giornaliero (download+upload) -</t>
    </r>
    <r>
      <rPr>
        <b/>
        <i/>
        <sz val="14"/>
        <color rgb="FFFFFFFF"/>
        <rFont val="Calibri"/>
        <family val="2"/>
      </rPr>
      <t xml:space="preserve"> </t>
    </r>
    <r>
      <rPr>
        <b/>
        <i/>
        <sz val="12"/>
        <color rgb="FFFFFFFF"/>
        <rFont val="Calibri"/>
        <family val="2"/>
      </rPr>
      <t>Data traffic daily avg</t>
    </r>
  </si>
  <si>
    <r>
      <t>1.17 Portabilità del numero -</t>
    </r>
    <r>
      <rPr>
        <b/>
        <i/>
        <sz val="14"/>
        <color theme="0"/>
        <rFont val="Calibri"/>
        <family val="2"/>
      </rPr>
      <t xml:space="preserve"> </t>
    </r>
    <r>
      <rPr>
        <b/>
        <i/>
        <sz val="12"/>
        <color rgb="FFFFFFFF"/>
        <rFont val="Calibri"/>
        <family val="2"/>
      </rPr>
      <t>Mobile number portability</t>
    </r>
  </si>
  <si>
    <t>WB/Discovery</t>
  </si>
  <si>
    <t>Cairo Comm./La7</t>
  </si>
  <si>
    <t>Servizi di consegna pacchi - Variazione annuale  - Parcel delivery services - yearly changes (%)</t>
  </si>
  <si>
    <t>12M20</t>
  </si>
  <si>
    <t>12M21</t>
  </si>
  <si>
    <t>12M22</t>
  </si>
  <si>
    <t>12M23</t>
  </si>
  <si>
    <t>La Stampa.it</t>
  </si>
  <si>
    <t>Google*</t>
  </si>
  <si>
    <t>Meta Platforms*</t>
  </si>
  <si>
    <t>Amazon*</t>
  </si>
  <si>
    <t>Microsoft*</t>
  </si>
  <si>
    <t>Poste Italiane*</t>
  </si>
  <si>
    <t>Quotidiano Nazionale*</t>
  </si>
  <si>
    <t>Citynews**</t>
  </si>
  <si>
    <t>* Nota: Google, Meta Platforms, Amazon, Microsoft e Poste Italiane sono rilevati solo attraverso Audiweb Panel. / Google. Facebook. Amazon and Microsoft are detected only through the Audiweb Panel.</t>
  </si>
  <si>
    <t>Starting from April 2022 the Monrif group entered in the Audiweb survey system. This has led to a change in the classification perimeter and the detection method such that the 2022 values are not directly comparable with those of previous years</t>
  </si>
  <si>
    <t>Google News**</t>
  </si>
  <si>
    <t>* Google News e Citynews sono rilevati solo attraverso Audiweb Panel. / ** Google News and
Citynews are detected only through the Audiweb Panel.</t>
  </si>
  <si>
    <t>Unieuro</t>
  </si>
  <si>
    <t>-</t>
  </si>
  <si>
    <r>
      <t xml:space="preserve">* I brand rappresentati sono rilevati solo attraverso </t>
    </r>
    <r>
      <rPr>
        <i/>
        <sz val="8"/>
        <color rgb="FF000000"/>
        <rFont val="Segoe UI Semilight"/>
        <family val="2"/>
      </rPr>
      <t>Audiweb Panel</t>
    </r>
    <r>
      <rPr>
        <sz val="8"/>
        <color rgb="FF000000"/>
        <rFont val="Segoe UI Semilight"/>
        <family val="2"/>
      </rPr>
      <t xml:space="preserve"> / The brands represented are dectected only through the Audiweb Panel.</t>
    </r>
  </si>
  <si>
    <t>Pinterest **</t>
  </si>
  <si>
    <t>VK</t>
  </si>
  <si>
    <t>n.c.</t>
  </si>
  <si>
    <t>* sono indicati gli utenti unici dei primi 10 Brand che appartengono alla sub-categoria "Member Communities" ed offrono servizi di Social Networking in Italia. / The top 10 Brands that belong to the sub category "Member Communities" and offer Social Networking services in Italy are shown</t>
  </si>
  <si>
    <t xml:space="preserve">** a partire dai dati di gennaio 2022, tenuto conto delle modifiche che hanno interessato il Brand tese a migliorare l’accuratezza della rilevazione, i dati non sono confrontabili (n.c.) con quelli degli anni precedenti. / As a result of activities to improve the accuracy of the survey, data from January 2022 onward are not comparable (n.c.) with those of previous years. </t>
  </si>
  <si>
    <t>*sono rappresentati gli operatori con minuti medi spesi per operatore nel periodo considerato pari a circa 1. / platforms with an average time spent by users more than 7 minute are represented</t>
  </si>
  <si>
    <t>* sono rappresentate le ore complessive dei primi 5 operatori per utenti unici (slide 2.17) / the total hours of the first 5 operators for unique users (slide 2.17) are represented</t>
  </si>
  <si>
    <t>Netflix</t>
  </si>
  <si>
    <t>Tenendo conto di questa componente (che da inizio anno ammonta in media a circa 15 milioni e 985 mila utenti unici) nel complesso MFE/Mediaset nel periodo gennaio - dicembre 2023 raggiunge 28 milioni e 685 mila utenti unici medi mensili.</t>
  </si>
  <si>
    <t>By considering the latter (with a monthly average of 15 million and 985 thousand of unique users since the beginning of the year), MFE/Mediaset monthly average results, for the period January - December 2023, in near 28 million and 685 thousand of unique users.</t>
  </si>
  <si>
    <t>* Sono rappresentati i primi operatori per utenti unici e la loro componente - fra quelle considerate che comprendono news , sport e intrattenimento  - più rilevante in termini di utenti unici</t>
  </si>
  <si>
    <t>* For each publishers it is displayed separately the component, of those considered (News, Sport and Entertainment) that is most relevant in terms of unique audience.</t>
  </si>
  <si>
    <t>* Sono rappresentate le ore complessive degli operatori e della componente fra quelle considerate - che comprendono news, sport e intrattenimento – più rilevante in termini di utenti unici.</t>
  </si>
  <si>
    <t>By considering the latter (with an amount of 51 million of hours since the beginning of the year), Mediaset reach 104 million total hours during the period January - December 2023.</t>
  </si>
  <si>
    <t>Tenendo conto di questa componente (che da inizio anno ammonta a poco meno di 51 milioni di ore) nel complesso MFE/Mediaset nel periodo gennaio - december 2023 raggiungie 104 milioni di ore di navigazione.</t>
  </si>
  <si>
    <t>Infranet</t>
  </si>
  <si>
    <t>Tiscali</t>
  </si>
  <si>
    <t>Tg Com24</t>
  </si>
  <si>
    <t xml:space="preserve"> - Servizio Universale (SU)</t>
  </si>
  <si>
    <t xml:space="preserve"> - Non Servizio Universale (non SU)</t>
  </si>
  <si>
    <r>
      <rPr>
        <b/>
        <sz val="14"/>
        <color indexed="9"/>
        <rFont val="Calibri"/>
        <family val="2"/>
      </rPr>
      <t>1.7   Traffico dati medio giornaliero</t>
    </r>
    <r>
      <rPr>
        <b/>
        <i/>
        <sz val="14"/>
        <color indexed="9"/>
        <rFont val="Calibri"/>
        <family val="2"/>
      </rPr>
      <t xml:space="preserve"> per linea broadband - </t>
    </r>
    <r>
      <rPr>
        <b/>
        <i/>
        <sz val="12"/>
        <color rgb="FFFFFFFF"/>
        <rFont val="Calibri"/>
        <family val="2"/>
      </rPr>
      <t>Average data traffic by broadband line</t>
    </r>
  </si>
  <si>
    <r>
      <rPr>
        <b/>
        <sz val="14"/>
        <color indexed="9"/>
        <rFont val="Calibri"/>
        <family val="2"/>
      </rPr>
      <t xml:space="preserve">1.11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</si>
  <si>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1.12  Sim human per tipologia di contratto </t>
    </r>
    <r>
      <rPr>
        <b/>
        <i/>
        <sz val="14"/>
        <color indexed="9"/>
        <rFont val="Calibri"/>
        <family val="2"/>
      </rPr>
      <t>- H</t>
    </r>
    <r>
      <rPr>
        <b/>
        <i/>
        <sz val="12"/>
        <color rgb="FFFFFFFF"/>
        <rFont val="Calibri"/>
        <family val="2"/>
      </rPr>
      <t>uman Sim by contract type</t>
    </r>
  </si>
  <si>
    <r>
      <rPr>
        <b/>
        <sz val="14"/>
        <color indexed="9"/>
        <rFont val="Calibri"/>
        <family val="2"/>
      </rPr>
      <t xml:space="preserve">1.13 Traffico dati - </t>
    </r>
    <r>
      <rPr>
        <b/>
        <i/>
        <sz val="14"/>
        <color rgb="FFFFFFFF"/>
        <rFont val="Calibri"/>
        <family val="2"/>
      </rPr>
      <t>Data traffic</t>
    </r>
    <r>
      <rPr>
        <b/>
        <sz val="14"/>
        <color indexed="9"/>
        <rFont val="Calibri"/>
        <family val="2"/>
      </rPr>
      <t xml:space="preserve"> (download/upload)</t>
    </r>
  </si>
  <si>
    <r>
      <rPr>
        <b/>
        <sz val="14"/>
        <color indexed="9"/>
        <rFont val="Calibri"/>
        <family val="2"/>
      </rPr>
      <t xml:space="preserve">1.5   Traffico dati - </t>
    </r>
    <r>
      <rPr>
        <b/>
        <i/>
        <sz val="14"/>
        <color rgb="FFFFFFFF"/>
        <rFont val="Calibri"/>
        <family val="2"/>
      </rPr>
      <t>Data traffic</t>
    </r>
    <r>
      <rPr>
        <b/>
        <sz val="14"/>
        <color indexed="9"/>
        <rFont val="Calibri"/>
        <family val="2"/>
      </rPr>
      <t xml:space="preserve"> (download/upload)</t>
    </r>
  </si>
  <si>
    <r>
      <t>1.15 Traffico dati medio giornaliero per Sim human-</t>
    </r>
    <r>
      <rPr>
        <b/>
        <i/>
        <sz val="14"/>
        <color rgb="FFFFFFFF"/>
        <rFont val="Calibri"/>
        <family val="2"/>
      </rPr>
      <t xml:space="preserve"> Daily d</t>
    </r>
    <r>
      <rPr>
        <b/>
        <i/>
        <sz val="12"/>
        <color rgb="FFFFFFFF"/>
        <rFont val="Calibri"/>
        <family val="2"/>
      </rPr>
      <t>ata traffic by human sim</t>
    </r>
  </si>
  <si>
    <r>
      <t xml:space="preserve">1.16 Traffico dati, intensità dei flussi settimanali - </t>
    </r>
    <r>
      <rPr>
        <b/>
        <i/>
        <sz val="12"/>
        <color rgb="FFFFFFFF"/>
        <rFont val="Calibri"/>
        <family val="2"/>
      </rPr>
      <t>Weekly data traffic intensity</t>
    </r>
  </si>
  <si>
    <r>
      <t>2.3   Ascolti dei principali gruppi televisivi (quarto trimestre) -</t>
    </r>
    <r>
      <rPr>
        <b/>
        <sz val="12"/>
        <color rgb="FFFFFFFF"/>
        <rFont val="Calibri"/>
        <family val="2"/>
      </rPr>
      <t xml:space="preserve"> </t>
    </r>
    <r>
      <rPr>
        <b/>
        <i/>
        <sz val="12"/>
        <color rgb="FFFFFFFF"/>
        <rFont val="Calibri"/>
        <family val="2"/>
      </rPr>
      <t>Leading TV broadcaster by audience (</t>
    </r>
    <r>
      <rPr>
        <b/>
        <sz val="14"/>
        <color rgb="FFFFFFFF"/>
        <rFont val="Calibri"/>
        <family val="2"/>
      </rPr>
      <t>Q4)</t>
    </r>
  </si>
  <si>
    <r>
      <t>2.5   Ascolti dei principali canali televisivi (quarto trimestre)-</t>
    </r>
    <r>
      <rPr>
        <b/>
        <sz val="12"/>
        <color rgb="FFFFFFFF"/>
        <rFont val="Calibri"/>
        <family val="2"/>
      </rPr>
      <t xml:space="preserve"> </t>
    </r>
    <r>
      <rPr>
        <b/>
        <i/>
        <sz val="12"/>
        <color rgb="FFFFFFFF"/>
        <rFont val="Calibri"/>
        <family val="2"/>
      </rPr>
      <t>Leading TV channels by audience (Q4)</t>
    </r>
  </si>
  <si>
    <r>
      <t xml:space="preserve">2.8   Ascolti dei canali "All news" nel giorno medio da inizio anno -  Average monthly audience of main national </t>
    </r>
    <r>
      <rPr>
        <b/>
        <i/>
        <sz val="12"/>
        <color rgb="FFFFFFFF"/>
        <rFont val="Calibri"/>
        <family val="2"/>
      </rPr>
      <t xml:space="preserve"> "All news" channels (b.y.)</t>
    </r>
  </si>
  <si>
    <r>
      <t xml:space="preserve">2.11   Vendite complessive e distribuzione per principali gruppi editoriali  - </t>
    </r>
    <r>
      <rPr>
        <b/>
        <i/>
        <sz val="12"/>
        <color rgb="FFFFFFFF"/>
        <rFont val="Calibri"/>
        <family val="2"/>
      </rPr>
      <t xml:space="preserve">Volume sales and shares by main publishing groups </t>
    </r>
  </si>
  <si>
    <t>Dicembre/December  2023</t>
  </si>
  <si>
    <r>
      <t xml:space="preserve">2.12   Distribuzione delle vendite per principali testate -  </t>
    </r>
    <r>
      <rPr>
        <b/>
        <i/>
        <sz val="14"/>
        <color rgb="FFFFFFFF"/>
        <rFont val="Calibri"/>
        <family val="2"/>
      </rPr>
      <t>Distribution of copies sold  by major newspapers</t>
    </r>
    <r>
      <rPr>
        <b/>
        <sz val="14"/>
        <color rgb="FFFFFFFF"/>
        <rFont val="Calibri"/>
        <family val="2"/>
      </rPr>
      <t xml:space="preserve"> (%)</t>
    </r>
  </si>
  <si>
    <r>
      <t xml:space="preserve">2.17  Utenti unici dei siti/app di servizi VOD a pagamento - </t>
    </r>
    <r>
      <rPr>
        <b/>
        <i/>
        <sz val="12"/>
        <color rgb="FFFFFFFF"/>
        <rFont val="Calibri"/>
        <family val="2"/>
      </rPr>
      <t>Pay video on demand platforms unique users</t>
    </r>
  </si>
  <si>
    <r>
      <t xml:space="preserve">2.18  Tempo speso sui siti/app di servizi VOD a pagamento - </t>
    </r>
    <r>
      <rPr>
        <b/>
        <i/>
        <sz val="12"/>
        <color rgb="FFFFFFFF"/>
        <rFont val="Calibri"/>
        <family val="2"/>
      </rPr>
      <t>Time spent on pay video on demand  platforms</t>
    </r>
  </si>
  <si>
    <r>
      <t xml:space="preserve">2.19  Utenti unici dei siti/app di servizi VOD gratuiti - </t>
    </r>
    <r>
      <rPr>
        <b/>
        <i/>
        <sz val="12"/>
        <color rgb="FFFFFFFF"/>
        <rFont val="Calibri"/>
        <family val="2"/>
      </rPr>
      <t>Free video on demand platforms unique users</t>
    </r>
  </si>
  <si>
    <r>
      <t xml:space="preserve">2.20  Tempo speso sui siti/app di servizi VOD gratuiti - </t>
    </r>
    <r>
      <rPr>
        <b/>
        <i/>
        <sz val="12"/>
        <color rgb="FFFFFFFF"/>
        <rFont val="Calibri"/>
        <family val="2"/>
      </rPr>
      <t>Time spent on free video on demand  platforms</t>
    </r>
  </si>
  <si>
    <r>
      <t xml:space="preserve">3.3   Andamento dei ricavi da servizi di consegna pacchi  - </t>
    </r>
    <r>
      <rPr>
        <b/>
        <i/>
        <sz val="12"/>
        <rFont val="Calibri"/>
        <family val="2"/>
      </rPr>
      <t>Parcel services revenues trend</t>
    </r>
  </si>
  <si>
    <r>
      <t>3.6   Andamento dei volumi da servizi di corrispondenza-</t>
    </r>
    <r>
      <rPr>
        <b/>
        <i/>
        <sz val="14"/>
        <rFont val="Calibri"/>
        <family val="2"/>
      </rPr>
      <t xml:space="preserve"> </t>
    </r>
    <r>
      <rPr>
        <b/>
        <i/>
        <sz val="12"/>
        <rFont val="Calibri"/>
        <family val="2"/>
      </rPr>
      <t>Mail services volumes trend</t>
    </r>
  </si>
  <si>
    <r>
      <t>3.7   Andamento dei volumi da servizi di consegna pacchi  -</t>
    </r>
    <r>
      <rPr>
        <b/>
        <i/>
        <sz val="14"/>
        <rFont val="Calibri"/>
        <family val="2"/>
      </rPr>
      <t xml:space="preserve"> </t>
    </r>
    <r>
      <rPr>
        <b/>
        <i/>
        <sz val="12"/>
        <rFont val="Calibri"/>
        <family val="2"/>
      </rPr>
      <t>Parcel services volumes trend</t>
    </r>
  </si>
  <si>
    <r>
      <rPr>
        <b/>
        <sz val="14"/>
        <rFont val="Calibri"/>
        <family val="2"/>
      </rPr>
      <t xml:space="preserve">3.1   Andamento dei ricavi - </t>
    </r>
    <r>
      <rPr>
        <b/>
        <sz val="12"/>
        <rFont val="Calibri"/>
        <family val="2"/>
      </rPr>
      <t>R</t>
    </r>
    <r>
      <rPr>
        <b/>
        <i/>
        <sz val="12"/>
        <rFont val="Calibri"/>
        <family val="2"/>
      </rPr>
      <t>evenues trend</t>
    </r>
  </si>
  <si>
    <r>
      <t xml:space="preserve">3.2   Andamento dei ricavi da servizi di corrispondenza  - </t>
    </r>
    <r>
      <rPr>
        <b/>
        <i/>
        <sz val="12"/>
        <rFont val="Calibri"/>
        <family val="2"/>
      </rPr>
      <t>Mail services revenues trend</t>
    </r>
  </si>
  <si>
    <r>
      <t xml:space="preserve">3.10 Trend storico dei ricavi unitari (media degli ultimi 12 mesi) - </t>
    </r>
    <r>
      <rPr>
        <b/>
        <i/>
        <sz val="12"/>
        <rFont val="Calibri"/>
        <family val="2"/>
      </rPr>
      <t>Revenues per unit</t>
    </r>
    <r>
      <rPr>
        <b/>
        <sz val="12"/>
        <rFont val="Calibri"/>
        <family val="2"/>
      </rPr>
      <t xml:space="preserve"> </t>
    </r>
    <r>
      <rPr>
        <b/>
        <i/>
        <sz val="12"/>
        <rFont val="Calibri"/>
        <family val="2"/>
      </rPr>
      <t>trend (avg last 12 months )</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</si>
  <si>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 xml:space="preserve">European prices changing </t>
    </r>
  </si>
  <si>
    <r>
      <t xml:space="preserve">Linee per operatore - </t>
    </r>
    <r>
      <rPr>
        <b/>
        <i/>
        <sz val="13"/>
        <color theme="1"/>
        <rFont val="Calibri"/>
        <family val="2"/>
        <scheme val="minor"/>
      </rPr>
      <t xml:space="preserve">Lines by operator </t>
    </r>
    <r>
      <rPr>
        <b/>
        <sz val="13"/>
        <color theme="1"/>
        <rFont val="Calibri"/>
        <family val="2"/>
        <scheme val="minor"/>
      </rPr>
      <t>(%)</t>
    </r>
  </si>
  <si>
    <r>
      <t>Linee per velocità -</t>
    </r>
    <r>
      <rPr>
        <b/>
        <i/>
        <sz val="13"/>
        <color theme="1"/>
        <rFont val="Calibri"/>
        <family val="2"/>
        <scheme val="minor"/>
      </rPr>
      <t xml:space="preserve"> Lines by speed </t>
    </r>
    <r>
      <rPr>
        <b/>
        <sz val="13"/>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</si>
</sst>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410]mmm\-yy;@"/>
    <numFmt numFmtId="167" formatCode="#,##0.000"/>
    <numFmt numFmtId="168" formatCode="0.00000000000000"/>
    <numFmt numFmtId="169" formatCode="_-* #,##0_-;\-* #,##0_-;_-* &quot;-&quot;??_-;_-@_-"/>
    <numFmt numFmtId="170" formatCode="0.0%"/>
  </numFmts>
  <fonts count="165"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11"/>
      <color theme="0"/>
      <name val="Calibri"/>
      <family val="2"/>
      <scheme val="minor"/>
    </font>
    <font>
      <b/>
      <sz val="14"/>
      <color rgb="FFFF0000"/>
      <name val="Calibri"/>
      <family val="2"/>
    </font>
    <font>
      <b/>
      <sz val="18"/>
      <color rgb="FFFFFFFF"/>
      <name val="Calibri"/>
      <family val="2"/>
    </font>
    <font>
      <sz val="9"/>
      <color indexed="81"/>
      <name val="Tahoma"/>
      <family val="2"/>
    </font>
    <font>
      <b/>
      <sz val="9"/>
      <color indexed="81"/>
      <name val="Tahoma"/>
      <family val="2"/>
    </font>
    <font>
      <sz val="10"/>
      <name val="Calibri"/>
      <family val="2"/>
      <scheme val="minor"/>
    </font>
    <font>
      <b/>
      <sz val="11"/>
      <color rgb="FF0000FF"/>
      <name val="Calibri"/>
      <family val="2"/>
    </font>
    <font>
      <b/>
      <sz val="12"/>
      <color rgb="FF046276"/>
      <name val="Calibri"/>
      <family val="2"/>
      <scheme val="minor"/>
    </font>
    <font>
      <b/>
      <i/>
      <sz val="14"/>
      <color rgb="FFFF0000"/>
      <name val="Calibri"/>
      <family val="2"/>
      <scheme val="minor"/>
    </font>
    <font>
      <b/>
      <u/>
      <sz val="14"/>
      <color theme="1"/>
      <name val="Calibri"/>
      <family val="2"/>
      <scheme val="minor"/>
    </font>
    <font>
      <b/>
      <i/>
      <u/>
      <sz val="14"/>
      <color theme="1"/>
      <name val="Calibri"/>
      <family val="2"/>
      <scheme val="minor"/>
    </font>
    <font>
      <b/>
      <i/>
      <sz val="13"/>
      <color indexed="8"/>
      <name val="Calibri"/>
      <family val="2"/>
    </font>
    <font>
      <b/>
      <sz val="13"/>
      <color indexed="8"/>
      <name val="Calibri"/>
      <family val="2"/>
    </font>
    <font>
      <b/>
      <sz val="11"/>
      <name val="Calibri"/>
      <family val="2"/>
      <scheme val="minor"/>
    </font>
    <font>
      <b/>
      <sz val="14"/>
      <color theme="0"/>
      <name val="Calibri"/>
      <family val="2"/>
      <scheme val="minor"/>
    </font>
    <font>
      <b/>
      <i/>
      <sz val="12"/>
      <color theme="0"/>
      <name val="Calibri"/>
      <family val="2"/>
      <scheme val="minor"/>
    </font>
    <font>
      <b/>
      <i/>
      <sz val="16"/>
      <color theme="0"/>
      <name val="Calibri"/>
      <family val="2"/>
    </font>
  </fonts>
  <fills count="15">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
      <patternFill patternType="solid">
        <fgColor theme="0"/>
        <bgColor rgb="FF000000"/>
      </patternFill>
    </fill>
  </fills>
  <borders count="8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style="medium">
        <color indexed="64"/>
      </left>
      <right style="medium">
        <color indexed="64"/>
      </right>
      <top style="medium">
        <color rgb="FF0000FF"/>
      </top>
      <bottom/>
      <diagonal/>
    </border>
    <border>
      <left/>
      <right/>
      <top style="medium">
        <color rgb="FF0000FF"/>
      </top>
      <bottom/>
      <diagonal/>
    </border>
    <border>
      <left/>
      <right/>
      <top style="medium">
        <color rgb="FF0000FF"/>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rgb="FF0000FF"/>
      </bottom>
      <diagonal/>
    </border>
    <border>
      <left/>
      <right/>
      <top style="thin">
        <color auto="1"/>
      </top>
      <bottom style="medium">
        <color rgb="FF0000FF"/>
      </bottom>
      <diagonal/>
    </border>
    <border>
      <left style="medium">
        <color indexed="64"/>
      </left>
      <right style="medium">
        <color indexed="64"/>
      </right>
      <top style="medium">
        <color rgb="FF0000FF"/>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FF"/>
      </bottom>
      <diagonal/>
    </border>
    <border>
      <left/>
      <right/>
      <top style="thin">
        <color theme="1"/>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medium">
        <color indexed="64"/>
      </left>
      <right/>
      <top/>
      <bottom/>
      <diagonal/>
    </border>
    <border>
      <left/>
      <right/>
      <top style="medium">
        <color theme="1"/>
      </top>
      <bottom style="thin">
        <color auto="1"/>
      </bottom>
      <diagonal/>
    </border>
    <border>
      <left style="medium">
        <color rgb="FFFF0000"/>
      </left>
      <right/>
      <top style="medium">
        <color rgb="FFFF0000"/>
      </top>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diagonal/>
    </border>
    <border>
      <left style="medium">
        <color rgb="FFFF0000"/>
      </left>
      <right/>
      <top style="thin">
        <color indexed="64"/>
      </top>
      <bottom style="thin">
        <color auto="1"/>
      </bottom>
      <diagonal/>
    </border>
    <border>
      <left/>
      <right style="medium">
        <color rgb="FFFF0000"/>
      </right>
      <top style="thin">
        <color indexed="64"/>
      </top>
      <bottom style="thin">
        <color indexed="64"/>
      </bottom>
      <diagonal/>
    </border>
    <border>
      <left style="medium">
        <color rgb="FFFF0000"/>
      </left>
      <right/>
      <top/>
      <bottom style="medium">
        <color rgb="FFFF0000"/>
      </bottom>
      <diagonal/>
    </border>
    <border>
      <left style="medium">
        <color rgb="FFFF0000"/>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style="medium">
        <color rgb="FFFF0000"/>
      </right>
      <top/>
      <bottom style="medium">
        <color rgb="FFFF0000"/>
      </bottom>
      <diagonal/>
    </border>
    <border>
      <left style="thin">
        <color auto="1"/>
      </left>
      <right/>
      <top/>
      <bottom/>
      <diagonal/>
    </border>
    <border>
      <left style="thin">
        <color auto="1"/>
      </left>
      <right/>
      <top/>
      <bottom style="thin">
        <color auto="1"/>
      </bottom>
      <diagonal/>
    </border>
    <border>
      <left/>
      <right/>
      <top style="medium">
        <color theme="1"/>
      </top>
      <bottom/>
      <diagonal/>
    </border>
    <border>
      <left/>
      <right/>
      <top style="medium">
        <color rgb="FFFF0000"/>
      </top>
      <bottom style="thin">
        <color theme="1"/>
      </bottom>
      <diagonal/>
    </border>
    <border>
      <left/>
      <right style="medium">
        <color rgb="FFFF0000"/>
      </right>
      <top style="medium">
        <color rgb="FFFF0000"/>
      </top>
      <bottom style="thin">
        <color theme="1"/>
      </bottom>
      <diagonal/>
    </border>
    <border>
      <left/>
      <right style="medium">
        <color rgb="FFFF0000"/>
      </right>
      <top style="thin">
        <color theme="1"/>
      </top>
      <bottom style="thin">
        <color theme="1"/>
      </bottom>
      <diagonal/>
    </border>
    <border>
      <left/>
      <right style="medium">
        <color rgb="FFFF0000"/>
      </right>
      <top style="thin">
        <color theme="1"/>
      </top>
      <bottom style="medium">
        <color rgb="FFFF0000"/>
      </bottom>
      <diagonal/>
    </border>
    <border>
      <left/>
      <right style="medium">
        <color rgb="FFFF0000"/>
      </right>
      <top style="medium">
        <color rgb="FFFF0000"/>
      </top>
      <bottom/>
      <diagonal/>
    </border>
    <border>
      <left/>
      <right style="medium">
        <color rgb="FFFF0000"/>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5">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31" fillId="0" borderId="0"/>
    <xf numFmtId="0" fontId="1" fillId="0" borderId="0"/>
    <xf numFmtId="9" fontId="25" fillId="0" borderId="0" applyFont="0" applyFill="0" applyBorder="0" applyAlignment="0" applyProtection="0"/>
  </cellStyleXfs>
  <cellXfs count="1129">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53" fillId="3" borderId="0" xfId="1"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4"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5" fillId="0" borderId="0" xfId="0" applyFont="1" applyAlignment="1">
      <alignment vertical="center"/>
    </xf>
    <xf numFmtId="164" fontId="56"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5" fontId="31" fillId="0" borderId="0" xfId="0" applyNumberFormat="1" applyFont="1" applyAlignment="1">
      <alignment horizontal="right"/>
    </xf>
    <xf numFmtId="3" fontId="32" fillId="0" borderId="0" xfId="0" applyNumberFormat="1" applyFont="1" applyAlignment="1">
      <alignment horizontal="right"/>
    </xf>
    <xf numFmtId="3" fontId="57" fillId="0" borderId="0" xfId="0" applyNumberFormat="1" applyFont="1" applyAlignment="1">
      <alignment horizontal="right"/>
    </xf>
    <xf numFmtId="0" fontId="57" fillId="0" borderId="3" xfId="0" applyFont="1" applyBorder="1"/>
    <xf numFmtId="3" fontId="57"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0" fontId="55" fillId="0" borderId="0" xfId="0" applyFont="1"/>
    <xf numFmtId="0" fontId="58" fillId="0" borderId="0" xfId="0" applyFont="1" applyAlignment="1">
      <alignment vertical="center"/>
    </xf>
    <xf numFmtId="49" fontId="59" fillId="0" borderId="0" xfId="0" applyNumberFormat="1" applyFont="1" applyAlignment="1">
      <alignment horizontal="center"/>
    </xf>
    <xf numFmtId="0" fontId="58" fillId="0" borderId="0" xfId="0" applyFont="1"/>
    <xf numFmtId="17" fontId="59" fillId="0" borderId="0" xfId="0" applyNumberFormat="1" applyFont="1" applyAlignment="1">
      <alignment horizontal="center"/>
    </xf>
    <xf numFmtId="164" fontId="57" fillId="0" borderId="3" xfId="0" applyNumberFormat="1" applyFont="1" applyBorder="1" applyAlignment="1">
      <alignment horizontal="center"/>
    </xf>
    <xf numFmtId="0" fontId="60"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7"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2" fillId="0" borderId="0" xfId="0" applyFont="1"/>
    <xf numFmtId="0" fontId="0" fillId="4" borderId="0" xfId="0" applyFill="1" applyAlignment="1">
      <alignmen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1" fillId="4" borderId="0" xfId="0" applyFont="1" applyFill="1" applyAlignment="1">
      <alignment horizontal="right" vertical="center"/>
    </xf>
    <xf numFmtId="0" fontId="71"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2" fillId="4" borderId="0" xfId="0" applyFont="1" applyFill="1" applyAlignment="1">
      <alignment vertical="center"/>
    </xf>
    <xf numFmtId="0" fontId="31" fillId="0" borderId="0" xfId="0" applyFont="1" applyAlignment="1">
      <alignment horizontal="center" vertical="center"/>
    </xf>
    <xf numFmtId="0" fontId="28" fillId="3" borderId="0" xfId="1" applyFont="1" applyFill="1" applyAlignment="1">
      <alignment vertical="center"/>
    </xf>
    <xf numFmtId="0" fontId="74" fillId="3" borderId="0" xfId="1" applyFont="1" applyFill="1" applyAlignment="1">
      <alignment vertical="center"/>
    </xf>
    <xf numFmtId="0" fontId="30" fillId="3" borderId="0" xfId="0" applyFont="1" applyFill="1" applyAlignment="1">
      <alignment vertical="center"/>
    </xf>
    <xf numFmtId="0" fontId="74"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76" fillId="9" borderId="0" xfId="0" applyFont="1" applyFill="1" applyAlignment="1">
      <alignment vertical="center"/>
    </xf>
    <xf numFmtId="0" fontId="76"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5" fillId="0" borderId="0" xfId="0" applyFont="1" applyAlignment="1">
      <alignment vertical="center"/>
    </xf>
    <xf numFmtId="0" fontId="77" fillId="6" borderId="0" xfId="1" applyFont="1" applyFill="1" applyAlignment="1">
      <alignment vertical="center"/>
    </xf>
    <xf numFmtId="0" fontId="78" fillId="6" borderId="0" xfId="1" applyFont="1" applyFill="1" applyAlignment="1">
      <alignment vertical="center"/>
    </xf>
    <xf numFmtId="0" fontId="79" fillId="6" borderId="0" xfId="1" applyFont="1" applyFill="1" applyAlignment="1">
      <alignment vertical="center"/>
    </xf>
    <xf numFmtId="0" fontId="80" fillId="6" borderId="0" xfId="1" applyFont="1" applyFill="1"/>
    <xf numFmtId="0" fontId="80" fillId="9" borderId="0" xfId="1" applyFont="1" applyFill="1" applyAlignment="1">
      <alignment vertical="center"/>
    </xf>
    <xf numFmtId="0" fontId="39" fillId="6" borderId="0" xfId="0" applyFont="1" applyFill="1" applyAlignment="1">
      <alignment vertical="center"/>
    </xf>
    <xf numFmtId="0" fontId="80" fillId="6" borderId="0" xfId="0" applyFont="1" applyFill="1"/>
    <xf numFmtId="0" fontId="32" fillId="0" borderId="11" xfId="0" applyFont="1" applyBorder="1" applyAlignment="1">
      <alignment horizontal="center" vertical="center"/>
    </xf>
    <xf numFmtId="0" fontId="81" fillId="0" borderId="6" xfId="0" applyFont="1" applyBorder="1" applyAlignment="1">
      <alignment horizontal="center" vertical="center"/>
    </xf>
    <xf numFmtId="0" fontId="68" fillId="9" borderId="0" xfId="0" applyFont="1" applyFill="1" applyAlignment="1">
      <alignment vertical="center"/>
    </xf>
    <xf numFmtId="0" fontId="62" fillId="0" borderId="0" xfId="0" applyFont="1" applyAlignment="1">
      <alignment vertical="center"/>
    </xf>
    <xf numFmtId="0" fontId="82" fillId="6" borderId="0" xfId="0" applyFont="1" applyFill="1" applyAlignment="1">
      <alignment vertical="center"/>
    </xf>
    <xf numFmtId="0" fontId="37" fillId="6" borderId="0" xfId="0" applyFont="1" applyFill="1" applyAlignment="1">
      <alignment vertical="center"/>
    </xf>
    <xf numFmtId="165" fontId="57" fillId="4" borderId="0" xfId="0" applyNumberFormat="1" applyFont="1" applyFill="1" applyAlignment="1">
      <alignment horizontal="center" vertical="center"/>
    </xf>
    <xf numFmtId="0" fontId="73" fillId="0" borderId="0" xfId="0" applyFont="1" applyAlignment="1">
      <alignment vertical="center"/>
    </xf>
    <xf numFmtId="0" fontId="54" fillId="0" borderId="0" xfId="0" applyFont="1" applyAlignment="1">
      <alignment horizontal="center" vertical="center"/>
    </xf>
    <xf numFmtId="0" fontId="61" fillId="0" borderId="0" xfId="0" applyFont="1" applyAlignment="1">
      <alignment horizontal="center" vertical="center"/>
    </xf>
    <xf numFmtId="0" fontId="81" fillId="0" borderId="0" xfId="0" applyFont="1" applyAlignment="1">
      <alignment horizontal="center" vertical="center"/>
    </xf>
    <xf numFmtId="0" fontId="84"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5" fillId="0" borderId="0" xfId="0" applyFont="1" applyAlignment="1">
      <alignment vertical="center"/>
    </xf>
    <xf numFmtId="0" fontId="44" fillId="0" borderId="0" xfId="0" applyFont="1" applyAlignment="1">
      <alignment vertical="center"/>
    </xf>
    <xf numFmtId="165" fontId="61" fillId="4" borderId="13" xfId="0" applyNumberFormat="1" applyFont="1" applyFill="1" applyBorder="1" applyAlignment="1">
      <alignment horizontal="center" vertical="center"/>
    </xf>
    <xf numFmtId="0" fontId="68"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1" fillId="0" borderId="0" xfId="0" applyFont="1"/>
    <xf numFmtId="164" fontId="61" fillId="0" borderId="0" xfId="0" applyNumberFormat="1" applyFont="1" applyAlignment="1">
      <alignment horizontal="center"/>
    </xf>
    <xf numFmtId="0" fontId="61" fillId="0" borderId="11" xfId="0" applyFont="1" applyBorder="1"/>
    <xf numFmtId="164" fontId="61" fillId="0" borderId="11" xfId="0" applyNumberFormat="1" applyFont="1" applyBorder="1" applyAlignment="1">
      <alignment horizontal="center"/>
    </xf>
    <xf numFmtId="3" fontId="61" fillId="0" borderId="0" xfId="0" applyNumberFormat="1" applyFont="1" applyAlignment="1">
      <alignment horizontal="center"/>
    </xf>
    <xf numFmtId="0" fontId="35" fillId="6" borderId="0" xfId="0" applyFont="1" applyFill="1"/>
    <xf numFmtId="0" fontId="71"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3"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0" fillId="2" borderId="0" xfId="0" applyFill="1"/>
    <xf numFmtId="0" fontId="92" fillId="6" borderId="0" xfId="1" applyFont="1" applyFill="1" applyAlignment="1">
      <alignment vertical="center"/>
    </xf>
    <xf numFmtId="0" fontId="90" fillId="7" borderId="0" xfId="0" applyFont="1" applyFill="1" applyAlignment="1">
      <alignment vertical="center"/>
    </xf>
    <xf numFmtId="0" fontId="95" fillId="3" borderId="0" xfId="1" applyFont="1" applyFill="1" applyAlignment="1">
      <alignment vertical="center"/>
    </xf>
    <xf numFmtId="0" fontId="98" fillId="3" borderId="0" xfId="1" applyFont="1" applyFill="1" applyAlignment="1">
      <alignment vertical="center"/>
    </xf>
    <xf numFmtId="0" fontId="94" fillId="2" borderId="0" xfId="1" applyFont="1" applyFill="1" applyAlignment="1">
      <alignment vertical="center" wrapText="1"/>
    </xf>
    <xf numFmtId="0" fontId="97" fillId="5" borderId="0" xfId="1" applyFont="1" applyFill="1" applyAlignment="1">
      <alignment vertical="center"/>
    </xf>
    <xf numFmtId="0" fontId="95"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3"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8"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9" fillId="0" borderId="5" xfId="0" applyFont="1" applyBorder="1" applyAlignment="1">
      <alignment horizontal="lef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48" fillId="4" borderId="1" xfId="0" applyNumberFormat="1" applyFont="1" applyFill="1" applyBorder="1" applyAlignment="1">
      <alignment horizontal="center"/>
    </xf>
    <xf numFmtId="4" fontId="32" fillId="4" borderId="1" xfId="0" applyNumberFormat="1" applyFont="1" applyFill="1" applyBorder="1" applyAlignment="1">
      <alignment horizontal="center"/>
    </xf>
    <xf numFmtId="0" fontId="99" fillId="0" borderId="0" xfId="0" applyFont="1" applyAlignment="1">
      <alignment horizontal="center"/>
    </xf>
    <xf numFmtId="4" fontId="85" fillId="4" borderId="0" xfId="0" applyNumberFormat="1" applyFont="1" applyFill="1" applyAlignment="1">
      <alignment vertical="center"/>
    </xf>
    <xf numFmtId="165" fontId="100"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90" fillId="3" borderId="0" xfId="0" applyFont="1" applyFill="1" applyAlignment="1">
      <alignment vertical="center"/>
    </xf>
    <xf numFmtId="0" fontId="90"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165" fontId="32" fillId="4" borderId="19" xfId="0" applyNumberFormat="1" applyFont="1" applyFill="1" applyBorder="1" applyAlignment="1">
      <alignment vertical="center"/>
    </xf>
    <xf numFmtId="0" fontId="39" fillId="4" borderId="17" xfId="0" applyFont="1" applyFill="1" applyBorder="1" applyAlignment="1">
      <alignment vertical="center"/>
    </xf>
    <xf numFmtId="0" fontId="39" fillId="0" borderId="1" xfId="0" applyFont="1" applyBorder="1" applyAlignment="1">
      <alignment vertical="center"/>
    </xf>
    <xf numFmtId="4" fontId="32" fillId="4" borderId="1" xfId="0" applyNumberFormat="1" applyFont="1" applyFill="1" applyBorder="1" applyAlignment="1">
      <alignment vertical="center"/>
    </xf>
    <xf numFmtId="4" fontId="48" fillId="4" borderId="20"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80" fillId="6" borderId="0" xfId="1" applyFont="1" applyFill="1" applyAlignment="1">
      <alignment vertical="center"/>
    </xf>
    <xf numFmtId="0" fontId="72" fillId="6" borderId="0" xfId="0" applyFont="1" applyFill="1" applyAlignment="1">
      <alignment vertical="center"/>
    </xf>
    <xf numFmtId="4" fontId="30" fillId="0" borderId="0" xfId="0" applyNumberFormat="1" applyFont="1" applyAlignment="1">
      <alignment horizontal="center"/>
    </xf>
    <xf numFmtId="0" fontId="89" fillId="4" borderId="1" xfId="0" applyFont="1" applyFill="1" applyBorder="1" applyAlignment="1">
      <alignment horizontal="left" vertic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102" fillId="4" borderId="1" xfId="0" applyFont="1" applyFill="1" applyBorder="1" applyAlignment="1">
      <alignment horizontal="left" vertical="center"/>
    </xf>
    <xf numFmtId="0" fontId="68" fillId="4" borderId="0" xfId="0" applyFont="1" applyFill="1" applyAlignment="1">
      <alignment vertical="center"/>
    </xf>
    <xf numFmtId="17" fontId="48" fillId="0" borderId="0" xfId="0" applyNumberFormat="1" applyFont="1" applyAlignment="1">
      <alignment horizontal="center" vertical="center"/>
    </xf>
    <xf numFmtId="0" fontId="58" fillId="0" borderId="0" xfId="0" applyFont="1" applyAlignment="1">
      <alignment horizontal="left"/>
    </xf>
    <xf numFmtId="0" fontId="94" fillId="3" borderId="0" xfId="1" applyFont="1" applyFill="1" applyAlignment="1">
      <alignment vertical="center"/>
    </xf>
    <xf numFmtId="165" fontId="50" fillId="4" borderId="0" xfId="0" applyNumberFormat="1" applyFont="1" applyFill="1" applyAlignment="1">
      <alignment horizontal="center" vertical="center"/>
    </xf>
    <xf numFmtId="164" fontId="86" fillId="0" borderId="1" xfId="0" applyNumberFormat="1" applyFont="1" applyBorder="1" applyAlignment="1">
      <alignment horizontal="center" vertical="center"/>
    </xf>
    <xf numFmtId="4" fontId="86" fillId="4" borderId="1" xfId="0" applyNumberFormat="1" applyFont="1" applyFill="1" applyBorder="1" applyAlignment="1">
      <alignment horizont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1" fontId="39"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3"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6" fillId="10" borderId="5" xfId="0" applyNumberFormat="1" applyFont="1" applyFill="1" applyBorder="1" applyAlignment="1">
      <alignment horizontal="center" vertical="center"/>
    </xf>
    <xf numFmtId="2" fontId="106"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07" fillId="3" borderId="0" xfId="0" applyFont="1" applyFill="1" applyAlignment="1">
      <alignment vertical="center"/>
    </xf>
    <xf numFmtId="0" fontId="107" fillId="3" borderId="0" xfId="1" applyFont="1" applyFill="1" applyAlignment="1">
      <alignment vertical="center"/>
    </xf>
    <xf numFmtId="0" fontId="108" fillId="5" borderId="0" xfId="1" applyFont="1" applyFill="1" applyAlignment="1">
      <alignment vertical="center"/>
    </xf>
    <xf numFmtId="0" fontId="109"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164" fontId="32"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12" fillId="0" borderId="0" xfId="0" applyFont="1" applyAlignment="1">
      <alignment vertical="center"/>
    </xf>
    <xf numFmtId="165" fontId="111" fillId="0" borderId="0" xfId="0" applyNumberFormat="1" applyFont="1" applyAlignment="1">
      <alignment horizontal="center" vertical="center"/>
    </xf>
    <xf numFmtId="165" fontId="113" fillId="4" borderId="0" xfId="0" applyNumberFormat="1" applyFont="1" applyFill="1" applyAlignment="1">
      <alignment horizontal="center" vertical="center"/>
    </xf>
    <xf numFmtId="165" fontId="111"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1" fillId="0" borderId="11" xfId="0" applyNumberFormat="1" applyFont="1" applyBorder="1" applyAlignment="1">
      <alignment horizontal="right"/>
    </xf>
    <xf numFmtId="49" fontId="52" fillId="0" borderId="0" xfId="0" applyNumberFormat="1" applyFont="1" applyAlignment="1">
      <alignment horizontal="center" vertical="center"/>
    </xf>
    <xf numFmtId="4" fontId="39" fillId="0" borderId="23" xfId="0" applyNumberFormat="1" applyFont="1" applyBorder="1" applyAlignment="1">
      <alignment horizontal="center" vertical="center"/>
    </xf>
    <xf numFmtId="0" fontId="44" fillId="0" borderId="0" xfId="0" applyFont="1" applyAlignment="1">
      <alignment horizontal="left"/>
    </xf>
    <xf numFmtId="0" fontId="115" fillId="8" borderId="0" xfId="0" applyFont="1" applyFill="1" applyAlignment="1">
      <alignment horizontal="left"/>
    </xf>
    <xf numFmtId="0" fontId="115" fillId="8" borderId="0" xfId="0" applyFont="1" applyFill="1"/>
    <xf numFmtId="1" fontId="31" fillId="8" borderId="0" xfId="0" quotePrefix="1" applyNumberFormat="1" applyFont="1" applyFill="1" applyAlignment="1">
      <alignment horizontal="left"/>
    </xf>
    <xf numFmtId="3" fontId="31" fillId="0" borderId="9" xfId="0" quotePrefix="1" applyNumberFormat="1" applyFont="1" applyBorder="1" applyAlignment="1">
      <alignment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60" fillId="2" borderId="0" xfId="0" applyFont="1" applyFill="1" applyAlignment="1">
      <alignment vertical="center" wrapText="1"/>
    </xf>
    <xf numFmtId="0" fontId="39" fillId="0" borderId="16" xfId="0" applyFont="1" applyBorder="1" applyAlignment="1">
      <alignment vertical="center" wrapText="1"/>
    </xf>
    <xf numFmtId="0" fontId="54" fillId="0" borderId="20" xfId="0" applyFont="1" applyBorder="1" applyAlignment="1">
      <alignment vertical="center" wrapText="1"/>
    </xf>
    <xf numFmtId="4" fontId="68"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6" fillId="4" borderId="0" xfId="0" applyNumberFormat="1" applyFont="1" applyFill="1" applyAlignment="1">
      <alignment vertical="center"/>
    </xf>
    <xf numFmtId="4" fontId="75" fillId="4" borderId="0" xfId="0" applyNumberFormat="1" applyFont="1" applyFill="1" applyAlignment="1">
      <alignment vertical="center"/>
    </xf>
    <xf numFmtId="0" fontId="31" fillId="4" borderId="0" xfId="0" applyFont="1" applyFill="1" applyAlignment="1">
      <alignment horizontal="right" vertical="center"/>
    </xf>
    <xf numFmtId="0" fontId="68"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8"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 fontId="32" fillId="0" borderId="0" xfId="0" applyNumberFormat="1" applyFont="1" applyAlignment="1">
      <alignment horizontal="center" vertical="center"/>
    </xf>
    <xf numFmtId="165" fontId="70" fillId="8" borderId="23" xfId="0" applyNumberFormat="1" applyFont="1" applyFill="1" applyBorder="1" applyAlignment="1">
      <alignment vertical="center"/>
    </xf>
    <xf numFmtId="0" fontId="58"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5" fontId="39" fillId="4" borderId="5" xfId="0" applyNumberFormat="1" applyFont="1" applyFill="1" applyBorder="1" applyAlignment="1">
      <alignment horizontal="center" vertical="center"/>
    </xf>
    <xf numFmtId="4" fontId="124" fillId="4" borderId="17" xfId="0" applyNumberFormat="1" applyFont="1" applyFill="1" applyBorder="1" applyAlignment="1">
      <alignment vertical="center"/>
    </xf>
    <xf numFmtId="165" fontId="124" fillId="4" borderId="5" xfId="0" applyNumberFormat="1" applyFont="1" applyFill="1" applyBorder="1" applyAlignment="1">
      <alignment vertical="center"/>
    </xf>
    <xf numFmtId="165" fontId="124" fillId="4" borderId="19" xfId="0" applyNumberFormat="1" applyFont="1" applyFill="1" applyBorder="1" applyAlignment="1">
      <alignment vertical="center"/>
    </xf>
    <xf numFmtId="4" fontId="124" fillId="4" borderId="1" xfId="0" applyNumberFormat="1" applyFont="1" applyFill="1" applyBorder="1" applyAlignment="1">
      <alignment vertical="center"/>
    </xf>
    <xf numFmtId="4" fontId="125" fillId="4" borderId="20" xfId="0" applyNumberFormat="1" applyFont="1" applyFill="1" applyBorder="1" applyAlignment="1">
      <alignment vertical="center"/>
    </xf>
    <xf numFmtId="165" fontId="70" fillId="4" borderId="10" xfId="0" applyNumberFormat="1" applyFont="1" applyFill="1" applyBorder="1" applyAlignment="1">
      <alignment vertical="center"/>
    </xf>
    <xf numFmtId="165" fontId="125" fillId="4" borderId="5" xfId="0" applyNumberFormat="1" applyFont="1" applyFill="1" applyBorder="1" applyAlignment="1">
      <alignment vertical="center"/>
    </xf>
    <xf numFmtId="165" fontId="125" fillId="4" borderId="18" xfId="0" applyNumberFormat="1" applyFont="1" applyFill="1" applyBorder="1" applyAlignment="1">
      <alignment vertical="center"/>
    </xf>
    <xf numFmtId="165" fontId="125" fillId="4" borderId="19" xfId="0" applyNumberFormat="1" applyFont="1" applyFill="1" applyBorder="1" applyAlignment="1">
      <alignment vertical="center"/>
    </xf>
    <xf numFmtId="165" fontId="124" fillId="4" borderId="17" xfId="0" applyNumberFormat="1" applyFont="1" applyFill="1" applyBorder="1" applyAlignment="1">
      <alignment vertical="center"/>
    </xf>
    <xf numFmtId="165" fontId="124" fillId="4" borderId="1" xfId="0" applyNumberFormat="1" applyFont="1" applyFill="1" applyBorder="1" applyAlignment="1">
      <alignment vertical="center"/>
    </xf>
    <xf numFmtId="165" fontId="124" fillId="4" borderId="10" xfId="0" applyNumberFormat="1" applyFont="1" applyFill="1" applyBorder="1" applyAlignment="1">
      <alignment vertical="center"/>
    </xf>
    <xf numFmtId="165" fontId="124" fillId="4" borderId="6" xfId="0" applyNumberFormat="1" applyFont="1" applyFill="1" applyBorder="1" applyAlignment="1">
      <alignment vertical="center"/>
    </xf>
    <xf numFmtId="165" fontId="124" fillId="4" borderId="20" xfId="0" applyNumberFormat="1" applyFont="1" applyFill="1" applyBorder="1" applyAlignment="1">
      <alignment vertical="center"/>
    </xf>
    <xf numFmtId="165" fontId="124" fillId="4" borderId="16" xfId="0" applyNumberFormat="1" applyFont="1" applyFill="1" applyBorder="1" applyAlignment="1">
      <alignment vertical="center"/>
    </xf>
    <xf numFmtId="4" fontId="32" fillId="8" borderId="17" xfId="0" applyNumberFormat="1" applyFont="1" applyFill="1" applyBorder="1" applyAlignment="1">
      <alignment vertical="center"/>
    </xf>
    <xf numFmtId="165" fontId="31" fillId="8" borderId="10" xfId="0" applyNumberFormat="1" applyFont="1" applyFill="1" applyBorder="1" applyAlignment="1">
      <alignment vertical="center"/>
    </xf>
    <xf numFmtId="165" fontId="32" fillId="8" borderId="5" xfId="0" applyNumberFormat="1" applyFont="1" applyFill="1" applyBorder="1" applyAlignment="1">
      <alignment vertical="center"/>
    </xf>
    <xf numFmtId="165" fontId="32" fillId="8" borderId="19" xfId="0" applyNumberFormat="1" applyFont="1" applyFill="1" applyBorder="1" applyAlignment="1">
      <alignment vertical="center"/>
    </xf>
    <xf numFmtId="4" fontId="32" fillId="8" borderId="1" xfId="0" applyNumberFormat="1" applyFont="1" applyFill="1" applyBorder="1" applyAlignment="1">
      <alignment vertical="center"/>
    </xf>
    <xf numFmtId="4" fontId="48" fillId="8" borderId="20" xfId="0" applyNumberFormat="1" applyFont="1" applyFill="1" applyBorder="1" applyAlignment="1">
      <alignment vertical="center"/>
    </xf>
    <xf numFmtId="165" fontId="39" fillId="8" borderId="10" xfId="0" applyNumberFormat="1" applyFont="1" applyFill="1" applyBorder="1" applyAlignment="1">
      <alignment vertical="center"/>
    </xf>
    <xf numFmtId="165" fontId="48" fillId="8" borderId="5" xfId="0" applyNumberFormat="1" applyFont="1" applyFill="1" applyBorder="1" applyAlignment="1">
      <alignment vertical="center"/>
    </xf>
    <xf numFmtId="165" fontId="48" fillId="8" borderId="18" xfId="0" applyNumberFormat="1" applyFont="1" applyFill="1" applyBorder="1" applyAlignment="1">
      <alignment vertical="center"/>
    </xf>
    <xf numFmtId="165" fontId="48" fillId="8" borderId="19" xfId="0" applyNumberFormat="1" applyFont="1" applyFill="1" applyBorder="1" applyAlignment="1">
      <alignment vertical="center"/>
    </xf>
    <xf numFmtId="165" fontId="32" fillId="8" borderId="17" xfId="0" applyNumberFormat="1" applyFont="1" applyFill="1" applyBorder="1" applyAlignment="1">
      <alignment vertical="center"/>
    </xf>
    <xf numFmtId="165" fontId="32" fillId="8" borderId="1" xfId="0" applyNumberFormat="1" applyFont="1" applyFill="1" applyBorder="1" applyAlignment="1">
      <alignment vertical="center"/>
    </xf>
    <xf numFmtId="165" fontId="32" fillId="8" borderId="20" xfId="0" applyNumberFormat="1" applyFont="1" applyFill="1" applyBorder="1" applyAlignment="1">
      <alignment vertical="center"/>
    </xf>
    <xf numFmtId="165" fontId="32" fillId="8" borderId="16" xfId="0" applyNumberFormat="1" applyFont="1" applyFill="1" applyBorder="1" applyAlignment="1">
      <alignment vertical="center"/>
    </xf>
    <xf numFmtId="165" fontId="129" fillId="4" borderId="5" xfId="0" applyNumberFormat="1" applyFont="1" applyFill="1" applyBorder="1" applyAlignment="1">
      <alignment horizontal="center" vertical="center"/>
    </xf>
    <xf numFmtId="0" fontId="0" fillId="4" borderId="0" xfId="0" applyFill="1"/>
    <xf numFmtId="0" fontId="30" fillId="0" borderId="23" xfId="0" applyFont="1" applyBorder="1" applyAlignment="1">
      <alignment vertical="center"/>
    </xf>
    <xf numFmtId="49" fontId="31" fillId="0" borderId="23" xfId="0" applyNumberFormat="1" applyFont="1" applyBorder="1"/>
    <xf numFmtId="0" fontId="130" fillId="3" borderId="0" xfId="12" applyFont="1" applyFill="1"/>
    <xf numFmtId="0" fontId="132" fillId="3" borderId="0" xfId="12" applyFont="1" applyFill="1"/>
    <xf numFmtId="0" fontId="132" fillId="3" borderId="0" xfId="12" applyFont="1" applyFill="1" applyAlignment="1">
      <alignment horizontal="left"/>
    </xf>
    <xf numFmtId="0" fontId="132" fillId="3" borderId="0" xfId="12" applyFont="1" applyFill="1" applyAlignment="1">
      <alignment horizontal="center"/>
    </xf>
    <xf numFmtId="0" fontId="132" fillId="3" borderId="0" xfId="12" applyFont="1" applyFill="1" applyAlignment="1">
      <alignment horizontal="right"/>
    </xf>
    <xf numFmtId="0" fontId="133" fillId="4" borderId="0" xfId="12" applyFont="1" applyFill="1"/>
    <xf numFmtId="0" fontId="134" fillId="0" borderId="0" xfId="12" applyFont="1"/>
    <xf numFmtId="0" fontId="135" fillId="0" borderId="0" xfId="12" applyFont="1"/>
    <xf numFmtId="0" fontId="87" fillId="0" borderId="29" xfId="12" applyFont="1" applyBorder="1" applyAlignment="1">
      <alignment horizontal="center"/>
    </xf>
    <xf numFmtId="0" fontId="87" fillId="0" borderId="29" xfId="12" applyFont="1" applyBorder="1" applyAlignment="1">
      <alignment horizontal="right"/>
    </xf>
    <xf numFmtId="0" fontId="87" fillId="0" borderId="30" xfId="12" applyFont="1" applyBorder="1" applyAlignment="1">
      <alignment horizontal="center"/>
    </xf>
    <xf numFmtId="0" fontId="87" fillId="0" borderId="30" xfId="12" applyFont="1" applyBorder="1" applyAlignment="1">
      <alignment horizontal="left"/>
    </xf>
    <xf numFmtId="2" fontId="136" fillId="0" borderId="30" xfId="12" applyNumberFormat="1" applyFont="1" applyBorder="1" applyAlignment="1">
      <alignment horizontal="right"/>
    </xf>
    <xf numFmtId="0" fontId="137" fillId="0" borderId="0" xfId="12" applyFont="1" applyAlignment="1">
      <alignment vertical="center"/>
    </xf>
    <xf numFmtId="0" fontId="135" fillId="0" borderId="0" xfId="12" applyFont="1" applyAlignment="1">
      <alignment horizontal="left"/>
    </xf>
    <xf numFmtId="0" fontId="135" fillId="0" borderId="0" xfId="12" applyFont="1" applyAlignment="1">
      <alignment horizontal="center"/>
    </xf>
    <xf numFmtId="2" fontId="46" fillId="0" borderId="0" xfId="12" applyNumberFormat="1" applyFont="1" applyAlignment="1">
      <alignment horizontal="right"/>
    </xf>
    <xf numFmtId="0" fontId="135" fillId="0" borderId="32" xfId="12" applyFont="1" applyBorder="1"/>
    <xf numFmtId="0" fontId="135" fillId="0" borderId="33" xfId="12" applyFont="1" applyBorder="1" applyAlignment="1">
      <alignment horizontal="left"/>
    </xf>
    <xf numFmtId="0" fontId="135" fillId="0" borderId="33" xfId="12" applyFont="1" applyBorder="1" applyAlignment="1">
      <alignment horizontal="center"/>
    </xf>
    <xf numFmtId="0" fontId="135" fillId="0" borderId="23" xfId="12" applyFont="1" applyBorder="1" applyAlignment="1">
      <alignment horizontal="left"/>
    </xf>
    <xf numFmtId="0" fontId="135" fillId="0" borderId="23" xfId="12" applyFont="1" applyBorder="1" applyAlignment="1">
      <alignment horizontal="center"/>
    </xf>
    <xf numFmtId="0" fontId="135" fillId="0" borderId="29" xfId="12" applyFont="1" applyBorder="1"/>
    <xf numFmtId="0" fontId="135" fillId="0" borderId="36" xfId="12" applyFont="1" applyBorder="1" applyAlignment="1">
      <alignment horizontal="left"/>
    </xf>
    <xf numFmtId="0" fontId="135" fillId="0" borderId="36" xfId="12" applyFont="1" applyBorder="1" applyAlignment="1">
      <alignment horizontal="center"/>
    </xf>
    <xf numFmtId="0" fontId="135" fillId="0" borderId="3" xfId="12" applyFont="1" applyBorder="1" applyAlignment="1">
      <alignment horizontal="left"/>
    </xf>
    <xf numFmtId="0" fontId="135" fillId="0" borderId="3" xfId="12" applyFont="1" applyBorder="1" applyAlignment="1">
      <alignment horizontal="center"/>
    </xf>
    <xf numFmtId="0" fontId="135" fillId="0" borderId="10" xfId="12" applyFont="1" applyBorder="1" applyAlignment="1">
      <alignment horizontal="left"/>
    </xf>
    <xf numFmtId="0" fontId="135" fillId="0" borderId="10" xfId="12" applyFont="1" applyBorder="1" applyAlignment="1">
      <alignment horizontal="center"/>
    </xf>
    <xf numFmtId="0" fontId="137" fillId="0" borderId="0" xfId="12" applyFont="1"/>
    <xf numFmtId="0" fontId="134" fillId="0" borderId="0" xfId="12" applyFont="1" applyAlignment="1">
      <alignment horizontal="left"/>
    </xf>
    <xf numFmtId="0" fontId="134" fillId="0" borderId="0" xfId="12" applyFont="1" applyAlignment="1">
      <alignment horizontal="center"/>
    </xf>
    <xf numFmtId="0" fontId="134" fillId="0" borderId="0" xfId="12" applyFont="1" applyAlignment="1">
      <alignment horizontal="right"/>
    </xf>
    <xf numFmtId="0" fontId="60"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38"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2" xfId="12" applyFont="1" applyBorder="1"/>
    <xf numFmtId="0" fontId="30" fillId="0" borderId="33" xfId="12" applyFont="1" applyBorder="1" applyAlignment="1">
      <alignment horizontal="left"/>
    </xf>
    <xf numFmtId="0" fontId="30" fillId="0" borderId="33"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29" xfId="12" applyFont="1" applyBorder="1"/>
    <xf numFmtId="0" fontId="30" fillId="0" borderId="36" xfId="12" applyFont="1" applyBorder="1" applyAlignment="1">
      <alignment horizontal="left"/>
    </xf>
    <xf numFmtId="0" fontId="30" fillId="0" borderId="36"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0" fontId="0" fillId="0" borderId="23" xfId="0" applyBorder="1"/>
    <xf numFmtId="0" fontId="139" fillId="0" borderId="0" xfId="0" applyFont="1"/>
    <xf numFmtId="3" fontId="73" fillId="0" borderId="11" xfId="0" applyNumberFormat="1" applyFont="1" applyBorder="1" applyAlignment="1">
      <alignment horizontal="center" vertical="center"/>
    </xf>
    <xf numFmtId="3" fontId="140" fillId="0" borderId="6" xfId="0" applyNumberFormat="1" applyFont="1" applyBorder="1" applyAlignment="1">
      <alignment horizontal="center" vertical="center"/>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40" fillId="0" borderId="23" xfId="0" applyFont="1" applyBorder="1"/>
    <xf numFmtId="0" fontId="68"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11"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0" fontId="27" fillId="4" borderId="23" xfId="0" applyFont="1" applyFill="1" applyBorder="1" applyAlignment="1">
      <alignment horizontal="center" vertical="center"/>
    </xf>
    <xf numFmtId="0" fontId="68"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0" fontId="30" fillId="0" borderId="40" xfId="0" applyFont="1" applyBorder="1"/>
    <xf numFmtId="0" fontId="86" fillId="0" borderId="0" xfId="0" applyFont="1"/>
    <xf numFmtId="0" fontId="0" fillId="0" borderId="23" xfId="0" applyBorder="1" applyAlignment="1">
      <alignment horizontal="center"/>
    </xf>
    <xf numFmtId="4" fontId="138" fillId="0" borderId="23" xfId="0" applyNumberFormat="1" applyFont="1" applyBorder="1"/>
    <xf numFmtId="4" fontId="138" fillId="0" borderId="14" xfId="0" applyNumberFormat="1" applyFont="1" applyBorder="1"/>
    <xf numFmtId="4" fontId="138" fillId="0" borderId="10" xfId="0" applyNumberFormat="1" applyFont="1" applyBorder="1"/>
    <xf numFmtId="0" fontId="0" fillId="0" borderId="10" xfId="0" applyBorder="1" applyAlignment="1">
      <alignment horizontal="center"/>
    </xf>
    <xf numFmtId="0" fontId="0" fillId="0" borderId="10" xfId="0" applyBorder="1"/>
    <xf numFmtId="0" fontId="0" fillId="0" borderId="0" xfId="0" applyAlignment="1">
      <alignment horizontal="right"/>
    </xf>
    <xf numFmtId="0" fontId="99" fillId="0" borderId="0" xfId="0" applyFont="1"/>
    <xf numFmtId="0" fontId="143" fillId="2" borderId="0" xfId="0" applyFont="1" applyFill="1"/>
    <xf numFmtId="0" fontId="40" fillId="4" borderId="0" xfId="0" applyFont="1" applyFill="1"/>
    <xf numFmtId="0" fontId="30" fillId="4" borderId="0" xfId="0" applyFont="1" applyFill="1" applyAlignment="1">
      <alignment horizontal="right"/>
    </xf>
    <xf numFmtId="165" fontId="40" fillId="4" borderId="0" xfId="0" applyNumberFormat="1" applyFont="1" applyFill="1" applyAlignment="1">
      <alignment horizontal="right"/>
    </xf>
    <xf numFmtId="0" fontId="31" fillId="4" borderId="1" xfId="0" applyFont="1" applyFill="1" applyBorder="1" applyAlignment="1">
      <alignment horizontal="left" vertical="center"/>
    </xf>
    <xf numFmtId="0" fontId="137" fillId="4" borderId="1" xfId="0" applyFont="1" applyFill="1" applyBorder="1" applyAlignment="1">
      <alignment horizontal="left" vertical="center"/>
    </xf>
    <xf numFmtId="0" fontId="87" fillId="4" borderId="1" xfId="0" applyFont="1" applyFill="1" applyBorder="1" applyAlignment="1">
      <alignment horizontal="left" vertical="center"/>
    </xf>
    <xf numFmtId="0" fontId="135" fillId="0" borderId="10" xfId="12" applyFont="1" applyBorder="1"/>
    <xf numFmtId="0" fontId="30" fillId="0" borderId="23" xfId="0" applyFont="1" applyBorder="1" applyAlignment="1">
      <alignment horizontal="left" vertical="center"/>
    </xf>
    <xf numFmtId="0" fontId="68" fillId="4" borderId="1" xfId="0" applyFont="1" applyFill="1" applyBorder="1" applyAlignment="1">
      <alignment horizontal="left" vertical="center"/>
    </xf>
    <xf numFmtId="0" fontId="39" fillId="4" borderId="1" xfId="0" applyFont="1" applyFill="1" applyBorder="1" applyAlignment="1">
      <alignment horizontal="left" vertical="center"/>
    </xf>
    <xf numFmtId="0" fontId="62" fillId="4" borderId="0" xfId="0" applyFont="1" applyFill="1" applyAlignment="1">
      <alignment vertical="center"/>
    </xf>
    <xf numFmtId="4" fontId="61" fillId="0" borderId="23" xfId="0" applyNumberFormat="1" applyFont="1" applyBorder="1" applyAlignment="1">
      <alignment horizontal="center" vertical="center"/>
    </xf>
    <xf numFmtId="0" fontId="17" fillId="4" borderId="1" xfId="0" applyFont="1" applyFill="1" applyBorder="1" applyAlignment="1">
      <alignment horizontal="left" vertical="center"/>
    </xf>
    <xf numFmtId="3" fontId="70" fillId="0" borderId="11" xfId="0" applyNumberFormat="1" applyFont="1" applyBorder="1" applyAlignment="1">
      <alignment horizontal="center"/>
    </xf>
    <xf numFmtId="3" fontId="70" fillId="0" borderId="11" xfId="0" applyNumberFormat="1" applyFont="1" applyBorder="1" applyAlignment="1">
      <alignment horizontal="center" vertical="center"/>
    </xf>
    <xf numFmtId="0" fontId="70" fillId="0" borderId="11" xfId="0" applyFont="1" applyBorder="1" applyAlignment="1">
      <alignment horizontal="center" vertical="center"/>
    </xf>
    <xf numFmtId="0" fontId="140" fillId="0" borderId="6" xfId="0" applyFont="1" applyBorder="1" applyAlignment="1">
      <alignment horizontal="center" vertical="center"/>
    </xf>
    <xf numFmtId="0" fontId="31" fillId="0" borderId="43" xfId="0" applyFont="1" applyBorder="1" applyAlignment="1">
      <alignment horizontal="center" vertical="center"/>
    </xf>
    <xf numFmtId="0" fontId="27" fillId="0" borderId="43" xfId="0" applyFont="1" applyBorder="1" applyAlignment="1">
      <alignment horizontal="center" vertical="center"/>
    </xf>
    <xf numFmtId="0" fontId="0" fillId="0" borderId="43"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45"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47" xfId="0" applyBorder="1" applyAlignment="1">
      <alignment vertical="center"/>
    </xf>
    <xf numFmtId="0" fontId="0" fillId="0" borderId="44" xfId="0" applyBorder="1" applyAlignment="1">
      <alignment vertical="center"/>
    </xf>
    <xf numFmtId="3" fontId="0" fillId="0" borderId="10"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48" fillId="13" borderId="4" xfId="0" applyFont="1" applyFill="1" applyBorder="1" applyAlignment="1">
      <alignment vertical="center"/>
    </xf>
    <xf numFmtId="0" fontId="129" fillId="0" borderId="5" xfId="0" applyFont="1" applyBorder="1" applyAlignment="1">
      <alignment horizontal="left" vertical="center"/>
    </xf>
    <xf numFmtId="1" fontId="31" fillId="0" borderId="0" xfId="0" applyNumberFormat="1" applyFont="1" applyAlignment="1">
      <alignment horizontal="right" vertical="top" wrapText="1"/>
    </xf>
    <xf numFmtId="0" fontId="39" fillId="0" borderId="0" xfId="0" applyFont="1" applyAlignment="1">
      <alignment horizontal="center" vertical="top" wrapText="1"/>
    </xf>
    <xf numFmtId="0" fontId="0" fillId="0" borderId="0" xfId="0" applyAlignment="1">
      <alignment vertical="top"/>
    </xf>
    <xf numFmtId="0" fontId="39" fillId="4" borderId="0" xfId="0" applyFont="1" applyFill="1" applyAlignment="1">
      <alignment horizontal="right" vertical="top" wrapText="1"/>
    </xf>
    <xf numFmtId="0" fontId="31" fillId="4" borderId="0" xfId="0" applyFont="1" applyFill="1" applyAlignment="1">
      <alignment horizontal="right" vertical="top" wrapText="1"/>
    </xf>
    <xf numFmtId="0" fontId="149" fillId="4" borderId="0" xfId="0" applyFont="1" applyFill="1" applyAlignment="1">
      <alignment horizontal="left" vertical="center"/>
    </xf>
    <xf numFmtId="0" fontId="100" fillId="4" borderId="0" xfId="0" applyFont="1" applyFill="1" applyAlignment="1">
      <alignment horizontal="left" vertical="center"/>
    </xf>
    <xf numFmtId="0" fontId="115"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3"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5" fillId="8" borderId="0" xfId="0" applyFont="1" applyFill="1" applyAlignment="1">
      <alignment horizontal="left" vertical="center"/>
    </xf>
    <xf numFmtId="0" fontId="115" fillId="0" borderId="0" xfId="0" applyFont="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2" fontId="39" fillId="0" borderId="23" xfId="0" applyNumberFormat="1" applyFont="1" applyBorder="1" applyAlignment="1">
      <alignment horizontal="center" vertical="center"/>
    </xf>
    <xf numFmtId="2" fontId="39" fillId="0" borderId="49"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50"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51" xfId="0" applyNumberFormat="1" applyFont="1" applyBorder="1" applyAlignment="1">
      <alignment horizontal="center" vertical="center"/>
    </xf>
    <xf numFmtId="2" fontId="39" fillId="0" borderId="52" xfId="0" applyNumberFormat="1" applyFont="1" applyBorder="1" applyAlignment="1">
      <alignment horizontal="center" vertical="center"/>
    </xf>
    <xf numFmtId="164" fontId="39" fillId="0" borderId="51"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50"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53" xfId="0" applyNumberFormat="1" applyFont="1" applyBorder="1" applyAlignment="1">
      <alignment horizontal="center" vertical="center"/>
    </xf>
    <xf numFmtId="2" fontId="39" fillId="0" borderId="54" xfId="0" applyNumberFormat="1" applyFont="1" applyBorder="1" applyAlignment="1">
      <alignment horizontal="center" vertical="center"/>
    </xf>
    <xf numFmtId="164" fontId="39" fillId="0" borderId="53"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51"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50" xfId="0" applyNumberFormat="1" applyFont="1" applyBorder="1" applyAlignment="1">
      <alignment horizontal="right" vertical="center"/>
    </xf>
    <xf numFmtId="164" fontId="39" fillId="0" borderId="53"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55" xfId="0" applyNumberFormat="1" applyFont="1" applyBorder="1" applyAlignment="1">
      <alignment horizontal="center" vertical="center"/>
    </xf>
    <xf numFmtId="2" fontId="39" fillId="0" borderId="56" xfId="0" applyNumberFormat="1" applyFont="1" applyBorder="1" applyAlignment="1">
      <alignment horizontal="center" vertical="center"/>
    </xf>
    <xf numFmtId="164" fontId="39" fillId="0" borderId="55"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55"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57" xfId="0" applyNumberFormat="1" applyFont="1" applyBorder="1" applyAlignment="1">
      <alignment horizontal="center" vertical="center"/>
    </xf>
    <xf numFmtId="2" fontId="39" fillId="0" borderId="58" xfId="0" applyNumberFormat="1" applyFont="1" applyBorder="1" applyAlignment="1">
      <alignment horizontal="center" vertical="center"/>
    </xf>
    <xf numFmtId="164" fontId="39" fillId="0" borderId="57"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57"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0" fontId="0" fillId="0" borderId="59" xfId="0" applyBorder="1"/>
    <xf numFmtId="4" fontId="138" fillId="0" borderId="59" xfId="0" applyNumberFormat="1" applyFont="1" applyBorder="1"/>
    <xf numFmtId="0" fontId="0" fillId="0" borderId="60" xfId="0" applyBorder="1"/>
    <xf numFmtId="4" fontId="138" fillId="0" borderId="60" xfId="0" applyNumberFormat="1" applyFont="1" applyBorder="1"/>
    <xf numFmtId="165" fontId="32" fillId="0" borderId="9" xfId="0" applyNumberFormat="1" applyFont="1" applyBorder="1" applyAlignment="1">
      <alignment horizontal="center"/>
    </xf>
    <xf numFmtId="165" fontId="32" fillId="0" borderId="9"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0" fontId="30" fillId="4" borderId="0" xfId="0" applyFont="1" applyFill="1" applyAlignment="1">
      <alignment horizontal="left" vertical="center"/>
    </xf>
    <xf numFmtId="0" fontId="121" fillId="4" borderId="0" xfId="0" applyFont="1" applyFill="1" applyAlignment="1">
      <alignment horizontal="left" vertical="center"/>
    </xf>
    <xf numFmtId="164" fontId="32" fillId="8" borderId="9" xfId="0" applyNumberFormat="1" applyFont="1" applyFill="1" applyBorder="1" applyAlignment="1">
      <alignment horizontal="center" vertical="center"/>
    </xf>
    <xf numFmtId="0" fontId="0" fillId="2" borderId="0" xfId="0" applyFill="1" applyAlignment="1">
      <alignment horizontal="center" vertical="center"/>
    </xf>
    <xf numFmtId="0" fontId="31" fillId="0" borderId="9" xfId="0" applyFont="1" applyBorder="1" applyAlignment="1">
      <alignment horizontal="left" vertical="center"/>
    </xf>
    <xf numFmtId="0" fontId="127" fillId="0" borderId="0" xfId="0" applyFont="1" applyAlignment="1">
      <alignment horizontal="left" vertical="center"/>
    </xf>
    <xf numFmtId="0" fontId="141" fillId="0" borderId="0" xfId="0" applyFont="1" applyAlignment="1">
      <alignment vertical="center"/>
    </xf>
    <xf numFmtId="0" fontId="31" fillId="4" borderId="0" xfId="0" applyFont="1" applyFill="1" applyAlignment="1">
      <alignment horizontal="left" vertical="center"/>
    </xf>
    <xf numFmtId="0" fontId="25" fillId="0" borderId="0" xfId="0" applyFont="1" applyAlignment="1">
      <alignment vertical="center" wrapText="1"/>
    </xf>
    <xf numFmtId="0" fontId="150" fillId="5" borderId="0" xfId="1" applyFont="1" applyFill="1" applyAlignment="1">
      <alignment vertical="center"/>
    </xf>
    <xf numFmtId="0" fontId="143" fillId="2" borderId="0" xfId="0" applyFont="1" applyFill="1" applyAlignment="1">
      <alignment vertical="center"/>
    </xf>
    <xf numFmtId="0" fontId="60" fillId="4" borderId="0" xfId="0" applyFont="1" applyFill="1" applyAlignment="1">
      <alignment vertical="center"/>
    </xf>
    <xf numFmtId="0" fontId="143" fillId="4" borderId="0" xfId="0" applyFont="1" applyFill="1" applyAlignment="1">
      <alignment vertical="center"/>
    </xf>
    <xf numFmtId="0" fontId="30" fillId="0" borderId="10" xfId="0" applyFont="1" applyBorder="1" applyAlignment="1">
      <alignment vertical="center"/>
    </xf>
    <xf numFmtId="164" fontId="31" fillId="0" borderId="0" xfId="0" applyNumberFormat="1" applyFont="1"/>
    <xf numFmtId="0" fontId="0" fillId="0" borderId="60" xfId="0" applyBorder="1" applyAlignment="1">
      <alignment horizontal="center"/>
    </xf>
    <xf numFmtId="0" fontId="0" fillId="0" borderId="59" xfId="0" applyBorder="1" applyAlignment="1">
      <alignment horizontal="center"/>
    </xf>
    <xf numFmtId="4" fontId="144" fillId="0" borderId="59" xfId="0" applyNumberFormat="1" applyFont="1" applyBorder="1"/>
    <xf numFmtId="4" fontId="144" fillId="0" borderId="23" xfId="0" applyNumberFormat="1" applyFont="1" applyBorder="1"/>
    <xf numFmtId="4" fontId="144" fillId="0" borderId="14" xfId="0" applyNumberFormat="1" applyFont="1" applyBorder="1"/>
    <xf numFmtId="4" fontId="144" fillId="0" borderId="10" xfId="0" applyNumberFormat="1" applyFont="1" applyBorder="1"/>
    <xf numFmtId="4" fontId="144" fillId="0" borderId="60" xfId="0" applyNumberFormat="1" applyFont="1" applyBorder="1"/>
    <xf numFmtId="3" fontId="27" fillId="0" borderId="12" xfId="0" applyNumberFormat="1" applyFont="1" applyBorder="1" applyAlignment="1">
      <alignment vertical="center"/>
    </xf>
    <xf numFmtId="3" fontId="0" fillId="0" borderId="0" xfId="0" applyNumberFormat="1" applyAlignment="1">
      <alignment vertical="center"/>
    </xf>
    <xf numFmtId="0" fontId="27" fillId="0" borderId="48" xfId="0" applyFont="1" applyBorder="1" applyAlignment="1">
      <alignment vertical="center"/>
    </xf>
    <xf numFmtId="2" fontId="27" fillId="0" borderId="11" xfId="0" applyNumberFormat="1" applyFont="1" applyBorder="1" applyAlignment="1">
      <alignment vertical="center"/>
    </xf>
    <xf numFmtId="1" fontId="31" fillId="0" borderId="23" xfId="0" applyNumberFormat="1" applyFont="1" applyBorder="1" applyAlignment="1">
      <alignment horizontal="right"/>
    </xf>
    <xf numFmtId="164" fontId="31" fillId="0" borderId="23" xfId="0" applyNumberFormat="1" applyFont="1" applyBorder="1" applyAlignment="1">
      <alignment horizontal="right"/>
    </xf>
    <xf numFmtId="3" fontId="31" fillId="0" borderId="23" xfId="0" applyNumberFormat="1" applyFont="1" applyBorder="1" applyAlignment="1">
      <alignment horizontal="right"/>
    </xf>
    <xf numFmtId="3" fontId="39" fillId="4" borderId="17" xfId="0" applyNumberFormat="1" applyFont="1" applyFill="1" applyBorder="1" applyAlignment="1">
      <alignment vertical="center"/>
    </xf>
    <xf numFmtId="4" fontId="32" fillId="4" borderId="10" xfId="0" applyNumberFormat="1" applyFont="1" applyFill="1" applyBorder="1" applyAlignment="1">
      <alignment vertical="center"/>
    </xf>
    <xf numFmtId="3" fontId="39" fillId="4" borderId="10" xfId="0" applyNumberFormat="1" applyFont="1" applyFill="1" applyBorder="1" applyAlignment="1">
      <alignment vertical="center"/>
    </xf>
    <xf numFmtId="165" fontId="50" fillId="4" borderId="5" xfId="0" applyNumberFormat="1" applyFont="1" applyFill="1" applyBorder="1" applyAlignment="1">
      <alignment vertical="center"/>
    </xf>
    <xf numFmtId="165" fontId="50" fillId="4" borderId="18" xfId="0" applyNumberFormat="1" applyFont="1" applyFill="1" applyBorder="1" applyAlignment="1">
      <alignment vertical="center"/>
    </xf>
    <xf numFmtId="4" fontId="39" fillId="4" borderId="17" xfId="0" applyNumberFormat="1" applyFont="1" applyFill="1" applyBorder="1" applyAlignment="1">
      <alignment vertical="center"/>
    </xf>
    <xf numFmtId="4" fontId="39" fillId="4" borderId="10" xfId="0" applyNumberFormat="1" applyFont="1" applyFill="1" applyBorder="1" applyAlignment="1">
      <alignment vertical="center"/>
    </xf>
    <xf numFmtId="165" fontId="50" fillId="4" borderId="19" xfId="0" applyNumberFormat="1" applyFont="1" applyFill="1" applyBorder="1" applyAlignment="1">
      <alignment vertical="center"/>
    </xf>
    <xf numFmtId="0" fontId="71" fillId="0" borderId="0" xfId="0" applyFont="1" applyAlignment="1">
      <alignment horizontal="right" vertical="center"/>
    </xf>
    <xf numFmtId="3" fontId="68" fillId="0" borderId="0" xfId="0" applyNumberFormat="1" applyFont="1" applyAlignment="1">
      <alignment horizontal="right" vertical="center"/>
    </xf>
    <xf numFmtId="165" fontId="70" fillId="0" borderId="23" xfId="0" applyNumberFormat="1" applyFont="1" applyBorder="1" applyAlignment="1">
      <alignment vertical="center"/>
    </xf>
    <xf numFmtId="165" fontId="32" fillId="0" borderId="10" xfId="0" applyNumberFormat="1" applyFont="1" applyBorder="1" applyAlignment="1">
      <alignment vertical="center"/>
    </xf>
    <xf numFmtId="165" fontId="32" fillId="0" borderId="6" xfId="0" applyNumberFormat="1" applyFont="1" applyBorder="1" applyAlignment="1">
      <alignment vertical="center"/>
    </xf>
    <xf numFmtId="164" fontId="32" fillId="8" borderId="9" xfId="0" applyNumberFormat="1" applyFont="1" applyFill="1" applyBorder="1" applyAlignment="1">
      <alignment vertical="center"/>
    </xf>
    <xf numFmtId="164" fontId="32" fillId="4" borderId="9" xfId="0" applyNumberFormat="1" applyFont="1" applyFill="1" applyBorder="1" applyAlignment="1">
      <alignment vertical="center"/>
    </xf>
    <xf numFmtId="0" fontId="29" fillId="4" borderId="0" xfId="0" applyFont="1" applyFill="1" applyAlignment="1">
      <alignment vertical="center"/>
    </xf>
    <xf numFmtId="0" fontId="49" fillId="4" borderId="0" xfId="0" applyFont="1" applyFill="1" applyAlignment="1">
      <alignment vertical="center"/>
    </xf>
    <xf numFmtId="0" fontId="2" fillId="0" borderId="23" xfId="12" applyFont="1" applyBorder="1" applyAlignment="1">
      <alignment horizontal="center"/>
    </xf>
    <xf numFmtId="1" fontId="31" fillId="0" borderId="23" xfId="0" applyNumberFormat="1" applyFont="1" applyBorder="1" applyAlignment="1">
      <alignment horizontal="right" vertical="center"/>
    </xf>
    <xf numFmtId="164" fontId="31" fillId="0" borderId="23" xfId="0" applyNumberFormat="1" applyFont="1" applyBorder="1" applyAlignment="1">
      <alignment horizontal="right" vertical="center"/>
    </xf>
    <xf numFmtId="2" fontId="30" fillId="0" borderId="23" xfId="0" applyNumberFormat="1" applyFont="1" applyBorder="1" applyAlignment="1">
      <alignment vertical="center"/>
    </xf>
    <xf numFmtId="4" fontId="30" fillId="4" borderId="0" xfId="0" applyNumberFormat="1" applyFont="1" applyFill="1" applyAlignment="1">
      <alignment vertical="center"/>
    </xf>
    <xf numFmtId="4" fontId="30" fillId="0" borderId="0" xfId="0" applyNumberFormat="1" applyFont="1" applyAlignment="1">
      <alignment vertical="center"/>
    </xf>
    <xf numFmtId="168" fontId="30" fillId="0" borderId="0" xfId="0" applyNumberFormat="1" applyFont="1"/>
    <xf numFmtId="3" fontId="1" fillId="0" borderId="0" xfId="13" applyNumberFormat="1"/>
    <xf numFmtId="169" fontId="153" fillId="0" borderId="0" xfId="2" applyNumberFormat="1" applyFont="1" applyBorder="1"/>
    <xf numFmtId="1" fontId="32" fillId="0" borderId="9" xfId="0" applyNumberFormat="1" applyFont="1" applyBorder="1" applyAlignment="1">
      <alignment horizontal="center" vertical="center"/>
    </xf>
    <xf numFmtId="0" fontId="30" fillId="0" borderId="10" xfId="12" applyFont="1" applyBorder="1" applyAlignment="1">
      <alignment horizontal="left"/>
    </xf>
    <xf numFmtId="0" fontId="30" fillId="0" borderId="10" xfId="12" applyFont="1" applyBorder="1" applyAlignment="1">
      <alignment horizontal="center"/>
    </xf>
    <xf numFmtId="0" fontId="30" fillId="0" borderId="62" xfId="0" applyFont="1" applyBorder="1" applyAlignment="1">
      <alignment horizontal="left" vertical="center"/>
    </xf>
    <xf numFmtId="0" fontId="135" fillId="0" borderId="62" xfId="12" applyFont="1" applyBorder="1" applyAlignment="1">
      <alignment horizontal="center"/>
    </xf>
    <xf numFmtId="1" fontId="31" fillId="0" borderId="23" xfId="0" applyNumberFormat="1" applyFont="1" applyBorder="1" applyAlignment="1">
      <alignment horizontal="center" vertical="center"/>
    </xf>
    <xf numFmtId="0" fontId="31" fillId="0" borderId="23" xfId="0" applyFont="1" applyBorder="1" applyAlignment="1">
      <alignment horizontal="right"/>
    </xf>
    <xf numFmtId="1" fontId="32" fillId="0" borderId="23" xfId="0" applyNumberFormat="1" applyFont="1" applyBorder="1" applyAlignment="1">
      <alignment horizontal="right"/>
    </xf>
    <xf numFmtId="164" fontId="39" fillId="0" borderId="23" xfId="0" applyNumberFormat="1" applyFont="1" applyBorder="1" applyAlignment="1">
      <alignment horizontal="right"/>
    </xf>
    <xf numFmtId="3" fontId="73" fillId="0" borderId="0" xfId="0" applyNumberFormat="1" applyFont="1" applyAlignment="1">
      <alignment horizontal="center" vertical="center"/>
    </xf>
    <xf numFmtId="3" fontId="140" fillId="0" borderId="0" xfId="0" applyNumberFormat="1" applyFont="1" applyAlignment="1">
      <alignment horizontal="center" vertical="center"/>
    </xf>
    <xf numFmtId="4" fontId="39" fillId="0" borderId="0" xfId="0" applyNumberFormat="1" applyFont="1" applyAlignment="1">
      <alignment horizontal="center" vertical="center"/>
    </xf>
    <xf numFmtId="165" fontId="129" fillId="4" borderId="0" xfId="0" applyNumberFormat="1" applyFont="1" applyFill="1" applyAlignment="1">
      <alignment horizontal="center" vertical="center"/>
    </xf>
    <xf numFmtId="4" fontId="32" fillId="0" borderId="0" xfId="0" applyNumberFormat="1" applyFont="1" applyAlignment="1">
      <alignment horizontal="center" vertical="center"/>
    </xf>
    <xf numFmtId="170" fontId="46" fillId="0" borderId="33" xfId="12" applyNumberFormat="1" applyFont="1" applyBorder="1" applyAlignment="1">
      <alignment horizontal="right"/>
    </xf>
    <xf numFmtId="170" fontId="46" fillId="0" borderId="23" xfId="12" applyNumberFormat="1" applyFont="1" applyBorder="1" applyAlignment="1">
      <alignment horizontal="right"/>
    </xf>
    <xf numFmtId="170" fontId="46" fillId="0" borderId="36" xfId="12" applyNumberFormat="1" applyFont="1" applyBorder="1" applyAlignment="1">
      <alignment horizontal="right"/>
    </xf>
    <xf numFmtId="170" fontId="46" fillId="0" borderId="3" xfId="12" applyNumberFormat="1" applyFont="1" applyBorder="1" applyAlignment="1">
      <alignment horizontal="right"/>
    </xf>
    <xf numFmtId="170" fontId="46" fillId="0" borderId="10" xfId="12" applyNumberFormat="1" applyFont="1" applyBorder="1" applyAlignment="1">
      <alignment horizontal="right"/>
    </xf>
    <xf numFmtId="170" fontId="46" fillId="4" borderId="23" xfId="12" applyNumberFormat="1" applyFont="1" applyFill="1" applyBorder="1" applyAlignment="1">
      <alignment horizontal="right"/>
    </xf>
    <xf numFmtId="170" fontId="32" fillId="0" borderId="33" xfId="12" applyNumberFormat="1" applyFont="1" applyBorder="1" applyAlignment="1">
      <alignment horizontal="right"/>
    </xf>
    <xf numFmtId="170" fontId="32" fillId="0" borderId="23" xfId="12" applyNumberFormat="1" applyFont="1" applyBorder="1" applyAlignment="1">
      <alignment horizontal="right"/>
    </xf>
    <xf numFmtId="170" fontId="32" fillId="0" borderId="36" xfId="12" applyNumberFormat="1" applyFont="1" applyBorder="1" applyAlignment="1">
      <alignment horizontal="right"/>
    </xf>
    <xf numFmtId="170" fontId="32" fillId="0" borderId="10" xfId="12" applyNumberFormat="1" applyFont="1" applyBorder="1" applyAlignment="1">
      <alignment horizontal="right"/>
    </xf>
    <xf numFmtId="170" fontId="46" fillId="4" borderId="62" xfId="12" applyNumberFormat="1" applyFont="1" applyFill="1" applyBorder="1" applyAlignment="1">
      <alignment horizontal="right"/>
    </xf>
    <xf numFmtId="165" fontId="32" fillId="4" borderId="23" xfId="0" applyNumberFormat="1" applyFont="1" applyFill="1" applyBorder="1" applyAlignment="1">
      <alignment horizontal="center" vertical="center"/>
    </xf>
    <xf numFmtId="165" fontId="111" fillId="0" borderId="23" xfId="0" applyNumberFormat="1" applyFont="1" applyBorder="1" applyAlignment="1">
      <alignment horizontal="center" vertical="center"/>
    </xf>
    <xf numFmtId="164" fontId="40" fillId="0" borderId="23" xfId="0" applyNumberFormat="1" applyFont="1" applyBorder="1" applyAlignment="1">
      <alignment horizontal="center"/>
    </xf>
    <xf numFmtId="165" fontId="39" fillId="4" borderId="23" xfId="0" applyNumberFormat="1" applyFont="1" applyFill="1" applyBorder="1" applyAlignment="1">
      <alignment horizontal="center" vertical="center"/>
    </xf>
    <xf numFmtId="165" fontId="37" fillId="0" borderId="0" xfId="0" applyNumberFormat="1" applyFont="1" applyAlignment="1">
      <alignment vertical="center"/>
    </xf>
    <xf numFmtId="165" fontId="37" fillId="0" borderId="0" xfId="0" applyNumberFormat="1" applyFont="1" applyAlignment="1">
      <alignment horizontal="center" vertical="center"/>
    </xf>
    <xf numFmtId="165" fontId="32" fillId="0" borderId="23" xfId="0" applyNumberFormat="1" applyFont="1" applyBorder="1" applyAlignment="1">
      <alignment horizontal="center" vertical="center"/>
    </xf>
    <xf numFmtId="164" fontId="32" fillId="0" borderId="10" xfId="0" applyNumberFormat="1" applyFont="1" applyBorder="1" applyAlignment="1">
      <alignment horizontal="center" vertical="center"/>
    </xf>
    <xf numFmtId="165" fontId="39" fillId="0" borderId="23" xfId="0" applyNumberFormat="1" applyFont="1" applyBorder="1" applyAlignment="1">
      <alignment horizontal="center" vertical="center"/>
    </xf>
    <xf numFmtId="3" fontId="68" fillId="8" borderId="0" xfId="0" applyNumberFormat="1" applyFont="1" applyFill="1" applyAlignment="1">
      <alignment horizontal="right" vertical="center"/>
    </xf>
    <xf numFmtId="165" fontId="69" fillId="0" borderId="0" xfId="0" applyNumberFormat="1" applyFont="1" applyAlignment="1">
      <alignment vertical="center"/>
    </xf>
    <xf numFmtId="165" fontId="69" fillId="8" borderId="0" xfId="0" applyNumberFormat="1" applyFont="1" applyFill="1" applyAlignment="1">
      <alignment vertical="center"/>
    </xf>
    <xf numFmtId="0" fontId="68" fillId="4" borderId="0" xfId="0" applyFont="1" applyFill="1"/>
    <xf numFmtId="0" fontId="39" fillId="4" borderId="0" xfId="0" applyFont="1" applyFill="1" applyAlignment="1">
      <alignment horizontal="center" vertical="center" wrapText="1"/>
    </xf>
    <xf numFmtId="1" fontId="39" fillId="4" borderId="0" xfId="0" applyNumberFormat="1" applyFont="1" applyFill="1" applyAlignment="1">
      <alignment horizontal="center"/>
    </xf>
    <xf numFmtId="0" fontId="31" fillId="4" borderId="0" xfId="0" applyFont="1" applyFill="1" applyAlignment="1">
      <alignment horizontal="left"/>
    </xf>
    <xf numFmtId="4" fontId="31" fillId="4" borderId="0" xfId="0" applyNumberFormat="1" applyFont="1" applyFill="1" applyAlignment="1">
      <alignment horizontal="center"/>
    </xf>
    <xf numFmtId="3" fontId="39" fillId="4" borderId="0" xfId="0" applyNumberFormat="1" applyFont="1" applyFill="1" applyAlignment="1">
      <alignment horizontal="center"/>
    </xf>
    <xf numFmtId="0" fontId="58" fillId="4" borderId="0" xfId="0" applyFont="1" applyFill="1" applyAlignment="1">
      <alignment horizontal="left"/>
    </xf>
    <xf numFmtId="164" fontId="30" fillId="4" borderId="0" xfId="0" applyNumberFormat="1" applyFont="1" applyFill="1" applyAlignment="1">
      <alignment horizontal="center"/>
    </xf>
    <xf numFmtId="165" fontId="30" fillId="4" borderId="0" xfId="0" applyNumberFormat="1" applyFont="1" applyFill="1" applyAlignment="1">
      <alignment horizontal="center"/>
    </xf>
    <xf numFmtId="2" fontId="30" fillId="4" borderId="0" xfId="0" applyNumberFormat="1" applyFont="1" applyFill="1" applyAlignment="1">
      <alignment horizontal="center"/>
    </xf>
    <xf numFmtId="167" fontId="30" fillId="4" borderId="0" xfId="0" applyNumberFormat="1" applyFont="1" applyFill="1" applyAlignment="1">
      <alignment horizontal="center"/>
    </xf>
    <xf numFmtId="0" fontId="31" fillId="0" borderId="10" xfId="0" applyFont="1" applyBorder="1" applyAlignment="1">
      <alignment horizontal="right" vertical="center"/>
    </xf>
    <xf numFmtId="0" fontId="31" fillId="0" borderId="3" xfId="0" applyFont="1" applyBorder="1" applyAlignment="1">
      <alignment horizontal="right" vertical="center"/>
    </xf>
    <xf numFmtId="0" fontId="31" fillId="0" borderId="67" xfId="0" applyFont="1" applyBorder="1" applyAlignment="1">
      <alignment horizontal="left" vertical="center"/>
    </xf>
    <xf numFmtId="0" fontId="35" fillId="0" borderId="63" xfId="0" applyFont="1" applyBorder="1" applyAlignment="1">
      <alignment vertical="center"/>
    </xf>
    <xf numFmtId="0" fontId="35" fillId="0" borderId="66" xfId="0" applyFont="1" applyBorder="1" applyAlignment="1">
      <alignment vertical="center"/>
    </xf>
    <xf numFmtId="0" fontId="35" fillId="0" borderId="69" xfId="0" applyFont="1" applyBorder="1" applyAlignment="1">
      <alignment vertical="center"/>
    </xf>
    <xf numFmtId="0" fontId="35" fillId="0" borderId="72" xfId="0" applyFont="1" applyBorder="1" applyAlignment="1">
      <alignment vertical="center"/>
    </xf>
    <xf numFmtId="0" fontId="31" fillId="0" borderId="69" xfId="0" applyFont="1" applyBorder="1" applyAlignment="1">
      <alignment vertical="center"/>
    </xf>
    <xf numFmtId="0" fontId="31" fillId="0" borderId="66" xfId="0" applyFont="1" applyBorder="1" applyAlignment="1">
      <alignment vertical="center"/>
    </xf>
    <xf numFmtId="0" fontId="40" fillId="0" borderId="66" xfId="0" applyFont="1" applyBorder="1" applyAlignment="1">
      <alignment vertical="center"/>
    </xf>
    <xf numFmtId="0" fontId="0" fillId="0" borderId="63" xfId="0" applyBorder="1" applyAlignment="1">
      <alignment vertical="center"/>
    </xf>
    <xf numFmtId="0" fontId="30" fillId="0" borderId="0" xfId="0" applyFont="1" applyAlignment="1">
      <alignment horizontal="right" vertical="center"/>
    </xf>
    <xf numFmtId="0" fontId="30" fillId="4" borderId="0" xfId="0" applyFont="1" applyFill="1" applyAlignment="1">
      <alignment horizontal="right" vertical="center"/>
    </xf>
    <xf numFmtId="0" fontId="31" fillId="4" borderId="3" xfId="0" applyFont="1" applyFill="1" applyBorder="1" applyAlignment="1">
      <alignment horizontal="right" vertical="center"/>
    </xf>
    <xf numFmtId="0" fontId="31" fillId="4" borderId="10" xfId="0" applyFont="1" applyFill="1" applyBorder="1" applyAlignment="1">
      <alignment horizontal="right" vertical="center"/>
    </xf>
    <xf numFmtId="3" fontId="38" fillId="4" borderId="23" xfId="0" applyNumberFormat="1" applyFont="1" applyFill="1" applyBorder="1" applyAlignment="1">
      <alignment horizontal="right" vertical="center"/>
    </xf>
    <xf numFmtId="3" fontId="38" fillId="0" borderId="23" xfId="0" applyNumberFormat="1" applyFont="1" applyBorder="1" applyAlignment="1">
      <alignment horizontal="right" vertical="center"/>
    </xf>
    <xf numFmtId="3" fontId="38" fillId="0" borderId="68" xfId="0" applyNumberFormat="1" applyFont="1" applyBorder="1" applyAlignment="1">
      <alignment horizontal="right" vertical="center"/>
    </xf>
    <xf numFmtId="4" fontId="68" fillId="8" borderId="0" xfId="0" applyNumberFormat="1" applyFont="1" applyFill="1" applyAlignment="1">
      <alignment horizontal="right" vertical="center"/>
    </xf>
    <xf numFmtId="4" fontId="124" fillId="8" borderId="17" xfId="0" applyNumberFormat="1" applyFont="1" applyFill="1" applyBorder="1" applyAlignment="1">
      <alignment vertical="center"/>
    </xf>
    <xf numFmtId="165" fontId="124" fillId="8" borderId="5" xfId="0" applyNumberFormat="1" applyFont="1" applyFill="1" applyBorder="1" applyAlignment="1">
      <alignment vertical="center"/>
    </xf>
    <xf numFmtId="165" fontId="124" fillId="8" borderId="19" xfId="0" applyNumberFormat="1" applyFont="1" applyFill="1" applyBorder="1" applyAlignment="1">
      <alignment vertical="center"/>
    </xf>
    <xf numFmtId="4" fontId="124" fillId="8" borderId="1" xfId="0" applyNumberFormat="1" applyFont="1" applyFill="1" applyBorder="1" applyAlignment="1">
      <alignment vertical="center"/>
    </xf>
    <xf numFmtId="4" fontId="125" fillId="8" borderId="20" xfId="0" applyNumberFormat="1" applyFont="1" applyFill="1" applyBorder="1" applyAlignment="1">
      <alignment vertical="center"/>
    </xf>
    <xf numFmtId="165" fontId="125" fillId="8" borderId="5" xfId="0" applyNumberFormat="1" applyFont="1" applyFill="1" applyBorder="1" applyAlignment="1">
      <alignment vertical="center"/>
    </xf>
    <xf numFmtId="165" fontId="125" fillId="8" borderId="18" xfId="0" applyNumberFormat="1" applyFont="1" applyFill="1" applyBorder="1" applyAlignment="1">
      <alignment vertical="center"/>
    </xf>
    <xf numFmtId="165" fontId="125" fillId="8" borderId="19" xfId="0" applyNumberFormat="1" applyFont="1" applyFill="1" applyBorder="1" applyAlignment="1">
      <alignment vertical="center"/>
    </xf>
    <xf numFmtId="4" fontId="75" fillId="8" borderId="0" xfId="0" applyNumberFormat="1" applyFont="1" applyFill="1" applyAlignment="1">
      <alignment vertical="center"/>
    </xf>
    <xf numFmtId="165" fontId="126" fillId="8" borderId="0" xfId="0" applyNumberFormat="1" applyFont="1" applyFill="1" applyAlignment="1">
      <alignment vertical="center"/>
    </xf>
    <xf numFmtId="165" fontId="124" fillId="8" borderId="17" xfId="0" applyNumberFormat="1" applyFont="1" applyFill="1" applyBorder="1" applyAlignment="1">
      <alignment vertical="center"/>
    </xf>
    <xf numFmtId="165" fontId="124" fillId="8" borderId="1" xfId="0" applyNumberFormat="1" applyFont="1" applyFill="1" applyBorder="1" applyAlignment="1">
      <alignment vertical="center"/>
    </xf>
    <xf numFmtId="165" fontId="124" fillId="8" borderId="10" xfId="0" applyNumberFormat="1" applyFont="1" applyFill="1" applyBorder="1" applyAlignment="1">
      <alignment vertical="center"/>
    </xf>
    <xf numFmtId="165" fontId="124" fillId="8" borderId="6" xfId="0" applyNumberFormat="1" applyFont="1" applyFill="1" applyBorder="1" applyAlignment="1">
      <alignment vertical="center"/>
    </xf>
    <xf numFmtId="165" fontId="124" fillId="8" borderId="20" xfId="0" applyNumberFormat="1" applyFont="1" applyFill="1" applyBorder="1" applyAlignment="1">
      <alignment vertical="center"/>
    </xf>
    <xf numFmtId="165" fontId="124" fillId="8" borderId="16" xfId="0" applyNumberFormat="1" applyFont="1" applyFill="1" applyBorder="1" applyAlignment="1">
      <alignment vertical="center"/>
    </xf>
    <xf numFmtId="165" fontId="70" fillId="8" borderId="10" xfId="0" applyNumberFormat="1" applyFont="1" applyFill="1" applyBorder="1" applyAlignment="1">
      <alignment vertical="center"/>
    </xf>
    <xf numFmtId="0" fontId="134" fillId="0" borderId="73" xfId="12" applyFont="1" applyBorder="1"/>
    <xf numFmtId="0" fontId="134" fillId="0" borderId="74" xfId="12" applyFont="1" applyBorder="1"/>
    <xf numFmtId="170" fontId="154" fillId="14" borderId="23" xfId="0" applyNumberFormat="1" applyFont="1" applyFill="1" applyBorder="1" applyAlignment="1" applyProtection="1">
      <alignment vertical="center" wrapText="1"/>
      <protection locked="0"/>
    </xf>
    <xf numFmtId="0" fontId="135" fillId="0" borderId="75" xfId="12" applyFont="1" applyBorder="1"/>
    <xf numFmtId="170" fontId="46" fillId="14" borderId="23" xfId="0" applyNumberFormat="1" applyFont="1" applyFill="1" applyBorder="1" applyAlignment="1" applyProtection="1">
      <alignment vertical="center" wrapText="1"/>
      <protection locked="0"/>
    </xf>
    <xf numFmtId="0" fontId="55" fillId="0" borderId="0" xfId="0" applyFont="1" applyAlignment="1">
      <alignment horizontal="left" vertical="center"/>
    </xf>
    <xf numFmtId="0" fontId="155" fillId="0" borderId="0" xfId="0" applyFont="1"/>
    <xf numFmtId="3" fontId="73" fillId="0" borderId="23" xfId="0" applyNumberFormat="1" applyFont="1" applyBorder="1" applyAlignment="1">
      <alignment horizontal="center" vertical="center"/>
    </xf>
    <xf numFmtId="3" fontId="37" fillId="0" borderId="15" xfId="0" applyNumberFormat="1" applyFont="1" applyBorder="1" applyAlignment="1">
      <alignment vertical="center"/>
    </xf>
    <xf numFmtId="3" fontId="37" fillId="0" borderId="78" xfId="0" applyNumberFormat="1" applyFont="1" applyBorder="1" applyAlignment="1">
      <alignment vertical="center"/>
    </xf>
    <xf numFmtId="0" fontId="57" fillId="0" borderId="64" xfId="0" applyFont="1" applyBorder="1" applyAlignment="1">
      <alignment horizontal="left" vertical="center"/>
    </xf>
    <xf numFmtId="0" fontId="57" fillId="0" borderId="67" xfId="0" applyFont="1" applyBorder="1" applyAlignment="1">
      <alignment horizontal="left" vertical="center"/>
    </xf>
    <xf numFmtId="0" fontId="57" fillId="0" borderId="70" xfId="0" applyFont="1" applyBorder="1" applyAlignment="1">
      <alignment horizontal="left" vertical="center"/>
    </xf>
    <xf numFmtId="164" fontId="57" fillId="4" borderId="25" xfId="0" applyNumberFormat="1" applyFont="1" applyFill="1" applyBorder="1" applyAlignment="1">
      <alignment horizontal="right" vertical="center"/>
    </xf>
    <xf numFmtId="164" fontId="57" fillId="4" borderId="23" xfId="0" applyNumberFormat="1" applyFont="1" applyFill="1" applyBorder="1" applyAlignment="1">
      <alignment horizontal="right" vertical="center"/>
    </xf>
    <xf numFmtId="164" fontId="57" fillId="4" borderId="26" xfId="0" applyNumberFormat="1" applyFont="1" applyFill="1" applyBorder="1" applyAlignment="1">
      <alignment horizontal="right" vertical="center"/>
    </xf>
    <xf numFmtId="4" fontId="144" fillId="4" borderId="59" xfId="0" applyNumberFormat="1" applyFont="1" applyFill="1" applyBorder="1" applyAlignment="1">
      <alignment horizontal="right"/>
    </xf>
    <xf numFmtId="4" fontId="144" fillId="4" borderId="23" xfId="0" applyNumberFormat="1" applyFont="1" applyFill="1" applyBorder="1" applyAlignment="1">
      <alignment horizontal="right"/>
    </xf>
    <xf numFmtId="4" fontId="144" fillId="4" borderId="10" xfId="0" applyNumberFormat="1" applyFont="1" applyFill="1" applyBorder="1" applyAlignment="1">
      <alignment horizontal="right"/>
    </xf>
    <xf numFmtId="4" fontId="144" fillId="4" borderId="60" xfId="0" applyNumberFormat="1" applyFont="1" applyFill="1" applyBorder="1" applyAlignment="1">
      <alignment horizontal="right"/>
    </xf>
    <xf numFmtId="0" fontId="99" fillId="2" borderId="0" xfId="0" applyFont="1" applyFill="1"/>
    <xf numFmtId="0" fontId="87" fillId="4" borderId="0" xfId="0" applyFont="1" applyFill="1" applyAlignment="1">
      <alignment horizontal="left" vertical="center"/>
    </xf>
    <xf numFmtId="1" fontId="31" fillId="8" borderId="0" xfId="0" quotePrefix="1" applyNumberFormat="1" applyFont="1" applyFill="1" applyAlignment="1">
      <alignment horizontal="center"/>
    </xf>
    <xf numFmtId="0" fontId="30" fillId="8" borderId="0" xfId="0" applyFont="1" applyFill="1" applyAlignment="1">
      <alignment horizontal="center"/>
    </xf>
    <xf numFmtId="2" fontId="31" fillId="4" borderId="23" xfId="0" applyNumberFormat="1" applyFont="1" applyFill="1" applyBorder="1" applyAlignment="1">
      <alignment horizontal="center" vertical="center"/>
    </xf>
    <xf numFmtId="0" fontId="30" fillId="0" borderId="46" xfId="0" applyFont="1" applyBorder="1" applyAlignment="1">
      <alignment vertical="center"/>
    </xf>
    <xf numFmtId="0" fontId="30" fillId="0" borderId="47" xfId="0" applyFon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2" fontId="0" fillId="0" borderId="4" xfId="0" applyNumberFormat="1" applyBorder="1" applyAlignment="1">
      <alignment vertical="center"/>
    </xf>
    <xf numFmtId="2" fontId="27" fillId="0" borderId="10" xfId="0" applyNumberFormat="1" applyFont="1" applyBorder="1" applyAlignment="1">
      <alignment vertical="center"/>
    </xf>
    <xf numFmtId="0" fontId="157" fillId="0" borderId="0" xfId="0" applyFont="1"/>
    <xf numFmtId="0" fontId="158" fillId="0" borderId="0" xfId="0" applyFont="1"/>
    <xf numFmtId="4" fontId="30" fillId="0" borderId="0" xfId="0" applyNumberFormat="1" applyFont="1"/>
    <xf numFmtId="4" fontId="32" fillId="0" borderId="23" xfId="0" applyNumberFormat="1" applyFont="1" applyBorder="1"/>
    <xf numFmtId="0" fontId="73" fillId="0" borderId="0" xfId="0" applyFont="1"/>
    <xf numFmtId="0" fontId="37" fillId="0" borderId="23" xfId="1" applyFont="1" applyBorder="1" applyAlignment="1">
      <alignment vertical="center"/>
    </xf>
    <xf numFmtId="164" fontId="32" fillId="0" borderId="23" xfId="0" applyNumberFormat="1" applyFont="1" applyBorder="1" applyAlignment="1">
      <alignment vertical="center"/>
    </xf>
    <xf numFmtId="164" fontId="32" fillId="0" borderId="23" xfId="0" applyNumberFormat="1" applyFont="1" applyBorder="1"/>
    <xf numFmtId="0" fontId="60" fillId="3" borderId="0" xfId="0" applyFont="1" applyFill="1"/>
    <xf numFmtId="0" fontId="59" fillId="0" borderId="0" xfId="0" applyFont="1"/>
    <xf numFmtId="0" fontId="27" fillId="0" borderId="0" xfId="0" applyFont="1"/>
    <xf numFmtId="165" fontId="27" fillId="0" borderId="0" xfId="14" applyNumberFormat="1" applyFont="1"/>
    <xf numFmtId="165" fontId="27" fillId="0" borderId="0" xfId="0" applyNumberFormat="1" applyFont="1"/>
    <xf numFmtId="165" fontId="25" fillId="0" borderId="5" xfId="14" applyNumberFormat="1" applyFont="1" applyBorder="1"/>
    <xf numFmtId="165" fontId="0" fillId="0" borderId="0" xfId="14" applyNumberFormat="1" applyFont="1"/>
    <xf numFmtId="165" fontId="0" fillId="0" borderId="0" xfId="0" applyNumberFormat="1"/>
    <xf numFmtId="4" fontId="25" fillId="0" borderId="5" xfId="14" applyNumberFormat="1" applyFont="1" applyBorder="1"/>
    <xf numFmtId="4" fontId="138" fillId="0" borderId="5" xfId="14" applyNumberFormat="1" applyFont="1" applyBorder="1" applyAlignment="1">
      <alignment horizontal="right"/>
    </xf>
    <xf numFmtId="165" fontId="25" fillId="0" borderId="6" xfId="14" applyNumberFormat="1" applyFont="1" applyBorder="1"/>
    <xf numFmtId="4" fontId="25" fillId="0" borderId="6" xfId="14" applyNumberFormat="1" applyFont="1" applyBorder="1"/>
    <xf numFmtId="4" fontId="138" fillId="0" borderId="6" xfId="14" applyNumberFormat="1" applyFont="1" applyBorder="1" applyAlignment="1">
      <alignment horizontal="right"/>
    </xf>
    <xf numFmtId="0" fontId="31" fillId="4" borderId="23" xfId="0" applyFont="1" applyFill="1" applyBorder="1"/>
    <xf numFmtId="165" fontId="27" fillId="0" borderId="23" xfId="14" applyNumberFormat="1" applyFont="1" applyBorder="1"/>
    <xf numFmtId="165" fontId="27" fillId="4" borderId="23" xfId="14" applyNumberFormat="1" applyFont="1" applyFill="1" applyBorder="1"/>
    <xf numFmtId="164" fontId="0" fillId="0" borderId="12" xfId="0" applyNumberFormat="1" applyBorder="1"/>
    <xf numFmtId="0" fontId="0" fillId="4" borderId="5" xfId="0" applyFill="1" applyBorder="1"/>
    <xf numFmtId="164" fontId="0" fillId="0" borderId="5" xfId="0" applyNumberFormat="1" applyBorder="1"/>
    <xf numFmtId="0" fontId="0" fillId="0" borderId="6" xfId="0" applyBorder="1"/>
    <xf numFmtId="0" fontId="0" fillId="4" borderId="6" xfId="0" applyFill="1" applyBorder="1"/>
    <xf numFmtId="164" fontId="0" fillId="0" borderId="6" xfId="0" applyNumberFormat="1" applyBorder="1"/>
    <xf numFmtId="0" fontId="162" fillId="3" borderId="0" xfId="0" applyFont="1" applyFill="1" applyAlignment="1">
      <alignment vertical="center"/>
    </xf>
    <xf numFmtId="17" fontId="31" fillId="4" borderId="23" xfId="0" applyNumberFormat="1" applyFont="1" applyFill="1" applyBorder="1" applyAlignment="1">
      <alignment horizontal="left" vertical="center"/>
    </xf>
    <xf numFmtId="164" fontId="32" fillId="4" borderId="23" xfId="0" applyNumberFormat="1" applyFont="1" applyFill="1" applyBorder="1"/>
    <xf numFmtId="17" fontId="31" fillId="8" borderId="23" xfId="0" applyNumberFormat="1" applyFont="1" applyFill="1" applyBorder="1" applyAlignment="1">
      <alignment horizontal="left" vertical="center"/>
    </xf>
    <xf numFmtId="164" fontId="32" fillId="8" borderId="23" xfId="0" applyNumberFormat="1" applyFont="1" applyFill="1" applyBorder="1"/>
    <xf numFmtId="164" fontId="31" fillId="4" borderId="23" xfId="0" applyNumberFormat="1" applyFont="1" applyFill="1" applyBorder="1" applyAlignment="1">
      <alignment horizontal="center" vertical="center"/>
    </xf>
    <xf numFmtId="0" fontId="32" fillId="0" borderId="23" xfId="0" applyFont="1" applyBorder="1" applyAlignment="1">
      <alignment horizontal="center"/>
    </xf>
    <xf numFmtId="164" fontId="32" fillId="8" borderId="23" xfId="0" applyNumberFormat="1" applyFont="1" applyFill="1" applyBorder="1" applyAlignment="1">
      <alignment horizontal="center" vertical="center"/>
    </xf>
    <xf numFmtId="0" fontId="31" fillId="0" borderId="70" xfId="0" applyFont="1" applyBorder="1" applyAlignment="1">
      <alignment horizontal="left" vertical="center"/>
    </xf>
    <xf numFmtId="0" fontId="73" fillId="0" borderId="64" xfId="0" applyFont="1" applyBorder="1" applyAlignment="1">
      <alignment horizontal="left" vertical="center"/>
    </xf>
    <xf numFmtId="3" fontId="32" fillId="4" borderId="27" xfId="0" applyNumberFormat="1" applyFont="1" applyFill="1" applyBorder="1" applyAlignment="1">
      <alignment horizontal="right" vertical="center"/>
    </xf>
    <xf numFmtId="3" fontId="32" fillId="0" borderId="27" xfId="0" applyNumberFormat="1" applyFont="1" applyBorder="1" applyAlignment="1">
      <alignment horizontal="right" vertical="center"/>
    </xf>
    <xf numFmtId="3" fontId="32" fillId="0" borderId="80" xfId="0" applyNumberFormat="1" applyFont="1" applyBorder="1" applyAlignment="1">
      <alignment horizontal="right" vertical="center"/>
    </xf>
    <xf numFmtId="3" fontId="38" fillId="4" borderId="3" xfId="0" applyNumberFormat="1" applyFont="1" applyFill="1" applyBorder="1" applyAlignment="1">
      <alignment horizontal="right" vertical="center"/>
    </xf>
    <xf numFmtId="3" fontId="38" fillId="0" borderId="3" xfId="0" applyNumberFormat="1" applyFont="1" applyBorder="1" applyAlignment="1">
      <alignment horizontal="right" vertical="center"/>
    </xf>
    <xf numFmtId="3" fontId="38" fillId="0" borderId="81" xfId="0" applyNumberFormat="1" applyFont="1" applyBorder="1" applyAlignment="1">
      <alignment horizontal="right" vertical="center"/>
    </xf>
    <xf numFmtId="3" fontId="39" fillId="0" borderId="76" xfId="0" applyNumberFormat="1" applyFont="1" applyBorder="1" applyAlignment="1">
      <alignment vertical="center"/>
    </xf>
    <xf numFmtId="3" fontId="39" fillId="0" borderId="77" xfId="0" applyNumberFormat="1" applyFont="1" applyBorder="1" applyAlignment="1">
      <alignment vertical="center"/>
    </xf>
    <xf numFmtId="3" fontId="37" fillId="0" borderId="28" xfId="0" applyNumberFormat="1" applyFont="1" applyBorder="1" applyAlignment="1">
      <alignment vertical="center"/>
    </xf>
    <xf numFmtId="3" fontId="37" fillId="0" borderId="79" xfId="0" applyNumberFormat="1" applyFont="1" applyBorder="1" applyAlignment="1">
      <alignment vertical="center"/>
    </xf>
    <xf numFmtId="164" fontId="57" fillId="4" borderId="65" xfId="0" applyNumberFormat="1" applyFont="1" applyFill="1" applyBorder="1" applyAlignment="1">
      <alignment horizontal="right" vertical="center"/>
    </xf>
    <xf numFmtId="164" fontId="57" fillId="4" borderId="68" xfId="0" applyNumberFormat="1" applyFont="1" applyFill="1" applyBorder="1" applyAlignment="1">
      <alignment horizontal="right" vertical="center"/>
    </xf>
    <xf numFmtId="164" fontId="57" fillId="4" borderId="71" xfId="0" applyNumberFormat="1" applyFont="1" applyFill="1" applyBorder="1" applyAlignment="1">
      <alignment horizontal="right" vertical="center"/>
    </xf>
    <xf numFmtId="0" fontId="28" fillId="2" borderId="0" xfId="0" applyFont="1" applyFill="1" applyAlignment="1">
      <alignment vertical="center"/>
    </xf>
    <xf numFmtId="0" fontId="164" fillId="3" borderId="0" xfId="1" applyFont="1" applyFill="1" applyAlignment="1">
      <alignment vertical="center"/>
    </xf>
    <xf numFmtId="0" fontId="28" fillId="3" borderId="0" xfId="0" applyFont="1" applyFill="1"/>
    <xf numFmtId="0" fontId="25" fillId="0" borderId="61" xfId="12" applyFont="1" applyBorder="1"/>
    <xf numFmtId="0" fontId="27" fillId="0" borderId="43" xfId="0" applyFont="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32" fillId="0" borderId="0" xfId="0" applyFont="1" applyAlignment="1">
      <alignment horizontal="left" vertical="center" readingOrder="1"/>
    </xf>
    <xf numFmtId="4" fontId="48" fillId="4" borderId="23" xfId="0" applyNumberFormat="1" applyFont="1" applyFill="1" applyBorder="1" applyAlignment="1">
      <alignment horizontal="center"/>
    </xf>
    <xf numFmtId="4" fontId="32" fillId="4" borderId="23" xfId="0" applyNumberFormat="1" applyFont="1" applyFill="1" applyBorder="1" applyAlignment="1">
      <alignment horizontal="center"/>
    </xf>
    <xf numFmtId="0" fontId="25" fillId="0" borderId="82" xfId="12" applyFont="1" applyBorder="1"/>
    <xf numFmtId="4" fontId="86" fillId="0" borderId="23" xfId="0" applyNumberFormat="1" applyFont="1" applyBorder="1" applyAlignment="1">
      <alignment horizontal="center" vertical="center"/>
    </xf>
    <xf numFmtId="3" fontId="73" fillId="0" borderId="6" xfId="0" applyNumberFormat="1" applyFont="1" applyBorder="1" applyAlignment="1">
      <alignment horizontal="center" vertical="center"/>
    </xf>
    <xf numFmtId="17" fontId="35" fillId="0" borderId="11" xfId="0" applyNumberFormat="1" applyFont="1" applyBorder="1" applyAlignment="1">
      <alignment horizontal="right"/>
    </xf>
    <xf numFmtId="3" fontId="129" fillId="0" borderId="6" xfId="0" applyNumberFormat="1" applyFont="1" applyBorder="1" applyAlignment="1">
      <alignment horizontal="center"/>
    </xf>
    <xf numFmtId="0" fontId="0" fillId="0" borderId="12" xfId="0" applyBorder="1"/>
    <xf numFmtId="165" fontId="25" fillId="0" borderId="12" xfId="14" applyNumberFormat="1" applyFont="1" applyBorder="1"/>
    <xf numFmtId="4" fontId="25" fillId="0" borderId="12" xfId="14" applyNumberFormat="1" applyFont="1" applyBorder="1"/>
    <xf numFmtId="4" fontId="138" fillId="0" borderId="12" xfId="14" applyNumberFormat="1" applyFont="1" applyBorder="1" applyAlignment="1">
      <alignment horizontal="right"/>
    </xf>
    <xf numFmtId="4" fontId="27" fillId="0" borderId="23" xfId="14" applyNumberFormat="1" applyFont="1" applyBorder="1"/>
    <xf numFmtId="4" fontId="161" fillId="0" borderId="23" xfId="14" applyNumberFormat="1" applyFont="1" applyBorder="1" applyAlignment="1">
      <alignment horizontal="right"/>
    </xf>
    <xf numFmtId="164" fontId="32" fillId="0" borderId="23" xfId="0" applyNumberFormat="1" applyFont="1" applyBorder="1" applyAlignment="1">
      <alignment horizontal="center"/>
    </xf>
    <xf numFmtId="0" fontId="30" fillId="0" borderId="12" xfId="0" applyFont="1" applyBorder="1"/>
    <xf numFmtId="164" fontId="32" fillId="0" borderId="12" xfId="0" applyNumberFormat="1" applyFont="1" applyBorder="1" applyAlignment="1">
      <alignment horizontal="center"/>
    </xf>
    <xf numFmtId="165" fontId="124" fillId="8" borderId="4" xfId="0" applyNumberFormat="1" applyFont="1" applyFill="1" applyBorder="1" applyAlignment="1">
      <alignment vertical="center"/>
    </xf>
    <xf numFmtId="165" fontId="32" fillId="4" borderId="4" xfId="0" applyNumberFormat="1" applyFont="1" applyFill="1" applyBorder="1" applyAlignment="1">
      <alignment vertical="center"/>
    </xf>
    <xf numFmtId="165" fontId="124" fillId="4" borderId="4" xfId="0" applyNumberFormat="1" applyFont="1" applyFill="1" applyBorder="1" applyAlignment="1">
      <alignment vertical="center"/>
    </xf>
    <xf numFmtId="165" fontId="32" fillId="8" borderId="4" xfId="0" applyNumberFormat="1" applyFont="1" applyFill="1" applyBorder="1" applyAlignment="1">
      <alignment vertical="center"/>
    </xf>
    <xf numFmtId="0" fontId="31" fillId="0" borderId="19" xfId="0" applyFont="1" applyBorder="1" applyAlignment="1">
      <alignment vertical="center"/>
    </xf>
    <xf numFmtId="165" fontId="73" fillId="4" borderId="10" xfId="0" applyNumberFormat="1" applyFont="1" applyFill="1" applyBorder="1" applyAlignment="1">
      <alignment vertical="center"/>
    </xf>
    <xf numFmtId="4" fontId="124" fillId="4" borderId="10" xfId="0" applyNumberFormat="1" applyFont="1" applyFill="1" applyBorder="1" applyAlignment="1">
      <alignment vertical="center"/>
    </xf>
    <xf numFmtId="4" fontId="85" fillId="8" borderId="0" xfId="0" applyNumberFormat="1" applyFont="1" applyFill="1" applyAlignment="1">
      <alignment vertical="center"/>
    </xf>
    <xf numFmtId="165" fontId="100" fillId="8" borderId="0" xfId="0" applyNumberFormat="1" applyFont="1" applyFill="1" applyAlignment="1">
      <alignment vertical="center"/>
    </xf>
    <xf numFmtId="164" fontId="32" fillId="0" borderId="6" xfId="0" applyNumberFormat="1" applyFont="1" applyBorder="1" applyAlignment="1">
      <alignment horizontal="center"/>
    </xf>
    <xf numFmtId="0" fontId="127" fillId="4" borderId="0" xfId="0" applyFont="1" applyFill="1" applyAlignment="1">
      <alignment horizontal="left" vertical="center"/>
    </xf>
    <xf numFmtId="166" fontId="31" fillId="8" borderId="14" xfId="0" applyNumberFormat="1" applyFont="1" applyFill="1" applyBorder="1" applyAlignment="1">
      <alignment horizontal="center"/>
    </xf>
    <xf numFmtId="164" fontId="32" fillId="8" borderId="14" xfId="0" applyNumberFormat="1" applyFont="1" applyFill="1" applyBorder="1" applyAlignment="1">
      <alignment horizontal="center"/>
    </xf>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166" fontId="31" fillId="8" borderId="14" xfId="0" applyNumberFormat="1" applyFont="1" applyFill="1" applyBorder="1" applyAlignment="1">
      <alignment horizontal="center" vertical="center"/>
    </xf>
    <xf numFmtId="164" fontId="32" fillId="8" borderId="14"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166" fontId="31" fillId="8" borderId="9" xfId="0" applyNumberFormat="1" applyFont="1" applyFill="1" applyBorder="1" applyAlignment="1">
      <alignment horizontal="center" vertical="center"/>
    </xf>
    <xf numFmtId="4" fontId="0" fillId="0" borderId="0" xfId="0" applyNumberFormat="1"/>
    <xf numFmtId="0" fontId="145" fillId="12" borderId="0" xfId="0" applyFont="1" applyFill="1" applyAlignment="1">
      <alignment horizontal="center" vertical="center"/>
    </xf>
    <xf numFmtId="49" fontId="147" fillId="12" borderId="0" xfId="0" applyNumberFormat="1" applyFont="1" applyFill="1" applyAlignment="1">
      <alignment horizontal="center" vertical="center"/>
    </xf>
    <xf numFmtId="3" fontId="86" fillId="0" borderId="10" xfId="0" applyNumberFormat="1" applyFont="1" applyBorder="1" applyAlignment="1">
      <alignment horizontal="center" vertical="center"/>
    </xf>
    <xf numFmtId="3" fontId="86" fillId="0" borderId="3" xfId="0" applyNumberFormat="1" applyFont="1" applyBorder="1" applyAlignment="1">
      <alignment horizontal="center" vertical="center"/>
    </xf>
    <xf numFmtId="0" fontId="86" fillId="0" borderId="10" xfId="0" applyFont="1" applyBorder="1" applyAlignment="1">
      <alignment horizontal="center" vertical="center" wrapText="1"/>
    </xf>
    <xf numFmtId="0" fontId="86" fillId="0" borderId="3" xfId="0" applyFont="1" applyBorder="1" applyAlignment="1">
      <alignment horizontal="center" vertical="center"/>
    </xf>
    <xf numFmtId="0" fontId="137" fillId="0" borderId="31" xfId="12" applyFont="1" applyBorder="1" applyAlignment="1">
      <alignment horizontal="center" vertical="center"/>
    </xf>
    <xf numFmtId="0" fontId="137" fillId="0" borderId="34" xfId="12" applyFont="1" applyBorder="1" applyAlignment="1">
      <alignment horizontal="center" vertical="center"/>
    </xf>
    <xf numFmtId="0" fontId="137" fillId="0" borderId="35" xfId="12" applyFont="1" applyBorder="1" applyAlignment="1">
      <alignment horizontal="center" vertical="center"/>
    </xf>
    <xf numFmtId="0" fontId="137" fillId="0" borderId="37" xfId="12" applyFont="1" applyBorder="1" applyAlignment="1">
      <alignment horizontal="center" vertical="center"/>
    </xf>
    <xf numFmtId="0" fontId="137" fillId="0" borderId="38" xfId="12" applyFont="1" applyBorder="1" applyAlignment="1">
      <alignment horizontal="center" vertical="center"/>
    </xf>
    <xf numFmtId="0" fontId="137" fillId="0" borderId="39" xfId="12" applyFont="1" applyBorder="1" applyAlignment="1">
      <alignment horizontal="center" vertical="center"/>
    </xf>
    <xf numFmtId="0" fontId="137" fillId="0" borderId="41" xfId="12" applyFont="1" applyBorder="1" applyAlignment="1">
      <alignment horizontal="center" vertical="center"/>
    </xf>
    <xf numFmtId="0" fontId="137" fillId="0" borderId="44" xfId="12" applyFont="1" applyBorder="1" applyAlignment="1">
      <alignment horizontal="center" vertical="center"/>
    </xf>
    <xf numFmtId="0" fontId="137" fillId="0" borderId="43" xfId="12" applyFont="1" applyBorder="1" applyAlignment="1">
      <alignment horizontal="center" vertical="center"/>
    </xf>
    <xf numFmtId="0" fontId="137" fillId="0" borderId="45" xfId="12" applyFont="1" applyBorder="1" applyAlignment="1">
      <alignment horizontal="center" vertical="center"/>
    </xf>
    <xf numFmtId="0" fontId="31" fillId="0" borderId="23" xfId="0" applyFont="1" applyBorder="1" applyAlignment="1">
      <alignment horizontal="center"/>
    </xf>
    <xf numFmtId="0" fontId="31" fillId="0" borderId="11" xfId="0" applyFont="1" applyBorder="1" applyAlignment="1">
      <alignment horizontal="center"/>
    </xf>
    <xf numFmtId="0" fontId="31" fillId="0" borderId="6" xfId="0" applyFont="1" applyBorder="1" applyAlignment="1">
      <alignment horizontal="center"/>
    </xf>
    <xf numFmtId="0" fontId="31" fillId="0" borderId="31" xfId="12" applyFont="1" applyBorder="1" applyAlignment="1">
      <alignment horizontal="center" vertical="center"/>
    </xf>
    <xf numFmtId="0" fontId="31" fillId="0" borderId="34" xfId="12" applyFont="1" applyBorder="1" applyAlignment="1">
      <alignment horizontal="center" vertical="center"/>
    </xf>
    <xf numFmtId="0" fontId="31" fillId="0" borderId="35" xfId="12" applyFont="1" applyBorder="1" applyAlignment="1">
      <alignment horizontal="center" vertical="center"/>
    </xf>
    <xf numFmtId="0" fontId="137" fillId="0" borderId="42" xfId="12" applyFont="1" applyBorder="1" applyAlignment="1">
      <alignment horizontal="center" vertical="center"/>
    </xf>
    <xf numFmtId="0" fontId="137" fillId="0" borderId="83"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31" fillId="4" borderId="0" xfId="0" applyFont="1" applyFill="1" applyAlignment="1">
      <alignment horizontal="center"/>
    </xf>
    <xf numFmtId="0" fontId="100" fillId="0" borderId="63" xfId="0" applyFont="1" applyBorder="1" applyAlignment="1">
      <alignment horizontal="center" vertical="center" wrapText="1"/>
    </xf>
    <xf numFmtId="0" fontId="100" fillId="0" borderId="66" xfId="0" applyFont="1" applyBorder="1" applyAlignment="1">
      <alignment horizontal="center" vertical="center" wrapText="1"/>
    </xf>
    <xf numFmtId="0" fontId="100" fillId="0" borderId="69" xfId="0" applyFont="1" applyBorder="1" applyAlignment="1">
      <alignment horizontal="center" vertical="center" wrapText="1"/>
    </xf>
    <xf numFmtId="0" fontId="31" fillId="0" borderId="9" xfId="0" applyFont="1" applyBorder="1" applyAlignment="1">
      <alignment horizontal="center"/>
    </xf>
    <xf numFmtId="0" fontId="32" fillId="0" borderId="0" xfId="0" applyFont="1" applyAlignment="1">
      <alignment horizontal="center" vertical="top" wrapText="1"/>
    </xf>
    <xf numFmtId="0" fontId="100" fillId="8" borderId="23" xfId="0" applyFont="1" applyFill="1" applyBorder="1" applyAlignment="1">
      <alignment horizontal="center"/>
    </xf>
    <xf numFmtId="0" fontId="27" fillId="0" borderId="44"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5" xfId="0" applyFont="1" applyBorder="1" applyAlignment="1">
      <alignment horizontal="center" vertical="center" wrapText="1"/>
    </xf>
    <xf numFmtId="0" fontId="44" fillId="0" borderId="44"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43" xfId="0" applyFont="1" applyBorder="1" applyAlignment="1">
      <alignment horizontal="center" vertical="center"/>
    </xf>
    <xf numFmtId="0" fontId="44" fillId="0" borderId="45" xfId="0" applyFont="1" applyBorder="1" applyAlignment="1">
      <alignment horizontal="center" vertical="center"/>
    </xf>
    <xf numFmtId="0" fontId="27" fillId="0" borderId="43" xfId="0" applyFont="1" applyBorder="1" applyAlignment="1">
      <alignment horizontal="center" vertical="center"/>
    </xf>
    <xf numFmtId="0" fontId="27" fillId="0" borderId="45" xfId="0"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4" fillId="0" borderId="0" xfId="5" applyFont="1" applyAlignment="1">
      <alignment horizontal="center" vertical="center"/>
    </xf>
    <xf numFmtId="0" fontId="65" fillId="0" borderId="0" xfId="0" applyFont="1" applyAlignment="1">
      <alignment horizontal="left" vertical="center" wrapText="1" readingOrder="1"/>
    </xf>
    <xf numFmtId="0" fontId="66" fillId="0" borderId="0" xfId="0" applyFont="1" applyAlignment="1">
      <alignment horizontal="left" vertical="center" wrapText="1" readingOrder="1"/>
    </xf>
    <xf numFmtId="0" fontId="12" fillId="0" borderId="0" xfId="0" applyFont="1" applyAlignment="1">
      <alignment horizontal="left" vertical="center" wrapText="1" readingOrder="1"/>
    </xf>
    <xf numFmtId="0" fontId="67" fillId="0" borderId="0" xfId="0" applyFont="1" applyAlignment="1">
      <alignment horizontal="left" vertical="center" wrapText="1" readingOrder="1"/>
    </xf>
    <xf numFmtId="0" fontId="87"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5">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2 2" xfId="13" xr:uid="{8E30A193-52A9-4A5B-86F4-66CABC1F8B9F}"/>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xfId="14" builtinId="5"/>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8.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externalLink" Target="externalLinks/externalLink1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externalLink" Target="externalLinks/externalLink9.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7.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externalLink" Target="externalLinks/externalLink10.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0</xdr:rowOff>
    </xdr:from>
    <xdr:to>
      <xdr:col>13</xdr:col>
      <xdr:colOff>147977</xdr:colOff>
      <xdr:row>37</xdr:row>
      <xdr:rowOff>188799</xdr:rowOff>
    </xdr:to>
    <xdr:sp macro="" textlink="">
      <xdr:nvSpPr>
        <xdr:cNvPr id="2" name="object 33">
          <a:extLst>
            <a:ext uri="{FF2B5EF4-FFF2-40B4-BE49-F238E27FC236}">
              <a16:creationId xmlns:a16="http://schemas.microsoft.com/office/drawing/2014/main" id="{8849048A-6F1B-423A-9839-60002FA46998}"/>
            </a:ext>
          </a:extLst>
        </xdr:cNvPr>
        <xdr:cNvSpPr txBox="1"/>
      </xdr:nvSpPr>
      <xdr:spPr>
        <a:xfrm>
          <a:off x="0" y="8273143"/>
          <a:ext cx="9251156" cy="392906"/>
        </a:xfrm>
        <a:prstGeom prst="rect">
          <a:avLst/>
        </a:prstGeom>
      </xdr:spPr>
      <xdr:txBody>
        <a:bodyPr vert="horz" wrap="square" lIns="0" tIns="12700" rIns="0" bIns="0"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2700">
            <a:lnSpc>
              <a:spcPct val="100000"/>
            </a:lnSpc>
            <a:spcBef>
              <a:spcPts val="100"/>
            </a:spcBef>
          </a:pPr>
          <a:r>
            <a:rPr lang="it-IT" sz="1000" b="1">
              <a:solidFill>
                <a:srgbClr val="231F20"/>
              </a:solidFill>
              <a:latin typeface="Century Gothic" panose="020B0502020202020204" pitchFamily="34" charset="0"/>
              <a:cs typeface="Segoe UI Semilight" panose="020B0402040204020203" pitchFamily="34" charset="0"/>
            </a:rPr>
            <a:t>n.b. - I dati illustrati nella sezione "Comunicazioni</a:t>
          </a:r>
          <a:r>
            <a:rPr lang="it-IT" sz="1000" b="1" baseline="0">
              <a:solidFill>
                <a:srgbClr val="231F20"/>
              </a:solidFill>
              <a:latin typeface="Century Gothic" panose="020B0502020202020204" pitchFamily="34" charset="0"/>
              <a:cs typeface="Segoe UI Semilight" panose="020B0402040204020203" pitchFamily="34" charset="0"/>
            </a:rPr>
            <a:t> Elettroniche" </a:t>
          </a:r>
          <a:r>
            <a:rPr lang="it-IT" sz="1000" b="1">
              <a:solidFill>
                <a:srgbClr val="231F20"/>
              </a:solidFill>
              <a:latin typeface="Century Gothic" panose="020B0502020202020204" pitchFamily="34" charset="0"/>
              <a:cs typeface="Segoe UI Semilight" panose="020B0402040204020203" pitchFamily="34" charset="0"/>
            </a:rPr>
            <a:t>includono anche una stima della "altre imprese" presenti sul mercato, </a:t>
          </a:r>
          <a:endParaRPr lang="it-IT" sz="1000">
            <a:latin typeface="Century Gothic" panose="020B0502020202020204" pitchFamily="34" charset="0"/>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190499</xdr:colOff>
      <xdr:row>186</xdr:row>
      <xdr:rowOff>95251</xdr:rowOff>
    </xdr:from>
    <xdr:to>
      <xdr:col>24</xdr:col>
      <xdr:colOff>105232</xdr:colOff>
      <xdr:row>190</xdr:row>
      <xdr:rowOff>9320</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535082" y="38121168"/>
          <a:ext cx="1160931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7</xdr:col>
      <xdr:colOff>201082</xdr:colOff>
      <xdr:row>190</xdr:row>
      <xdr:rowOff>21166</xdr:rowOff>
    </xdr:from>
    <xdr:to>
      <xdr:col>23</xdr:col>
      <xdr:colOff>455082</xdr:colOff>
      <xdr:row>193</xdr:row>
      <xdr:rowOff>136319</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5545665" y="38851416"/>
          <a:ext cx="11260667" cy="718403"/>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196401</xdr:colOff>
      <xdr:row>140</xdr:row>
      <xdr:rowOff>37944</xdr:rowOff>
    </xdr:from>
    <xdr:to>
      <xdr:col>25</xdr:col>
      <xdr:colOff>72576</xdr:colOff>
      <xdr:row>140</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539750</xdr:colOff>
      <xdr:row>204</xdr:row>
      <xdr:rowOff>116417</xdr:rowOff>
    </xdr:from>
    <xdr:to>
      <xdr:col>22</xdr:col>
      <xdr:colOff>503728</xdr:colOff>
      <xdr:row>208</xdr:row>
      <xdr:rowOff>9320</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5683250" y="41783000"/>
          <a:ext cx="9806478" cy="707820"/>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7</xdr:col>
      <xdr:colOff>571500</xdr:colOff>
      <xdr:row>200</xdr:row>
      <xdr:rowOff>137583</xdr:rowOff>
    </xdr:from>
    <xdr:to>
      <xdr:col>24</xdr:col>
      <xdr:colOff>134388</xdr:colOff>
      <xdr:row>204</xdr:row>
      <xdr:rowOff>51651</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5715000" y="40999833"/>
          <a:ext cx="10717721" cy="71840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245268</xdr:colOff>
      <xdr:row>2</xdr:row>
      <xdr:rowOff>153461</xdr:rowOff>
    </xdr:from>
    <xdr:to>
      <xdr:col>16</xdr:col>
      <xdr:colOff>169333</xdr:colOff>
      <xdr:row>15</xdr:row>
      <xdr:rowOff>166688</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420893" y="629711"/>
          <a:ext cx="4567503" cy="306122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2022</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2/OT%202022%2012/OPEN%20DATA%202022%2012%20-%20Rev%2014.04.xlsx" TargetMode="External"/><Relationship Id="rId1" Type="http://schemas.openxmlformats.org/officeDocument/2006/relationships/externalLinkPath" Target="/personal/n_capodaglio_agcom_it/Documents/Documenti/Documenti%20Excel/OSSERVATORIO%20TRIMESTRALE/IF%202022/OT%202022%2012/OPEN%20DATA%202022%2012%20-%20Rev%2014.04.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DS%20-%20Quotidiani.xlsx" TargetMode="External"/><Relationship Id="rId1" Type="http://schemas.openxmlformats.org/officeDocument/2006/relationships/externalLinkPath" Target="/personal/o_ardovino_agcom_it/Documents/Desktop/AGCOM/AA_OSSERVATORIO/AA_LAVORO/37_Marzo_2024/AA_New/2023%2012%20-%20SERIE%20STORICHE%20-%20MEDIA/2023%2012%20-%20ADS%20-%20Quotidiani.xlsx" TargetMode="External"/></Relationships>
</file>

<file path=xl/externalLinks/_rels/externalLink11.xml.rels><?xml version="1.0" encoding="UTF-8" standalone="yes"?>
<Relationships xmlns="http://schemas.openxmlformats.org/package/2006/relationships"><Relationship Id="rId3" Type="http://schemas.openxmlformats.org/officeDocument/2006/relationships/externalLinkPath" Target="https://serviziagcom-my.sharepoint.com/personal/n_capodaglio_agcom_it/Documents/Documenti/Documenti%20Excel/OSSERVATORIO%20TRIMESTRALE/IF%202023/OT%202023%2012/2023%2012%20-%20SERIE%20STORICHE%20-%20SERVIZI%20POSTALI/OPEN%20DATA%202023%2012%20-%20bozza%20POSTALI.xlsx" TargetMode="External"/><Relationship Id="rId2" Type="http://schemas.microsoft.com/office/2019/04/relationships/externalLinkLongPath" Target="/personal/o_ardovino_agcom_it/Documents/Desktop/AGCOM/AA_OSSERVATORIO/AA_LAVORO/37_Marzo_2024/AA_New/2023%2012%20-%20SERIE%20STORICHE%20-%20SERVIZI%20POSTALI/OPEN%20DATA%202023%2012%20-%20bozza%20POSTALI.xlsx?18C5EA76" TargetMode="External"/><Relationship Id="rId1" Type="http://schemas.openxmlformats.org/officeDocument/2006/relationships/externalLinkPath" Target="file:///\\18C5EA76\OPEN%20DATA%202023%2012%20-%20bozza%20POSTALI.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uditel%20-%20Canali%20TV.xlsx" TargetMode="External"/><Relationship Id="rId1" Type="http://schemas.openxmlformats.org/officeDocument/2006/relationships/externalLinkPath" Target="/personal/o_ardovino_agcom_it/Documents/Desktop/AGCOM/AA_OSSERVATORIO/AA_LAVORO/37_Marzo_2024/AA_New/2023%2012%20-%20SERIE%20STORICHE%20-%20MEDIA/2023%2012%20-%20Auditel%20-%20Canali%20TV.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19-2023%20-%20Auditel%20-%20Full%20Year.xlsx" TargetMode="External"/><Relationship Id="rId1" Type="http://schemas.openxmlformats.org/officeDocument/2006/relationships/externalLinkPath" Target="/personal/o_ardovino_agcom_it/Documents/Desktop/AGCOM/AA_OSSERVATORIO/AA_LAVORO/37_Marzo_2024/AA_New/2023%2012%20-%20SERIE%20STORICHE%20-%20MEDIA/2019-2023%20-%20Auditel%20-%20Full%20Year.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20-%20Canali%20TV.xlsx" TargetMode="External"/><Relationship Id="rId1" Type="http://schemas.openxmlformats.org/officeDocument/2006/relationships/externalLinkPath" Target="/personal/o_ardovino_agcom_it/Documents/Desktop/AGCOM/AA_OSSERVATORIO/AA_LAVORO/35_Settembre_2023/2023%2006%20-%20SERIE%20STORICA%20MEDIA/2023%2006%20-%20Auditel%20-%20Canali%20TV.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20-%20Canali%20TV.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uditel%20-%20Canali%20TV.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6/2023%2006%20-%20SERIE%20STORICA%20MEDIA/2023%2006%20-%20Auditel-Telegiornali.xlsx" TargetMode="External"/><Relationship Id="rId1" Type="http://schemas.openxmlformats.org/officeDocument/2006/relationships/externalLinkPath" Target="/personal/o_ardovino_agcom_it/Documents/Desktop/AGCOM/AA_OSSERVATORIO/AA_LAVORO/35_Settembre_2023/2023%2006%20-%20SERIE%20STORICA%20MEDIA/2023%2006%20-%20Auditel-Telegiornali.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uditel-Telegiornal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uditel-Telegiornali.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12/2023%2012%20-%20SERIE%20STORICHE%20-%20MEDIA/2023%2012%20-%20Auditel-Telegiornali.xlsx" TargetMode="External"/><Relationship Id="rId1" Type="http://schemas.openxmlformats.org/officeDocument/2006/relationships/externalLinkPath" Target="/personal/o_ardovino_agcom_it/Documents/Desktop/AGCOM/AA_OSSERVATORIO/AA_LAVORO/37_Marzo_2024/AA_New/2023%2012%20-%20SERIE%20STORICHE%20-%20MEDIA/2023%2012%20-%20Auditel-Telegiornali.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9/2023%2009%20-%20SERIE%20STORICHE%20-%20MEDIA/2023%2009%20-%20ADS%20-%20Quotidiani.xlsx" TargetMode="External"/><Relationship Id="rId1" Type="http://schemas.openxmlformats.org/officeDocument/2006/relationships/externalLinkPath" Target="/personal/n_capodaglio_agcom_it/Documents/Documenti/Documenti%20Excel/OSSERVATORIO%20TRIMESTRALE/IF%202023/OT%202023%2009/2023%2009%20-%20SERIE%20STORICHE%20-%20MEDIA/2023%2009%20-%20ADS%20-%20Quotidi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1.12"/>
      <sheetName val="1.13"/>
      <sheetName val="1.14"/>
      <sheetName val="1.15"/>
      <sheetName val="1.16"/>
      <sheetName val="1.17"/>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row r="14">
          <cell r="A14" t="str">
            <v>1.9   Copertura per tecnologia e velocità - Territory coverage by technology and speed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9 FY"/>
      <sheetName val="Fig. .... (12M)"/>
      <sheetName val="Fig. 2.10 - FY"/>
      <sheetName val="Fig. ..... (12M)"/>
      <sheetName val="Fig. 2.11"/>
      <sheetName val="Fig. ....... (12M)"/>
      <sheetName val="Fig. 2.12 Top 10"/>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Ott 23"/>
      <sheetName val="Nov 23"/>
      <sheetName val="Dic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15">
          <cell r="CF115">
            <v>42.771222000000002</v>
          </cell>
          <cell r="CG115">
            <v>40.979120000000002</v>
          </cell>
          <cell r="CH115">
            <v>39.569361999999998</v>
          </cell>
        </row>
        <row r="116">
          <cell r="CF116">
            <v>5.499028</v>
          </cell>
          <cell r="CG116">
            <v>5.2265699999999997</v>
          </cell>
          <cell r="CH116">
            <v>5.0529890000000002</v>
          </cell>
        </row>
        <row r="117">
          <cell r="CF117">
            <v>3.0166409999999999</v>
          </cell>
          <cell r="CG117">
            <v>2.8497599999999998</v>
          </cell>
          <cell r="CH117">
            <v>2.833329</v>
          </cell>
        </row>
        <row r="118">
          <cell r="CF118">
            <v>2.3728899999999999</v>
          </cell>
          <cell r="CG118">
            <v>2.3388119999999999</v>
          </cell>
          <cell r="CH118">
            <v>2.1826089999999998</v>
          </cell>
        </row>
        <row r="119">
          <cell r="CF119">
            <v>2.177378</v>
          </cell>
          <cell r="CG119">
            <v>2.0671200000000001</v>
          </cell>
          <cell r="CH119">
            <v>2.000594</v>
          </cell>
        </row>
        <row r="120">
          <cell r="CF120">
            <v>2.0172940000000001</v>
          </cell>
          <cell r="CG120">
            <v>1.94946</v>
          </cell>
          <cell r="CH120">
            <v>1.9298630000000001</v>
          </cell>
        </row>
        <row r="121">
          <cell r="CF121">
            <v>1.8748860000000001</v>
          </cell>
          <cell r="CG121">
            <v>1.954472</v>
          </cell>
          <cell r="CH121">
            <v>1.8116019999999999</v>
          </cell>
        </row>
        <row r="122">
          <cell r="CF122">
            <v>1.6618170000000001</v>
          </cell>
          <cell r="CG122">
            <v>1.61982</v>
          </cell>
          <cell r="CH122">
            <v>1.581399</v>
          </cell>
        </row>
        <row r="123">
          <cell r="CF123">
            <v>1.6931579999999999</v>
          </cell>
          <cell r="CG123">
            <v>1.6233900000000001</v>
          </cell>
          <cell r="CH123">
            <v>1.525458</v>
          </cell>
        </row>
        <row r="124">
          <cell r="CF124">
            <v>1.070235</v>
          </cell>
          <cell r="CG124">
            <v>0.98690199999999995</v>
          </cell>
          <cell r="CH124">
            <v>1.228577</v>
          </cell>
        </row>
        <row r="125">
          <cell r="CF125">
            <v>1.100841</v>
          </cell>
          <cell r="CG125">
            <v>1.0549200000000001</v>
          </cell>
          <cell r="CH125">
            <v>1.027876</v>
          </cell>
        </row>
        <row r="126">
          <cell r="CF126">
            <v>36.378960999999997</v>
          </cell>
          <cell r="CG126">
            <v>34.73377</v>
          </cell>
          <cell r="CH126">
            <v>33.535010999999997</v>
          </cell>
        </row>
        <row r="127">
          <cell r="CF127">
            <v>4.0558540000000001</v>
          </cell>
          <cell r="CG127">
            <v>3.8145600000000002</v>
          </cell>
          <cell r="CH127">
            <v>3.6861609999999998</v>
          </cell>
        </row>
        <row r="128">
          <cell r="CF128">
            <v>2.2483059999999999</v>
          </cell>
          <cell r="CG128">
            <v>2.0965799999999999</v>
          </cell>
          <cell r="CH128">
            <v>2.084346</v>
          </cell>
        </row>
        <row r="129">
          <cell r="CF129">
            <v>2.288637</v>
          </cell>
          <cell r="CG129">
            <v>2.2581120000000001</v>
          </cell>
          <cell r="CH129">
            <v>2.1058110000000001</v>
          </cell>
        </row>
        <row r="130">
          <cell r="CF130">
            <v>1.872214</v>
          </cell>
          <cell r="CG130">
            <v>1.7743800000000001</v>
          </cell>
          <cell r="CH130">
            <v>1.72231</v>
          </cell>
        </row>
        <row r="131">
          <cell r="CF131">
            <v>1.7831319999999999</v>
          </cell>
          <cell r="CG131">
            <v>1.86199</v>
          </cell>
          <cell r="CH131">
            <v>1.717716</v>
          </cell>
        </row>
        <row r="132">
          <cell r="CF132">
            <v>1.636676</v>
          </cell>
          <cell r="CG132">
            <v>1.5941399999999999</v>
          </cell>
          <cell r="CH132">
            <v>1.5555600000000001</v>
          </cell>
        </row>
        <row r="133">
          <cell r="CF133">
            <v>1.488124</v>
          </cell>
          <cell r="CG133">
            <v>1.42197</v>
          </cell>
          <cell r="CH133">
            <v>1.32762</v>
          </cell>
        </row>
        <row r="134">
          <cell r="CF134">
            <v>1.038527</v>
          </cell>
          <cell r="CG134">
            <v>0.95760000000000001</v>
          </cell>
          <cell r="CH134">
            <v>1.201608</v>
          </cell>
        </row>
        <row r="135">
          <cell r="CF135">
            <v>1.1939340000000001</v>
          </cell>
          <cell r="CG135">
            <v>1.1405700000000001</v>
          </cell>
          <cell r="CH135">
            <v>1.145384</v>
          </cell>
        </row>
        <row r="136">
          <cell r="CF136">
            <v>1.0836980000000001</v>
          </cell>
          <cell r="CG136">
            <v>1.0383599999999999</v>
          </cell>
          <cell r="CH136">
            <v>1.01152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C1" t="str">
            <v>1T19</v>
          </cell>
          <cell r="D1" t="str">
            <v>2T19</v>
          </cell>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cell r="T1" t="str">
            <v>2T23</v>
          </cell>
          <cell r="U1" t="str">
            <v>3T23</v>
          </cell>
          <cell r="V1" t="str">
            <v>4T23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nremo"/>
      <sheetName val="Fig. 2.1 Full Year"/>
      <sheetName val="Fig. 2.1"/>
      <sheetName val="Fig. 2.2 "/>
      <sheetName val="Fig. 2.3"/>
      <sheetName val="Fig 2.6"/>
      <sheetName val="Fig.2.3 Q4-gruppi"/>
      <sheetName val="Fig.2.5 Q4-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8 23"/>
      <sheetName val="09 23"/>
      <sheetName val="10 23"/>
      <sheetName val="11 23"/>
      <sheetName val="12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ow r="11">
          <cell r="B11">
            <v>21.926474048761524</v>
          </cell>
        </row>
      </sheetData>
      <sheetData sheetId="2" refreshError="1"/>
      <sheetData sheetId="3" refreshError="1"/>
      <sheetData sheetId="4" refreshError="1"/>
      <sheetData sheetId="5" refreshError="1"/>
      <sheetData sheetId="6">
        <row r="7">
          <cell r="B7">
            <v>8.2930686666666666</v>
          </cell>
        </row>
      </sheetData>
      <sheetData sheetId="7">
        <row r="15">
          <cell r="M15">
            <v>0.36690600000000001</v>
          </cell>
          <cell r="N15">
            <v>0.38313966666666671</v>
          </cell>
          <cell r="O15">
            <v>0.3085903333333333</v>
          </cell>
          <cell r="P15">
            <v>0.31459633333333331</v>
          </cell>
          <cell r="Q15">
            <v>0.32009500000000002</v>
          </cell>
        </row>
        <row r="17">
          <cell r="M17">
            <v>0.22092466666666666</v>
          </cell>
          <cell r="N17">
            <v>0.21287633333333333</v>
          </cell>
          <cell r="O17">
            <v>0.18301666666666666</v>
          </cell>
          <cell r="P17">
            <v>0.21501600000000001</v>
          </cell>
          <cell r="Q17">
            <v>0.21618966666666667</v>
          </cell>
        </row>
        <row r="19">
          <cell r="M19">
            <v>0.17900933333333335</v>
          </cell>
          <cell r="N19">
            <v>0.20440966666666666</v>
          </cell>
          <cell r="O19">
            <v>0.16502700000000001</v>
          </cell>
          <cell r="P19">
            <v>0.16116333333333335</v>
          </cell>
          <cell r="Q19">
            <v>0.19867399999999999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7">
          <cell r="CE7">
            <v>1528672</v>
          </cell>
          <cell r="CF7">
            <v>1628137</v>
          </cell>
          <cell r="CG7">
            <v>1559420</v>
          </cell>
        </row>
        <row r="8">
          <cell r="CE8">
            <v>364020</v>
          </cell>
          <cell r="CF8">
            <v>473799</v>
          </cell>
          <cell r="CG8">
            <v>418882</v>
          </cell>
        </row>
        <row r="9">
          <cell r="CE9">
            <v>554700</v>
          </cell>
          <cell r="CF9">
            <v>606784</v>
          </cell>
          <cell r="CG9">
            <v>607020</v>
          </cell>
        </row>
        <row r="10">
          <cell r="CE10">
            <v>2970741</v>
          </cell>
          <cell r="CF10">
            <v>3273642</v>
          </cell>
          <cell r="CG10">
            <v>3186654</v>
          </cell>
        </row>
        <row r="11">
          <cell r="CE11">
            <v>1462567</v>
          </cell>
          <cell r="CF11">
            <v>1587610</v>
          </cell>
          <cell r="CG11">
            <v>1534426</v>
          </cell>
        </row>
        <row r="12">
          <cell r="CE12">
            <v>381694</v>
          </cell>
          <cell r="CF12">
            <v>423025</v>
          </cell>
          <cell r="CG12">
            <v>430876</v>
          </cell>
        </row>
        <row r="13">
          <cell r="CE13">
            <v>343087</v>
          </cell>
          <cell r="CF13">
            <v>370688</v>
          </cell>
          <cell r="CG13">
            <v>338968</v>
          </cell>
        </row>
        <row r="14">
          <cell r="CE14">
            <v>3144725</v>
          </cell>
          <cell r="CF14">
            <v>3389740</v>
          </cell>
          <cell r="CG14">
            <v>3341873</v>
          </cell>
        </row>
        <row r="15">
          <cell r="CE15">
            <v>326963</v>
          </cell>
          <cell r="CF15">
            <v>331229</v>
          </cell>
          <cell r="CG15">
            <v>302093</v>
          </cell>
        </row>
        <row r="16">
          <cell r="CE16">
            <v>367487</v>
          </cell>
          <cell r="CF16">
            <v>370917</v>
          </cell>
          <cell r="CG16">
            <v>340140</v>
          </cell>
        </row>
        <row r="17">
          <cell r="CE17">
            <v>194296</v>
          </cell>
          <cell r="CF17">
            <v>217824</v>
          </cell>
          <cell r="CG17">
            <v>236449</v>
          </cell>
        </row>
        <row r="18">
          <cell r="CE18">
            <v>632081</v>
          </cell>
          <cell r="CF18">
            <v>684868</v>
          </cell>
          <cell r="CG18">
            <v>683355</v>
          </cell>
        </row>
        <row r="19">
          <cell r="CE19">
            <v>188281</v>
          </cell>
          <cell r="CF19">
            <v>218859</v>
          </cell>
          <cell r="CG19">
            <v>188882</v>
          </cell>
        </row>
        <row r="20">
          <cell r="CE20">
            <v>713629</v>
          </cell>
          <cell r="CF20">
            <v>775291</v>
          </cell>
          <cell r="CG20">
            <v>781831</v>
          </cell>
        </row>
        <row r="21">
          <cell r="CE21">
            <v>8274135</v>
          </cell>
          <cell r="CF21">
            <v>8936950</v>
          </cell>
          <cell r="CG21">
            <v>8781071</v>
          </cell>
        </row>
        <row r="43">
          <cell r="CE43">
            <v>4282015</v>
          </cell>
          <cell r="CF43">
            <v>4294319</v>
          </cell>
          <cell r="CG43">
            <v>3952752</v>
          </cell>
        </row>
        <row r="44">
          <cell r="CE44">
            <v>818012</v>
          </cell>
          <cell r="CF44">
            <v>921571</v>
          </cell>
          <cell r="CG44">
            <v>881251</v>
          </cell>
        </row>
        <row r="45">
          <cell r="CE45">
            <v>1163981</v>
          </cell>
          <cell r="CF45">
            <v>1167966</v>
          </cell>
          <cell r="CG45">
            <v>1147805</v>
          </cell>
        </row>
        <row r="46">
          <cell r="CE46">
            <v>7393079</v>
          </cell>
          <cell r="CF46">
            <v>7514336</v>
          </cell>
          <cell r="CG46">
            <v>7152270</v>
          </cell>
        </row>
        <row r="47">
          <cell r="CE47">
            <v>2959939</v>
          </cell>
          <cell r="CF47">
            <v>3255437</v>
          </cell>
          <cell r="CG47">
            <v>3172611</v>
          </cell>
        </row>
        <row r="48">
          <cell r="CE48">
            <v>1203903</v>
          </cell>
          <cell r="CF48">
            <v>1222736</v>
          </cell>
          <cell r="CG48">
            <v>1243067</v>
          </cell>
        </row>
        <row r="49">
          <cell r="CE49">
            <v>947205</v>
          </cell>
          <cell r="CF49">
            <v>948338</v>
          </cell>
          <cell r="CG49">
            <v>852737</v>
          </cell>
        </row>
        <row r="50">
          <cell r="CE50">
            <v>7354463</v>
          </cell>
          <cell r="CF50">
            <v>7673011</v>
          </cell>
          <cell r="CG50">
            <v>7484106</v>
          </cell>
        </row>
        <row r="51">
          <cell r="CE51">
            <v>1134371</v>
          </cell>
          <cell r="CF51">
            <v>1123188</v>
          </cell>
          <cell r="CG51">
            <v>1053461</v>
          </cell>
        </row>
        <row r="52">
          <cell r="CE52">
            <v>1239352</v>
          </cell>
          <cell r="CF52">
            <v>1222703</v>
          </cell>
          <cell r="CG52">
            <v>1144328</v>
          </cell>
        </row>
        <row r="53">
          <cell r="CE53">
            <v>534789</v>
          </cell>
          <cell r="CF53">
            <v>528321</v>
          </cell>
          <cell r="CG53">
            <v>462712</v>
          </cell>
        </row>
        <row r="54">
          <cell r="CE54">
            <v>1584381</v>
          </cell>
          <cell r="CF54">
            <v>1577104</v>
          </cell>
          <cell r="CG54">
            <v>1426980</v>
          </cell>
        </row>
        <row r="55">
          <cell r="CE55">
            <v>657540</v>
          </cell>
          <cell r="CF55">
            <v>822501</v>
          </cell>
          <cell r="CG55">
            <v>613876</v>
          </cell>
        </row>
        <row r="56">
          <cell r="CE56">
            <v>1638621</v>
          </cell>
          <cell r="CF56">
            <v>1917297</v>
          </cell>
          <cell r="CG56">
            <v>1712069</v>
          </cell>
        </row>
        <row r="57">
          <cell r="CE57">
            <v>20001924</v>
          </cell>
          <cell r="CF57">
            <v>20618287</v>
          </cell>
          <cell r="CG57">
            <v>19654365</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2 "/>
      <sheetName val="Fig. 2.4"/>
      <sheetName val="Fig. 2.8 - All news"/>
      <sheetName val="Dataset anno"/>
      <sheetName val="Canali Auditel"/>
      <sheetName val="Auditel 2023"/>
      <sheetName val="Auditel 2022"/>
      <sheetName val="Auditel 2020"/>
      <sheetName val="Auditel 2021"/>
      <sheetName val="Auditel 2019"/>
      <sheetName val="Auditel 2018"/>
      <sheetName val="Auditel 2017"/>
      <sheetName val="Auditel 2016"/>
      <sheetName val="Auditel 2015"/>
      <sheetName val="Auditel 2014"/>
      <sheetName val="Auditel 2013"/>
      <sheetName val="Auditel 2012"/>
    </sheetNames>
    <sheetDataSet>
      <sheetData sheetId="0" refreshError="1"/>
      <sheetData sheetId="1" refreshError="1"/>
      <sheetData sheetId="2" refreshError="1"/>
      <sheetData sheetId="3">
        <row r="5">
          <cell r="K5">
            <v>51.191000000000003</v>
          </cell>
          <cell r="L5">
            <v>98.129000000000005</v>
          </cell>
          <cell r="N5">
            <v>62.031999999999996</v>
          </cell>
          <cell r="P5">
            <v>49.344999999999999</v>
          </cell>
        </row>
        <row r="6">
          <cell r="K6">
            <v>58.966000000000001</v>
          </cell>
          <cell r="L6">
            <v>112.282</v>
          </cell>
          <cell r="N6">
            <v>71.536000000000001</v>
          </cell>
          <cell r="P6">
            <v>64.466999999999999</v>
          </cell>
        </row>
        <row r="7">
          <cell r="K7">
            <v>71.364000000000004</v>
          </cell>
          <cell r="L7">
            <v>144.36600000000001</v>
          </cell>
          <cell r="N7">
            <v>86.022999999999996</v>
          </cell>
          <cell r="P7">
            <v>79.605999999999995</v>
          </cell>
        </row>
        <row r="8">
          <cell r="K8">
            <v>90.701999999999998</v>
          </cell>
          <cell r="L8">
            <v>162.333</v>
          </cell>
          <cell r="N8">
            <v>107.889</v>
          </cell>
          <cell r="P8">
            <v>121.185</v>
          </cell>
        </row>
        <row r="9">
          <cell r="K9">
            <v>63.540999999999997</v>
          </cell>
          <cell r="L9">
            <v>126.529</v>
          </cell>
          <cell r="N9">
            <v>70.606999999999999</v>
          </cell>
          <cell r="P9">
            <v>58.783999999999999</v>
          </cell>
        </row>
        <row r="15">
          <cell r="K15">
            <v>40.957999999999998</v>
          </cell>
          <cell r="L15">
            <v>77.281999999999996</v>
          </cell>
          <cell r="N15">
            <v>69.337000000000003</v>
          </cell>
          <cell r="P15">
            <v>69.378</v>
          </cell>
        </row>
        <row r="16">
          <cell r="K16">
            <v>43.328000000000003</v>
          </cell>
          <cell r="L16">
            <v>77.72</v>
          </cell>
          <cell r="N16">
            <v>69.436000000000007</v>
          </cell>
          <cell r="P16">
            <v>73.415999999999997</v>
          </cell>
        </row>
        <row r="17">
          <cell r="K17">
            <v>47.139000000000003</v>
          </cell>
          <cell r="L17">
            <v>83.554000000000002</v>
          </cell>
          <cell r="N17">
            <v>69.066000000000003</v>
          </cell>
          <cell r="P17">
            <v>74.852000000000004</v>
          </cell>
        </row>
        <row r="18">
          <cell r="K18">
            <v>52.279000000000003</v>
          </cell>
          <cell r="L18">
            <v>78.125</v>
          </cell>
          <cell r="N18">
            <v>81.641999999999996</v>
          </cell>
          <cell r="P18">
            <v>80.462000000000003</v>
          </cell>
        </row>
        <row r="19">
          <cell r="K19">
            <v>38.241999999999997</v>
          </cell>
          <cell r="L19">
            <v>64.412999999999997</v>
          </cell>
          <cell r="N19">
            <v>64.745000000000005</v>
          </cell>
          <cell r="P19">
            <v>47.499000000000002</v>
          </cell>
        </row>
        <row r="25">
          <cell r="K25">
            <v>28.16</v>
          </cell>
          <cell r="L25">
            <v>50.603000000000002</v>
          </cell>
          <cell r="N25">
            <v>45.234999999999999</v>
          </cell>
          <cell r="P25">
            <v>43.05</v>
          </cell>
        </row>
        <row r="26">
          <cell r="K26">
            <v>34.396000000000001</v>
          </cell>
          <cell r="L26">
            <v>51.701999999999998</v>
          </cell>
          <cell r="N26">
            <v>56.146999999999998</v>
          </cell>
          <cell r="P26">
            <v>55.226999999999997</v>
          </cell>
        </row>
        <row r="27">
          <cell r="K27">
            <v>36.651000000000003</v>
          </cell>
          <cell r="L27">
            <v>52.567</v>
          </cell>
          <cell r="N27">
            <v>58.438000000000002</v>
          </cell>
          <cell r="P27">
            <v>68.817999999999998</v>
          </cell>
        </row>
        <row r="28">
          <cell r="K28">
            <v>51.883000000000003</v>
          </cell>
          <cell r="L28">
            <v>57.536000000000001</v>
          </cell>
          <cell r="N28">
            <v>83.481999999999999</v>
          </cell>
          <cell r="P28">
            <v>105.633</v>
          </cell>
        </row>
        <row r="29">
          <cell r="K29">
            <v>35.686999999999998</v>
          </cell>
          <cell r="L29">
            <v>49.764000000000003</v>
          </cell>
          <cell r="N29">
            <v>58.256</v>
          </cell>
          <cell r="P29">
            <v>53.414999999999999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Q4-gruppi"/>
      <sheetName val="Fig. Q4-canali"/>
      <sheetName val="Fig. All new"/>
      <sheetName val="ALL NEWS"/>
      <sheetName val="Canali - share ultimo mese"/>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7">
          <cell r="BY7">
            <v>1495037</v>
          </cell>
          <cell r="BZ7">
            <v>1526581</v>
          </cell>
        </row>
        <row r="8">
          <cell r="BY8">
            <v>447152</v>
          </cell>
          <cell r="BZ8">
            <v>507428</v>
          </cell>
        </row>
        <row r="9">
          <cell r="BY9">
            <v>586580</v>
          </cell>
          <cell r="BZ9">
            <v>595175</v>
          </cell>
        </row>
        <row r="10">
          <cell r="BY10">
            <v>3068109</v>
          </cell>
          <cell r="BZ10">
            <v>3194630</v>
          </cell>
        </row>
        <row r="11">
          <cell r="BY11">
            <v>1603348</v>
          </cell>
          <cell r="BZ11">
            <v>1479990</v>
          </cell>
        </row>
        <row r="12">
          <cell r="BY12">
            <v>395207</v>
          </cell>
          <cell r="BZ12">
            <v>382806</v>
          </cell>
        </row>
        <row r="13">
          <cell r="BY13">
            <v>317088</v>
          </cell>
          <cell r="BZ13">
            <v>330186</v>
          </cell>
        </row>
        <row r="14">
          <cell r="BY14">
            <v>3223007</v>
          </cell>
          <cell r="BZ14">
            <v>3096575</v>
          </cell>
        </row>
        <row r="15">
          <cell r="BY15">
            <v>279297</v>
          </cell>
          <cell r="BZ15">
            <v>279096</v>
          </cell>
        </row>
        <row r="16">
          <cell r="BY16">
            <v>317317</v>
          </cell>
          <cell r="BZ16">
            <v>319466</v>
          </cell>
        </row>
        <row r="17">
          <cell r="BY17">
            <v>194233</v>
          </cell>
          <cell r="BZ17">
            <v>217196</v>
          </cell>
        </row>
        <row r="18">
          <cell r="BY18">
            <v>613253</v>
          </cell>
          <cell r="BZ18">
            <v>631065</v>
          </cell>
        </row>
        <row r="19">
          <cell r="BY19">
            <v>153052</v>
          </cell>
          <cell r="BZ19">
            <v>146026</v>
          </cell>
        </row>
        <row r="20">
          <cell r="BY20">
            <v>677995</v>
          </cell>
          <cell r="BZ20">
            <v>686036</v>
          </cell>
        </row>
        <row r="21">
          <cell r="BY21">
            <v>8351382</v>
          </cell>
          <cell r="BZ21">
            <v>8384362</v>
          </cell>
        </row>
        <row r="43">
          <cell r="BY43">
            <v>3734184</v>
          </cell>
          <cell r="BZ43">
            <v>3938252</v>
          </cell>
        </row>
        <row r="44">
          <cell r="BY44">
            <v>1061197</v>
          </cell>
          <cell r="BZ44">
            <v>965553</v>
          </cell>
        </row>
        <row r="45">
          <cell r="BY45">
            <v>1407572</v>
          </cell>
          <cell r="BZ45">
            <v>1477963</v>
          </cell>
        </row>
        <row r="46">
          <cell r="BY46">
            <v>7311557</v>
          </cell>
          <cell r="BZ46">
            <v>7618246</v>
          </cell>
        </row>
        <row r="47">
          <cell r="BY47">
            <v>3773327</v>
          </cell>
          <cell r="BZ47">
            <v>3309811</v>
          </cell>
        </row>
        <row r="48">
          <cell r="BY48">
            <v>1174479</v>
          </cell>
          <cell r="BZ48">
            <v>1114275</v>
          </cell>
        </row>
        <row r="49">
          <cell r="BY49">
            <v>786393</v>
          </cell>
          <cell r="BZ49">
            <v>828469</v>
          </cell>
        </row>
        <row r="50">
          <cell r="BY50">
            <v>7871903</v>
          </cell>
          <cell r="BZ50">
            <v>7296365</v>
          </cell>
        </row>
        <row r="51">
          <cell r="BY51">
            <v>907099</v>
          </cell>
          <cell r="BZ51">
            <v>893021</v>
          </cell>
        </row>
        <row r="52">
          <cell r="BY52">
            <v>999350</v>
          </cell>
          <cell r="BZ52">
            <v>992171</v>
          </cell>
        </row>
        <row r="53">
          <cell r="BY53">
            <v>515988</v>
          </cell>
          <cell r="BZ53">
            <v>644164</v>
          </cell>
        </row>
        <row r="54">
          <cell r="BY54">
            <v>1511337</v>
          </cell>
          <cell r="BZ54">
            <v>1635662</v>
          </cell>
        </row>
        <row r="55">
          <cell r="BY55">
            <v>460114</v>
          </cell>
          <cell r="BZ55">
            <v>412888</v>
          </cell>
        </row>
        <row r="56">
          <cell r="BY56">
            <v>1434984</v>
          </cell>
          <cell r="BZ56">
            <v>1415158</v>
          </cell>
        </row>
        <row r="57">
          <cell r="BY57">
            <v>19937393</v>
          </cell>
          <cell r="BZ57">
            <v>19741022</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1"/>
      <sheetName val="Fig. 2.2 "/>
      <sheetName val="Fig. 2.3"/>
      <sheetName val="Fig 2.6"/>
      <sheetName val="Fig.X Q3-gruppi"/>
      <sheetName val="Fig.XX Q3-canali"/>
      <sheetName val="Fig.XXX Gruppi -  ultimo mese"/>
      <sheetName val="Fig.XXX Canali -  ultimo mese"/>
      <sheetName val="ALL NEWS"/>
      <sheetName val="Penetrazione E%"/>
      <sheetName val="Canali - Share"/>
      <sheetName val="Gruppi - Share "/>
      <sheetName val="Canali - Ascolti"/>
      <sheetName val="Gruppi - ascolti"/>
      <sheetName val="Dataset"/>
      <sheetName val="01 23"/>
      <sheetName val="02 23"/>
      <sheetName val="03 23"/>
      <sheetName val="04 23"/>
      <sheetName val="05 23"/>
      <sheetName val="06 23"/>
      <sheetName val="07 23"/>
      <sheetName val="08 23"/>
      <sheetName val="09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CA7">
            <v>1266155</v>
          </cell>
          <cell r="CB7">
            <v>1096187</v>
          </cell>
          <cell r="CC7">
            <v>1067089</v>
          </cell>
          <cell r="CD7">
            <v>1312683</v>
          </cell>
        </row>
        <row r="8">
          <cell r="CA8">
            <v>406533</v>
          </cell>
          <cell r="CB8">
            <v>407481</v>
          </cell>
          <cell r="CC8">
            <v>365048</v>
          </cell>
          <cell r="CD8">
            <v>366089</v>
          </cell>
        </row>
        <row r="9">
          <cell r="CA9">
            <v>492856</v>
          </cell>
          <cell r="CB9">
            <v>408269</v>
          </cell>
          <cell r="CC9">
            <v>397448</v>
          </cell>
          <cell r="CD9">
            <v>466177</v>
          </cell>
        </row>
        <row r="10">
          <cell r="CA10">
            <v>2709412</v>
          </cell>
          <cell r="CB10">
            <v>2426837</v>
          </cell>
          <cell r="CC10">
            <v>2349261</v>
          </cell>
          <cell r="CD10">
            <v>2647618</v>
          </cell>
        </row>
        <row r="11">
          <cell r="CA11">
            <v>1207085</v>
          </cell>
          <cell r="CB11">
            <v>1119026</v>
          </cell>
          <cell r="CC11">
            <v>1043414</v>
          </cell>
          <cell r="CD11">
            <v>1347163</v>
          </cell>
        </row>
        <row r="12">
          <cell r="CA12">
            <v>345886</v>
          </cell>
          <cell r="CB12">
            <v>348352</v>
          </cell>
          <cell r="CC12">
            <v>315348</v>
          </cell>
          <cell r="CD12">
            <v>371720</v>
          </cell>
        </row>
        <row r="13">
          <cell r="CA13">
            <v>330230</v>
          </cell>
          <cell r="CB13">
            <v>269562</v>
          </cell>
          <cell r="CC13">
            <v>260155</v>
          </cell>
          <cell r="CD13">
            <v>332247</v>
          </cell>
        </row>
        <row r="14">
          <cell r="CA14">
            <v>2768503</v>
          </cell>
          <cell r="CB14">
            <v>2540554</v>
          </cell>
          <cell r="CC14">
            <v>2457709</v>
          </cell>
          <cell r="CD14">
            <v>2964621</v>
          </cell>
        </row>
        <row r="15">
          <cell r="CA15">
            <v>262728</v>
          </cell>
          <cell r="CB15">
            <v>221308</v>
          </cell>
          <cell r="CC15">
            <v>197405</v>
          </cell>
          <cell r="CD15">
            <v>258611</v>
          </cell>
        </row>
        <row r="16">
          <cell r="CA16">
            <v>305573</v>
          </cell>
          <cell r="CB16">
            <v>266195</v>
          </cell>
          <cell r="CC16">
            <v>239229</v>
          </cell>
          <cell r="CD16">
            <v>299913</v>
          </cell>
        </row>
        <row r="17">
          <cell r="CA17">
            <v>210490</v>
          </cell>
          <cell r="CB17">
            <v>171975</v>
          </cell>
          <cell r="CC17">
            <v>169436</v>
          </cell>
          <cell r="CD17">
            <v>196376</v>
          </cell>
        </row>
        <row r="18">
          <cell r="CA18">
            <v>591575</v>
          </cell>
          <cell r="CB18">
            <v>563152</v>
          </cell>
          <cell r="CC18">
            <v>562793</v>
          </cell>
          <cell r="CD18">
            <v>618921</v>
          </cell>
        </row>
        <row r="19">
          <cell r="CA19">
            <v>131197</v>
          </cell>
          <cell r="CB19">
            <v>128674</v>
          </cell>
          <cell r="CC19">
            <v>140313</v>
          </cell>
          <cell r="CD19">
            <v>150921</v>
          </cell>
        </row>
        <row r="20">
          <cell r="CA20">
            <v>660697</v>
          </cell>
          <cell r="CB20">
            <v>645878</v>
          </cell>
          <cell r="CC20">
            <v>691090</v>
          </cell>
          <cell r="CD20">
            <v>704917</v>
          </cell>
        </row>
        <row r="21">
          <cell r="CA21">
            <v>7480029</v>
          </cell>
          <cell r="CB21">
            <v>6861130</v>
          </cell>
          <cell r="CC21">
            <v>6742793</v>
          </cell>
          <cell r="CD21">
            <v>7678063</v>
          </cell>
        </row>
        <row r="43">
          <cell r="CA43">
            <v>2955572</v>
          </cell>
          <cell r="CB43">
            <v>2510111</v>
          </cell>
          <cell r="CC43">
            <v>2415976</v>
          </cell>
          <cell r="CD43">
            <v>3519536</v>
          </cell>
        </row>
        <row r="44">
          <cell r="CA44">
            <v>968157</v>
          </cell>
          <cell r="CB44">
            <v>884492</v>
          </cell>
          <cell r="CC44">
            <v>1078615</v>
          </cell>
          <cell r="CD44">
            <v>981610</v>
          </cell>
        </row>
        <row r="45">
          <cell r="CA45">
            <v>1146783</v>
          </cell>
          <cell r="CB45">
            <v>917624</v>
          </cell>
          <cell r="CC45">
            <v>716447</v>
          </cell>
          <cell r="CD45">
            <v>1003506</v>
          </cell>
        </row>
        <row r="46">
          <cell r="CA46">
            <v>6250444</v>
          </cell>
          <cell r="CB46">
            <v>5338711</v>
          </cell>
          <cell r="CC46">
            <v>5301591</v>
          </cell>
          <cell r="CD46">
            <v>6627524</v>
          </cell>
        </row>
        <row r="47">
          <cell r="CA47">
            <v>2561813</v>
          </cell>
          <cell r="CB47">
            <v>2138430</v>
          </cell>
          <cell r="CC47">
            <v>1937570</v>
          </cell>
          <cell r="CD47">
            <v>2681481</v>
          </cell>
        </row>
        <row r="48">
          <cell r="CA48">
            <v>1017349</v>
          </cell>
          <cell r="CB48">
            <v>1053911</v>
          </cell>
          <cell r="CC48">
            <v>873517</v>
          </cell>
          <cell r="CD48">
            <v>1161954</v>
          </cell>
        </row>
        <row r="49">
          <cell r="CA49">
            <v>912985</v>
          </cell>
          <cell r="CB49">
            <v>726281</v>
          </cell>
          <cell r="CC49">
            <v>672140</v>
          </cell>
          <cell r="CD49">
            <v>958884</v>
          </cell>
        </row>
        <row r="50">
          <cell r="CA50">
            <v>6513809</v>
          </cell>
          <cell r="CB50">
            <v>5634009</v>
          </cell>
          <cell r="CC50">
            <v>5287425</v>
          </cell>
          <cell r="CD50">
            <v>6937588</v>
          </cell>
        </row>
        <row r="51">
          <cell r="CA51">
            <v>880050</v>
          </cell>
          <cell r="CB51">
            <v>725282</v>
          </cell>
          <cell r="CC51">
            <v>634988</v>
          </cell>
          <cell r="CD51">
            <v>885094</v>
          </cell>
        </row>
        <row r="52">
          <cell r="CA52">
            <v>990288</v>
          </cell>
          <cell r="CB52">
            <v>828238</v>
          </cell>
          <cell r="CC52">
            <v>727702</v>
          </cell>
          <cell r="CD52">
            <v>984029</v>
          </cell>
        </row>
        <row r="53">
          <cell r="CA53">
            <v>571801</v>
          </cell>
          <cell r="CB53">
            <v>372721</v>
          </cell>
          <cell r="CC53">
            <v>375176</v>
          </cell>
          <cell r="CD53">
            <v>442819</v>
          </cell>
        </row>
        <row r="54">
          <cell r="CA54">
            <v>1447542</v>
          </cell>
          <cell r="CB54">
            <v>1110948</v>
          </cell>
          <cell r="CC54">
            <v>1209855</v>
          </cell>
          <cell r="CD54">
            <v>1432996</v>
          </cell>
        </row>
        <row r="55">
          <cell r="CA55">
            <v>311267</v>
          </cell>
          <cell r="CB55">
            <v>288809</v>
          </cell>
          <cell r="CC55">
            <v>332906</v>
          </cell>
          <cell r="CD55">
            <v>423904</v>
          </cell>
        </row>
        <row r="56">
          <cell r="CA56">
            <v>1356318</v>
          </cell>
          <cell r="CB56">
            <v>1164578</v>
          </cell>
          <cell r="CC56">
            <v>1248700</v>
          </cell>
          <cell r="CD56">
            <v>1457873</v>
          </cell>
        </row>
        <row r="57">
          <cell r="CA57">
            <v>17341242</v>
          </cell>
          <cell r="CB57">
            <v>14828308</v>
          </cell>
          <cell r="CC57">
            <v>14571682</v>
          </cell>
          <cell r="CD57">
            <v>18270817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ow r="12">
          <cell r="CV12">
            <v>3296876</v>
          </cell>
          <cell r="CW12">
            <v>3258422</v>
          </cell>
          <cell r="CX12">
            <v>3250614</v>
          </cell>
        </row>
        <row r="13">
          <cell r="CV13">
            <v>1636663</v>
          </cell>
          <cell r="CW13">
            <v>1513662</v>
          </cell>
          <cell r="CX13">
            <v>1586612</v>
          </cell>
        </row>
        <row r="14">
          <cell r="CV14">
            <v>744988</v>
          </cell>
          <cell r="CW14">
            <v>696577</v>
          </cell>
          <cell r="CX14">
            <v>715912</v>
          </cell>
        </row>
        <row r="15">
          <cell r="CV15">
            <v>2135007</v>
          </cell>
          <cell r="CW15">
            <v>2093653</v>
          </cell>
          <cell r="CX15">
            <v>2041186</v>
          </cell>
        </row>
        <row r="16">
          <cell r="CV16">
            <v>260084</v>
          </cell>
          <cell r="CW16">
            <v>270390</v>
          </cell>
          <cell r="CX16">
            <v>277336</v>
          </cell>
        </row>
        <row r="17">
          <cell r="CV17">
            <v>2924149</v>
          </cell>
          <cell r="CW17">
            <v>2867800</v>
          </cell>
          <cell r="CX17">
            <v>2930200</v>
          </cell>
        </row>
        <row r="18">
          <cell r="CV18">
            <v>1063104</v>
          </cell>
          <cell r="CW18">
            <v>1078746</v>
          </cell>
          <cell r="CX18">
            <v>1029414</v>
          </cell>
        </row>
        <row r="19">
          <cell r="CV19">
            <v>493396</v>
          </cell>
          <cell r="CW19">
            <v>472509</v>
          </cell>
          <cell r="CX19">
            <v>501881</v>
          </cell>
        </row>
      </sheetData>
      <sheetData sheetId="7">
        <row r="12">
          <cell r="CV12">
            <v>4706491</v>
          </cell>
          <cell r="CW12">
            <v>4266026</v>
          </cell>
          <cell r="CX12">
            <v>4272203</v>
          </cell>
        </row>
        <row r="13">
          <cell r="CV13">
            <v>1115271</v>
          </cell>
          <cell r="CW13">
            <v>1088496</v>
          </cell>
          <cell r="CX13">
            <v>1156322</v>
          </cell>
        </row>
        <row r="14">
          <cell r="CV14">
            <v>1891785</v>
          </cell>
          <cell r="CW14">
            <v>1635520</v>
          </cell>
          <cell r="CX14">
            <v>1638132</v>
          </cell>
        </row>
        <row r="15">
          <cell r="CV15">
            <v>2429267</v>
          </cell>
          <cell r="CW15">
            <v>2166042</v>
          </cell>
          <cell r="CX15">
            <v>2198118</v>
          </cell>
        </row>
        <row r="16">
          <cell r="CV16">
            <v>611898</v>
          </cell>
          <cell r="CW16">
            <v>511700</v>
          </cell>
          <cell r="CX16">
            <v>552194</v>
          </cell>
        </row>
        <row r="17">
          <cell r="CV17">
            <v>4144126</v>
          </cell>
          <cell r="CW17">
            <v>3825052</v>
          </cell>
          <cell r="CX17">
            <v>3740997</v>
          </cell>
        </row>
        <row r="18">
          <cell r="CV18">
            <v>507244</v>
          </cell>
          <cell r="CW18">
            <v>442341</v>
          </cell>
          <cell r="CX18">
            <v>474641</v>
          </cell>
        </row>
        <row r="19">
          <cell r="CV19">
            <v>1087062</v>
          </cell>
          <cell r="CW19">
            <v>991296</v>
          </cell>
          <cell r="CX19">
            <v>1006079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4"/>
      <sheetName val="Fig. 2.5"/>
      <sheetName val="Fig. 2.5 Full Year"/>
      <sheetName val="Fig. 2.... Ultimo Q"/>
      <sheetName val="Fig. 2.... Ultimo Mese"/>
      <sheetName val="N.ro spettatori"/>
      <sheetName val="Dataset 12.00-14.00"/>
      <sheetName val="Dataset_18.30-20.30"/>
      <sheetName val="Dataset_TG Full year"/>
      <sheetName val="2023GenMar TG"/>
      <sheetName val="2023GenGiu TG"/>
      <sheetName val="2023Gen-Set TG"/>
      <sheetName val="2022GenMar TG"/>
      <sheetName val="2022GenGiu TG"/>
      <sheetName val="2022GenSet TG"/>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sheetData sheetId="1"/>
      <sheetData sheetId="2"/>
      <sheetData sheetId="3"/>
      <sheetData sheetId="4"/>
      <sheetData sheetId="5"/>
      <sheetData sheetId="6">
        <row r="22">
          <cell r="CY22">
            <v>3038.2179999999998</v>
          </cell>
          <cell r="CZ22">
            <v>2902.453</v>
          </cell>
          <cell r="DA22">
            <v>2859.0729999999999</v>
          </cell>
          <cell r="DB22">
            <v>3021.21</v>
          </cell>
        </row>
        <row r="23">
          <cell r="CY23">
            <v>1549.75</v>
          </cell>
          <cell r="CZ23">
            <v>1342.5830000000001</v>
          </cell>
          <cell r="DA23">
            <v>1382.8679999999999</v>
          </cell>
          <cell r="DB23">
            <v>1417.962</v>
          </cell>
        </row>
        <row r="24">
          <cell r="CY24">
            <v>636.14800000000002</v>
          </cell>
          <cell r="CZ24">
            <v>562.72199999999998</v>
          </cell>
          <cell r="DA24">
            <v>580.33699999999999</v>
          </cell>
          <cell r="DB24">
            <v>664.62199999999996</v>
          </cell>
        </row>
        <row r="25">
          <cell r="CY25">
            <v>1962.5650000000001</v>
          </cell>
          <cell r="CZ25">
            <v>1906.9690000000001</v>
          </cell>
          <cell r="DA25">
            <v>2012.693</v>
          </cell>
          <cell r="DB25">
            <v>2035.96</v>
          </cell>
        </row>
        <row r="26">
          <cell r="CY26">
            <v>316.10000000000002</v>
          </cell>
          <cell r="CZ26">
            <v>300.66899999999998</v>
          </cell>
          <cell r="DA26">
            <v>313.25599999999997</v>
          </cell>
          <cell r="DB26">
            <v>304.077</v>
          </cell>
        </row>
        <row r="27">
          <cell r="CY27">
            <v>2748.694</v>
          </cell>
          <cell r="CZ27">
            <v>2744.6750000000002</v>
          </cell>
          <cell r="DA27">
            <v>2626.6860000000001</v>
          </cell>
          <cell r="DB27">
            <v>2748.4290000000001</v>
          </cell>
        </row>
        <row r="28">
          <cell r="CY28">
            <v>1054.3889999999999</v>
          </cell>
          <cell r="CZ28">
            <v>1115.4970000000001</v>
          </cell>
          <cell r="DA28">
            <v>1093.7159999999999</v>
          </cell>
          <cell r="DB28">
            <v>1117.9580000000001</v>
          </cell>
        </row>
        <row r="29">
          <cell r="CY29">
            <v>500.858</v>
          </cell>
          <cell r="CZ29">
            <v>480.214</v>
          </cell>
          <cell r="DA29">
            <v>462.065</v>
          </cell>
          <cell r="DB29">
            <v>506.21800000000002</v>
          </cell>
        </row>
        <row r="30">
          <cell r="CY30">
            <v>11806.722</v>
          </cell>
          <cell r="CZ30">
            <v>11355.781999999999</v>
          </cell>
          <cell r="DA30">
            <v>11330.694000000001</v>
          </cell>
          <cell r="DB30">
            <v>11816.436000000003</v>
          </cell>
        </row>
      </sheetData>
      <sheetData sheetId="7">
        <row r="22">
          <cell r="CY22">
            <v>3739.433</v>
          </cell>
          <cell r="CZ22">
            <v>3341.82</v>
          </cell>
          <cell r="DA22">
            <v>3403.8009999999999</v>
          </cell>
          <cell r="DB22">
            <v>4074.4459999999999</v>
          </cell>
        </row>
        <row r="23">
          <cell r="CY23">
            <v>1139.6379999999999</v>
          </cell>
          <cell r="CZ23">
            <v>1027.5150000000001</v>
          </cell>
          <cell r="DA23">
            <v>1081.5429999999999</v>
          </cell>
          <cell r="DB23">
            <v>1111.894</v>
          </cell>
        </row>
        <row r="24">
          <cell r="CY24">
            <v>1411.694</v>
          </cell>
          <cell r="CZ24">
            <v>1203.472</v>
          </cell>
          <cell r="DA24">
            <v>1246.259</v>
          </cell>
          <cell r="DB24">
            <v>1480.1030000000001</v>
          </cell>
        </row>
        <row r="25">
          <cell r="CY25">
            <v>1884.4359999999999</v>
          </cell>
          <cell r="CZ25">
            <v>1630.2059999999999</v>
          </cell>
          <cell r="DA25">
            <v>1748.0730000000001</v>
          </cell>
          <cell r="DB25">
            <v>2068.1590000000001</v>
          </cell>
        </row>
        <row r="26">
          <cell r="CY26">
            <v>517.90300000000002</v>
          </cell>
          <cell r="CZ26">
            <v>424.85599999999999</v>
          </cell>
          <cell r="DA26">
            <v>427.82</v>
          </cell>
          <cell r="DB26">
            <v>485.11399999999998</v>
          </cell>
        </row>
        <row r="27">
          <cell r="CY27">
            <v>3133.7359999999999</v>
          </cell>
          <cell r="CZ27">
            <v>2601.857</v>
          </cell>
          <cell r="DA27">
            <v>2536.377</v>
          </cell>
          <cell r="DB27">
            <v>3300.1019999999999</v>
          </cell>
        </row>
        <row r="28">
          <cell r="CY28">
            <v>461.21600000000001</v>
          </cell>
          <cell r="CZ28">
            <v>422.73200000000003</v>
          </cell>
          <cell r="DA28">
            <v>436.334</v>
          </cell>
          <cell r="DB28">
            <v>463.19200000000001</v>
          </cell>
        </row>
        <row r="29">
          <cell r="CY29">
            <v>931.23599999999999</v>
          </cell>
          <cell r="CZ29">
            <v>759.94500000000005</v>
          </cell>
          <cell r="DA29">
            <v>744.42200000000003</v>
          </cell>
          <cell r="DB29">
            <v>1022.576</v>
          </cell>
        </row>
        <row r="30">
          <cell r="CY30">
            <v>13219.292000000001</v>
          </cell>
          <cell r="CZ30">
            <v>11412.402999999998</v>
          </cell>
          <cell r="DA30">
            <v>11624.629000000001</v>
          </cell>
          <cell r="DB30">
            <v>14005.585999999999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ey data"/>
      <sheetName val="Fig. 2.6 Full Year"/>
      <sheetName val="Fig. 2.6"/>
      <sheetName val="Fig. 2.7"/>
      <sheetName val="Fig. 2.... Ultimo Q"/>
      <sheetName val="Fig. 2.... Ultimo Mese"/>
      <sheetName val="N.ro spettatori"/>
      <sheetName val="Dataset 12.00-14.00"/>
      <sheetName val="Dataset_18.30-20.30"/>
      <sheetName val="Dataset_TG Full year"/>
      <sheetName val="2023GenMar TG"/>
      <sheetName val="2023GenGiu TG"/>
      <sheetName val="2023Gen-Set TG"/>
      <sheetName val="2022GenMar TG"/>
      <sheetName val="2022GenGiu TG"/>
      <sheetName val="2022GenSet TG"/>
      <sheetName val="FY2023"/>
      <sheetName val="FY2022"/>
      <sheetName val="FY2021"/>
      <sheetName val="FY2020"/>
      <sheetName val="FY2019"/>
      <sheetName val="FY2018"/>
      <sheetName val="FY2017_sera"/>
      <sheetName val="FY2017-giorno"/>
      <sheetName val="FY2016"/>
      <sheetName val="FY2015"/>
      <sheetName val="Edizioni TG"/>
      <sheetName val="Programmazione_2015"/>
      <sheetName val="Programmazione_2016"/>
      <sheetName val="Programmazione_2017"/>
      <sheetName val="Metodo 2018"/>
      <sheetName val="Programmazione_2019"/>
      <sheetName val="Programmazione_2020"/>
      <sheetName val="Programmazione_GenOtt202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2">
          <cell r="DC22">
            <v>3170.2429999999999</v>
          </cell>
          <cell r="DD22">
            <v>3299.82</v>
          </cell>
          <cell r="DE22">
            <v>3262.2020000000002</v>
          </cell>
        </row>
        <row r="23">
          <cell r="DC23">
            <v>1549.5</v>
          </cell>
          <cell r="DD23">
            <v>1640.001</v>
          </cell>
          <cell r="DE23">
            <v>1509.4269999999999</v>
          </cell>
        </row>
        <row r="24">
          <cell r="DC24">
            <v>722.19500000000005</v>
          </cell>
          <cell r="DD24">
            <v>754.66200000000003</v>
          </cell>
          <cell r="DE24">
            <v>690.048</v>
          </cell>
        </row>
        <row r="25">
          <cell r="DC25">
            <v>2029.92</v>
          </cell>
          <cell r="DD25">
            <v>2107.9960000000001</v>
          </cell>
          <cell r="DE25">
            <v>2096.4250000000002</v>
          </cell>
        </row>
        <row r="26">
          <cell r="DC26">
            <v>270.77600000000001</v>
          </cell>
          <cell r="DD26">
            <v>289.00900000000001</v>
          </cell>
          <cell r="DE26">
            <v>268.58499999999998</v>
          </cell>
        </row>
        <row r="27">
          <cell r="DC27">
            <v>2811.049</v>
          </cell>
          <cell r="DD27">
            <v>2898.114</v>
          </cell>
          <cell r="DE27">
            <v>2779.44</v>
          </cell>
        </row>
        <row r="28">
          <cell r="DC28">
            <v>1032.078</v>
          </cell>
          <cell r="DD28">
            <v>1079.6890000000001</v>
          </cell>
          <cell r="DE28">
            <v>1022.448</v>
          </cell>
        </row>
        <row r="29">
          <cell r="DC29">
            <v>579.29600000000005</v>
          </cell>
          <cell r="DD29">
            <v>588.03700000000003</v>
          </cell>
          <cell r="DE29">
            <v>565.41300000000001</v>
          </cell>
        </row>
        <row r="30">
          <cell r="DC30">
            <v>12165.057000000001</v>
          </cell>
          <cell r="DD30">
            <v>12657.328000000001</v>
          </cell>
          <cell r="DE30">
            <v>12193.988000000001</v>
          </cell>
        </row>
      </sheetData>
      <sheetData sheetId="8">
        <row r="22">
          <cell r="DC22">
            <v>4581.7449999999999</v>
          </cell>
          <cell r="DD22">
            <v>4665.4570000000003</v>
          </cell>
          <cell r="DE22">
            <v>4446.848</v>
          </cell>
        </row>
        <row r="23">
          <cell r="DC23">
            <v>1034.79</v>
          </cell>
          <cell r="DD23">
            <v>1054.261</v>
          </cell>
          <cell r="DE23">
            <v>953.899</v>
          </cell>
        </row>
        <row r="24">
          <cell r="DC24">
            <v>1878.73</v>
          </cell>
          <cell r="DD24">
            <v>2098.1039999999998</v>
          </cell>
          <cell r="DE24">
            <v>2036.0809999999999</v>
          </cell>
        </row>
        <row r="25">
          <cell r="DC25">
            <v>2363.4839999999999</v>
          </cell>
          <cell r="DD25">
            <v>2504.4409999999998</v>
          </cell>
          <cell r="DE25">
            <v>2491.3409999999999</v>
          </cell>
        </row>
        <row r="26">
          <cell r="DC26">
            <v>594.29700000000003</v>
          </cell>
          <cell r="DD26">
            <v>629.04899999999998</v>
          </cell>
          <cell r="DE26">
            <v>577.53</v>
          </cell>
        </row>
        <row r="27">
          <cell r="DC27">
            <v>3609.3090000000002</v>
          </cell>
          <cell r="DD27">
            <v>3804.7359999999999</v>
          </cell>
          <cell r="DE27">
            <v>3679.3409999999999</v>
          </cell>
        </row>
        <row r="28">
          <cell r="DC28">
            <v>503.12700000000001</v>
          </cell>
          <cell r="DD28">
            <v>625.40099999999995</v>
          </cell>
          <cell r="DE28">
            <v>572.4</v>
          </cell>
        </row>
        <row r="29">
          <cell r="DC29">
            <v>1270.126</v>
          </cell>
          <cell r="DD29">
            <v>1264.67</v>
          </cell>
          <cell r="DE29">
            <v>1205.1869999999999</v>
          </cell>
        </row>
        <row r="30">
          <cell r="DC30">
            <v>15835.608</v>
          </cell>
          <cell r="DD30">
            <v>16646.118999999999</v>
          </cell>
          <cell r="DE30">
            <v>15962.627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6 (i.a.) "/>
      <sheetName val="Fig. .... (12M)"/>
      <sheetName val="Fig. 2.7 (i.a.)"/>
      <sheetName val="Fig. ..... (12M)"/>
      <sheetName val="Fig. 2.8 (i.a.)"/>
      <sheetName val="Fig. ....... (12M)"/>
      <sheetName val="Fig. 2.9 T. top (12M) (2)"/>
      <sheetName val="Testate top % (12M)"/>
      <sheetName val="Testate top % inizio anno"/>
      <sheetName val="Gruppi 12M"/>
      <sheetName val="Gruppi inizio anno"/>
      <sheetName val="Gruppi ultimo Q"/>
      <sheetName val="Testate 12M mobili"/>
      <sheetName val="Testate inizio anno"/>
      <sheetName val="Testate ultimo Q"/>
      <sheetName val="Dataset"/>
      <sheetName val="Rank"/>
      <sheetName val="Gen 23"/>
      <sheetName val="Feb 23"/>
      <sheetName val="Mar 23"/>
      <sheetName val="Apr 23"/>
      <sheetName val="Mag 23"/>
      <sheetName val="Giu 23"/>
      <sheetName val="Lug 23"/>
      <sheetName val="Ago 23"/>
      <sheetName val="Set 23"/>
      <sheetName val="Gen 22"/>
      <sheetName val="Feb 22"/>
      <sheetName val="Mar 22"/>
      <sheetName val="Apr 22"/>
      <sheetName val="Mag 22"/>
      <sheetName val="Giu 22"/>
      <sheetName val="Lug 22"/>
      <sheetName val="Ago 22"/>
      <sheetName val="Set 22"/>
      <sheetName val="Ott 22"/>
      <sheetName val="Nov 22"/>
      <sheetName val="Dic 22"/>
      <sheetName val="Gen 21"/>
      <sheetName val="Feb 21"/>
      <sheetName val="Mar 21"/>
      <sheetName val="Apr 21"/>
      <sheetName val="Mag 21"/>
      <sheetName val="Giu 21"/>
      <sheetName val="Lug 21"/>
      <sheetName val="Ago 21"/>
      <sheetName val="Set 21"/>
      <sheetName val="Ott 21"/>
      <sheetName val="Nov 21"/>
      <sheetName val="Dic 21 "/>
      <sheetName val="Gen 20"/>
      <sheetName val="Feb 20"/>
      <sheetName val="Mar 20"/>
      <sheetName val="Apr 20"/>
      <sheetName val="Mag 20"/>
      <sheetName val="Giu 20"/>
      <sheetName val="Lug 20"/>
      <sheetName val="Ago 20"/>
      <sheetName val="Set 20"/>
      <sheetName val="Ott 20"/>
      <sheetName val="Nov 20"/>
      <sheetName val="Dic 20"/>
      <sheetName val="Gen_19"/>
      <sheetName val="Feb 19"/>
      <sheetName val="Mar 19"/>
      <sheetName val="Apr 19"/>
      <sheetName val="Mag 19"/>
      <sheetName val="Giu 19"/>
      <sheetName val="Lug 19"/>
      <sheetName val="Ago 19"/>
      <sheetName val="Set 19"/>
      <sheetName val="Ott 19"/>
      <sheetName val="Nov 19"/>
      <sheetName val="Dic 19"/>
      <sheetName val="Gen 18"/>
      <sheetName val="Feb 18"/>
      <sheetName val="Mar 18"/>
      <sheetName val="Apr 18"/>
      <sheetName val="Mag 18"/>
      <sheetName val="Giu 18"/>
      <sheetName val="Lug 18"/>
      <sheetName val="Ago 18"/>
      <sheetName val="Set 18"/>
      <sheetName val="Ott 18"/>
      <sheetName val="Nov 18"/>
      <sheetName val="Dic 18"/>
      <sheetName val="Gen 17"/>
      <sheetName val="Feb 17"/>
      <sheetName val="Mar 17"/>
      <sheetName val="Apr 17"/>
      <sheetName val="Mag 17"/>
      <sheetName val="Giu 17"/>
      <sheetName val="Lug 17"/>
      <sheetName val="Ago 17"/>
      <sheetName val="Set 17"/>
      <sheetName val="Ott 17"/>
      <sheetName val="Nov 17"/>
      <sheetName val="Dic 17"/>
      <sheetName val="Fig. RA20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2">
          <cell r="C112">
            <v>77.509034999999997</v>
          </cell>
          <cell r="D112">
            <v>72.767111</v>
          </cell>
          <cell r="E112">
            <v>78.826217999999997</v>
          </cell>
          <cell r="F112">
            <v>73.343537999999995</v>
          </cell>
          <cell r="G112">
            <v>75.907711000000006</v>
          </cell>
          <cell r="H112">
            <v>75.223889</v>
          </cell>
          <cell r="I112">
            <v>79.845299999999995</v>
          </cell>
          <cell r="J112">
            <v>78.645206000000002</v>
          </cell>
          <cell r="K112">
            <v>73.042456000000001</v>
          </cell>
          <cell r="L112">
            <v>73.333118999999996</v>
          </cell>
          <cell r="M112">
            <v>70.505075000000005</v>
          </cell>
          <cell r="N112">
            <v>68.553172000000004</v>
          </cell>
          <cell r="O112">
            <v>70.933702999999994</v>
          </cell>
          <cell r="P112">
            <v>66.083516000000003</v>
          </cell>
          <cell r="Q112">
            <v>74.252103000000005</v>
          </cell>
          <cell r="R112">
            <v>67.310202000000004</v>
          </cell>
          <cell r="S112">
            <v>70.490071</v>
          </cell>
          <cell r="T112">
            <v>69.714667000000006</v>
          </cell>
          <cell r="U112">
            <v>73.651083</v>
          </cell>
          <cell r="V112">
            <v>72.901760999999993</v>
          </cell>
          <cell r="W112">
            <v>68.289698999999999</v>
          </cell>
          <cell r="X112">
            <v>68.679597000000001</v>
          </cell>
          <cell r="Y112">
            <v>66.084093999999993</v>
          </cell>
          <cell r="Z112">
            <v>63.860593999999999</v>
          </cell>
          <cell r="AA112">
            <v>65.636831000000001</v>
          </cell>
          <cell r="AB112">
            <v>61.172165</v>
          </cell>
          <cell r="AC112">
            <v>67.081832000000006</v>
          </cell>
          <cell r="AD112">
            <v>61.886526000000003</v>
          </cell>
          <cell r="AE112">
            <v>64.791889999999995</v>
          </cell>
          <cell r="AF112">
            <v>63.412120999999999</v>
          </cell>
          <cell r="AG112">
            <v>66.634129000000001</v>
          </cell>
          <cell r="AH112">
            <v>66.937989999999999</v>
          </cell>
          <cell r="AI112">
            <v>62.515388999999999</v>
          </cell>
          <cell r="AJ112">
            <v>63.248342000000001</v>
          </cell>
          <cell r="AK112">
            <v>60.851331999999999</v>
          </cell>
          <cell r="AL112">
            <v>59.072167999999998</v>
          </cell>
          <cell r="AM112">
            <v>61.150213999999998</v>
          </cell>
          <cell r="AN112">
            <v>58.455058999999999</v>
          </cell>
          <cell r="AO112">
            <v>56.576571000000001</v>
          </cell>
          <cell r="AP112">
            <v>52.717916000000002</v>
          </cell>
          <cell r="AQ112">
            <v>54.513128999999999</v>
          </cell>
          <cell r="AR112">
            <v>52.482443000000004</v>
          </cell>
          <cell r="AS112">
            <v>57.085729999999998</v>
          </cell>
          <cell r="AT112">
            <v>57.873655999999997</v>
          </cell>
          <cell r="AU112">
            <v>55.270887999999999</v>
          </cell>
          <cell r="AV112">
            <v>56.446210000000001</v>
          </cell>
          <cell r="AW112">
            <v>53.621229</v>
          </cell>
          <cell r="AX112">
            <v>52.397734</v>
          </cell>
          <cell r="AY112">
            <v>53.862596000000003</v>
          </cell>
          <cell r="AZ112">
            <v>50.342320000000001</v>
          </cell>
          <cell r="BA112">
            <v>53.630026999999998</v>
          </cell>
          <cell r="BB112">
            <v>50.567596999999999</v>
          </cell>
          <cell r="BC112">
            <v>52.419075999999997</v>
          </cell>
          <cell r="BD112">
            <v>51.862271</v>
          </cell>
          <cell r="BE112">
            <v>55.064582000000001</v>
          </cell>
          <cell r="BF112">
            <v>53.224269</v>
          </cell>
          <cell r="BG112">
            <v>50.693300000000001</v>
          </cell>
          <cell r="BH112">
            <v>51.943122000000002</v>
          </cell>
          <cell r="BI112">
            <v>49.127201999999997</v>
          </cell>
          <cell r="BJ112">
            <v>47.815243000000002</v>
          </cell>
          <cell r="BK112">
            <v>48.986293000000003</v>
          </cell>
          <cell r="BL112">
            <v>45.794288000000002</v>
          </cell>
          <cell r="BM112">
            <v>49.706139999999998</v>
          </cell>
          <cell r="BN112">
            <v>45.904370999999998</v>
          </cell>
          <cell r="BO112">
            <v>47.295352000000001</v>
          </cell>
          <cell r="BP112">
            <v>46.221682000000001</v>
          </cell>
          <cell r="BQ112">
            <v>49.157764999999998</v>
          </cell>
          <cell r="BR112">
            <v>47.856468</v>
          </cell>
          <cell r="BS112">
            <v>46.599406000000002</v>
          </cell>
          <cell r="BT112">
            <v>46.684975999999999</v>
          </cell>
          <cell r="BU112">
            <v>44.751924000000002</v>
          </cell>
          <cell r="BV112">
            <v>43.543737</v>
          </cell>
          <cell r="BW112">
            <v>44.147218000000002</v>
          </cell>
          <cell r="BX112">
            <v>41.251963000000003</v>
          </cell>
          <cell r="BY112">
            <v>45.404536999999998</v>
          </cell>
          <cell r="BZ112">
            <v>42.099915000000003</v>
          </cell>
          <cell r="CA112">
            <v>43.775888000000002</v>
          </cell>
          <cell r="CB112">
            <v>42.829740999999999</v>
          </cell>
          <cell r="CC112">
            <v>44.445824000000002</v>
          </cell>
          <cell r="CD112">
            <v>43.559567999999999</v>
          </cell>
          <cell r="CE112">
            <v>42.335999999999999</v>
          </cell>
        </row>
        <row r="113">
          <cell r="C113">
            <v>8.3257200000000005</v>
          </cell>
          <cell r="D113">
            <v>7.7948079999999997</v>
          </cell>
          <cell r="E113">
            <v>8.7026920000000008</v>
          </cell>
          <cell r="F113">
            <v>7.8160509999999999</v>
          </cell>
          <cell r="G113">
            <v>8.0369700000000002</v>
          </cell>
          <cell r="H113">
            <v>7.47255</v>
          </cell>
          <cell r="I113">
            <v>7.908379</v>
          </cell>
          <cell r="J113">
            <v>7.7520899999999999</v>
          </cell>
          <cell r="K113">
            <v>7.2716099999999999</v>
          </cell>
          <cell r="L113">
            <v>7.5832819999999996</v>
          </cell>
          <cell r="M113">
            <v>7.3927500000000004</v>
          </cell>
          <cell r="N113">
            <v>7.1209210000000001</v>
          </cell>
          <cell r="O113">
            <v>7.4641500000000001</v>
          </cell>
          <cell r="P113">
            <v>7.0502039999999999</v>
          </cell>
          <cell r="Q113">
            <v>7.9514069999999997</v>
          </cell>
          <cell r="R113">
            <v>7.2322519999999999</v>
          </cell>
          <cell r="S113">
            <v>7.5220200000000004</v>
          </cell>
          <cell r="T113">
            <v>7.3932900000000004</v>
          </cell>
          <cell r="U113">
            <v>7.6534659999999999</v>
          </cell>
          <cell r="V113">
            <v>7.5612599999999999</v>
          </cell>
          <cell r="W113">
            <v>7.0814700000000004</v>
          </cell>
          <cell r="X113">
            <v>7.1616819999999999</v>
          </cell>
          <cell r="Y113">
            <v>6.9608100000000004</v>
          </cell>
          <cell r="Z113">
            <v>6.8033710000000003</v>
          </cell>
          <cell r="AA113">
            <v>7.0388099999999998</v>
          </cell>
          <cell r="AB113">
            <v>6.6190040000000003</v>
          </cell>
          <cell r="AC113">
            <v>7.2855270000000001</v>
          </cell>
          <cell r="AD113">
            <v>6.6408839999999998</v>
          </cell>
          <cell r="AE113">
            <v>7.0664400000000001</v>
          </cell>
          <cell r="AF113">
            <v>6.7313400000000003</v>
          </cell>
          <cell r="AG113">
            <v>7.1183439999999996</v>
          </cell>
          <cell r="AH113">
            <v>7.2988499999999998</v>
          </cell>
          <cell r="AI113">
            <v>6.7027799999999997</v>
          </cell>
          <cell r="AJ113">
            <v>6.9447130000000001</v>
          </cell>
          <cell r="AK113">
            <v>6.75861</v>
          </cell>
          <cell r="AL113">
            <v>6.4248050000000001</v>
          </cell>
          <cell r="AM113">
            <v>6.8036399999999997</v>
          </cell>
          <cell r="AN113">
            <v>6.5292339999999998</v>
          </cell>
          <cell r="AO113">
            <v>6.5043889999999998</v>
          </cell>
          <cell r="AP113">
            <v>6.257504</v>
          </cell>
          <cell r="AQ113">
            <v>6.5156099999999997</v>
          </cell>
          <cell r="AR113">
            <v>5.9805599999999997</v>
          </cell>
          <cell r="AS113">
            <v>6.49946</v>
          </cell>
          <cell r="AT113">
            <v>6.6054899999999996</v>
          </cell>
          <cell r="AU113">
            <v>6.0482699999999996</v>
          </cell>
          <cell r="AV113">
            <v>6.2283030000000004</v>
          </cell>
          <cell r="AW113">
            <v>6.0325800000000003</v>
          </cell>
          <cell r="AX113">
            <v>5.9183779999999997</v>
          </cell>
          <cell r="AY113">
            <v>6.0903600000000004</v>
          </cell>
          <cell r="AZ113">
            <v>5.5616680000000001</v>
          </cell>
          <cell r="BA113">
            <v>6.0775810000000003</v>
          </cell>
          <cell r="BB113">
            <v>5.7943740000000004</v>
          </cell>
          <cell r="BC113">
            <v>5.8490700000000002</v>
          </cell>
          <cell r="BD113">
            <v>5.8949400000000001</v>
          </cell>
          <cell r="BE113">
            <v>6.3465990000000003</v>
          </cell>
          <cell r="BF113">
            <v>6.1736700000000004</v>
          </cell>
          <cell r="BG113">
            <v>5.8065300000000004</v>
          </cell>
          <cell r="BH113">
            <v>5.9072050000000003</v>
          </cell>
          <cell r="BI113">
            <v>5.6031300000000002</v>
          </cell>
          <cell r="BJ113">
            <v>5.506723</v>
          </cell>
          <cell r="BK113">
            <v>5.8981199999999996</v>
          </cell>
          <cell r="BL113">
            <v>5.6549079999999998</v>
          </cell>
          <cell r="BM113">
            <v>6.2050840000000003</v>
          </cell>
          <cell r="BN113">
            <v>5.6393399999999998</v>
          </cell>
          <cell r="BO113">
            <v>5.6908200000000004</v>
          </cell>
          <cell r="BP113">
            <v>5.6340000000000003</v>
          </cell>
          <cell r="BQ113">
            <v>6.070513</v>
          </cell>
          <cell r="BR113">
            <v>5.8604099999999999</v>
          </cell>
          <cell r="BS113">
            <v>5.7713400000000004</v>
          </cell>
          <cell r="BT113">
            <v>5.8254890000000001</v>
          </cell>
          <cell r="BU113">
            <v>5.4697800000000001</v>
          </cell>
          <cell r="BV113">
            <v>5.1129959999999999</v>
          </cell>
          <cell r="BW113">
            <v>5.4557099999999998</v>
          </cell>
          <cell r="BX113">
            <v>5.234572</v>
          </cell>
          <cell r="BY113">
            <v>5.6831060000000004</v>
          </cell>
          <cell r="BZ113">
            <v>5.2992280000000003</v>
          </cell>
          <cell r="CA113">
            <v>5.4374099999999999</v>
          </cell>
          <cell r="CB113">
            <v>5.1752960000000003</v>
          </cell>
          <cell r="CC113">
            <v>5.7499729999999998</v>
          </cell>
          <cell r="CD113">
            <v>5.5177800000000001</v>
          </cell>
          <cell r="CE113">
            <v>5.3798700000000004</v>
          </cell>
        </row>
        <row r="114">
          <cell r="C114">
            <v>6.8656199999999998</v>
          </cell>
          <cell r="D114">
            <v>6.45106</v>
          </cell>
          <cell r="E114">
            <v>6.8570450000000003</v>
          </cell>
          <cell r="F114">
            <v>6.2476440000000002</v>
          </cell>
          <cell r="G114">
            <v>6.3946800000000001</v>
          </cell>
          <cell r="H114">
            <v>6.6905400000000004</v>
          </cell>
          <cell r="I114">
            <v>6.854813</v>
          </cell>
          <cell r="J114">
            <v>6.6597299999999997</v>
          </cell>
          <cell r="K114">
            <v>6.2877000000000001</v>
          </cell>
          <cell r="L114">
            <v>6.2080289999999998</v>
          </cell>
          <cell r="M114">
            <v>6.0108600000000001</v>
          </cell>
          <cell r="N114">
            <v>5.682086</v>
          </cell>
          <cell r="O114">
            <v>5.6314200000000003</v>
          </cell>
          <cell r="P114">
            <v>5.2634119999999998</v>
          </cell>
          <cell r="Q114">
            <v>6.1385889999999996</v>
          </cell>
          <cell r="R114">
            <v>5.5373760000000001</v>
          </cell>
          <cell r="S114">
            <v>5.78505</v>
          </cell>
          <cell r="T114">
            <v>5.7692600000000001</v>
          </cell>
          <cell r="U114">
            <v>6.074109</v>
          </cell>
          <cell r="V114">
            <v>6.0472799999999998</v>
          </cell>
          <cell r="W114">
            <v>5.6859599999999997</v>
          </cell>
          <cell r="X114">
            <v>5.7515539999999996</v>
          </cell>
          <cell r="Y114">
            <v>5.5130699999999999</v>
          </cell>
          <cell r="Z114">
            <v>5.1979600000000001</v>
          </cell>
          <cell r="AA114">
            <v>5.2441800000000001</v>
          </cell>
          <cell r="AB114">
            <v>4.9672000000000001</v>
          </cell>
          <cell r="AC114">
            <v>5.5702970000000001</v>
          </cell>
          <cell r="AD114">
            <v>5.052003</v>
          </cell>
          <cell r="AE114">
            <v>5.4478799999999996</v>
          </cell>
          <cell r="AF114">
            <v>5.2971300000000001</v>
          </cell>
          <cell r="AG114">
            <v>5.5312989999999997</v>
          </cell>
          <cell r="AH114">
            <v>5.90571</v>
          </cell>
          <cell r="AI114">
            <v>5.4156000000000004</v>
          </cell>
          <cell r="AJ114">
            <v>5.3871799999999999</v>
          </cell>
          <cell r="AK114">
            <v>4.9828380000000001</v>
          </cell>
          <cell r="AL114">
            <v>4.8829909999999996</v>
          </cell>
          <cell r="AM114">
            <v>5.1554700000000002</v>
          </cell>
          <cell r="AN114">
            <v>4.9635819999999997</v>
          </cell>
          <cell r="AO114">
            <v>5.1130469999999999</v>
          </cell>
          <cell r="AP114">
            <v>4.7726559999999996</v>
          </cell>
          <cell r="AQ114">
            <v>4.9589400000000001</v>
          </cell>
          <cell r="AR114">
            <v>4.5187499999999998</v>
          </cell>
          <cell r="AS114">
            <v>4.8444940000000001</v>
          </cell>
          <cell r="AT114">
            <v>5.5338599999999998</v>
          </cell>
          <cell r="AU114">
            <v>5.0541600000000004</v>
          </cell>
          <cell r="AV114">
            <v>4.911206</v>
          </cell>
          <cell r="AW114">
            <v>4.7738100000000001</v>
          </cell>
          <cell r="AX114">
            <v>4.5915119999999998</v>
          </cell>
          <cell r="AY114">
            <v>4.57986</v>
          </cell>
          <cell r="AZ114">
            <v>4.3513679999999999</v>
          </cell>
          <cell r="BA114">
            <v>4.6897419999999999</v>
          </cell>
          <cell r="BB114">
            <v>4.5279439999999997</v>
          </cell>
          <cell r="BC114">
            <v>4.5329699999999997</v>
          </cell>
          <cell r="BD114">
            <v>4.4037899999999999</v>
          </cell>
          <cell r="BE114">
            <v>4.7774409999999996</v>
          </cell>
          <cell r="BF114">
            <v>4.6201800000000004</v>
          </cell>
          <cell r="BG114">
            <v>4.3267499999999997</v>
          </cell>
          <cell r="BH114">
            <v>4.4865370000000002</v>
          </cell>
          <cell r="BI114">
            <v>4.1806200000000002</v>
          </cell>
          <cell r="BJ114">
            <v>4.0684100000000001</v>
          </cell>
          <cell r="BK114">
            <v>4.0879500000000002</v>
          </cell>
          <cell r="BL114">
            <v>3.593324</v>
          </cell>
          <cell r="BM114">
            <v>3.6056699999999999</v>
          </cell>
          <cell r="BN114">
            <v>3.5001259999999998</v>
          </cell>
          <cell r="BO114">
            <v>3.4198499999999998</v>
          </cell>
          <cell r="BP114">
            <v>3.41004</v>
          </cell>
          <cell r="BQ114">
            <v>3.7859989999999999</v>
          </cell>
          <cell r="BR114">
            <v>3.6158700000000001</v>
          </cell>
          <cell r="BS114">
            <v>3.5612699999999999</v>
          </cell>
          <cell r="BT114">
            <v>3.3791099999999998</v>
          </cell>
          <cell r="BU114">
            <v>3.2813099999999999</v>
          </cell>
          <cell r="BV114">
            <v>3.2589039999999998</v>
          </cell>
          <cell r="BW114">
            <v>3.1848299999999998</v>
          </cell>
          <cell r="BX114">
            <v>2.8928340000000001</v>
          </cell>
          <cell r="BY114">
            <v>3.2690429999999999</v>
          </cell>
          <cell r="BZ114">
            <v>3.0058210000000001</v>
          </cell>
          <cell r="CA114">
            <v>3.0764100000000001</v>
          </cell>
          <cell r="CB114">
            <v>3.2284799999999998</v>
          </cell>
          <cell r="CC114">
            <v>3.2141109999999999</v>
          </cell>
          <cell r="CD114">
            <v>3.1241400000000001</v>
          </cell>
          <cell r="CE114">
            <v>3.1216499999999998</v>
          </cell>
        </row>
        <row r="115">
          <cell r="C115">
            <v>4.8377350000000003</v>
          </cell>
          <cell r="D115">
            <v>4.6340640000000004</v>
          </cell>
          <cell r="E115">
            <v>5.0827929999999997</v>
          </cell>
          <cell r="F115">
            <v>4.7111210000000003</v>
          </cell>
          <cell r="G115">
            <v>5.2142150000000003</v>
          </cell>
          <cell r="H115">
            <v>5.129232</v>
          </cell>
          <cell r="I115">
            <v>6.0260680000000004</v>
          </cell>
          <cell r="J115">
            <v>6.4948779999999999</v>
          </cell>
          <cell r="K115">
            <v>5.0957439999999998</v>
          </cell>
          <cell r="L115">
            <v>4.728008</v>
          </cell>
          <cell r="M115">
            <v>4.4432400000000003</v>
          </cell>
          <cell r="N115">
            <v>4.4982090000000001</v>
          </cell>
          <cell r="O115">
            <v>4.5879599999999998</v>
          </cell>
          <cell r="P115">
            <v>4.4037839999999999</v>
          </cell>
          <cell r="Q115">
            <v>4.8632739999999997</v>
          </cell>
          <cell r="R115">
            <v>4.5352319999999997</v>
          </cell>
          <cell r="S115">
            <v>4.7870499999999998</v>
          </cell>
          <cell r="T115">
            <v>4.7847419999999996</v>
          </cell>
          <cell r="U115">
            <v>5.5708080000000004</v>
          </cell>
          <cell r="V115">
            <v>5.9085739999999998</v>
          </cell>
          <cell r="W115">
            <v>4.6900199999999996</v>
          </cell>
          <cell r="X115">
            <v>4.4357059999999997</v>
          </cell>
          <cell r="Y115">
            <v>4.1192859999999998</v>
          </cell>
          <cell r="Z115">
            <v>4.0822830000000003</v>
          </cell>
          <cell r="AA115">
            <v>4.1123599999999998</v>
          </cell>
          <cell r="AB115">
            <v>3.9575719999999999</v>
          </cell>
          <cell r="AC115">
            <v>4.3905219999999998</v>
          </cell>
          <cell r="AD115">
            <v>4.036257</v>
          </cell>
          <cell r="AE115">
            <v>4.2691980000000003</v>
          </cell>
          <cell r="AF115">
            <v>4.5094200000000004</v>
          </cell>
          <cell r="AG115">
            <v>4.9652089999999998</v>
          </cell>
          <cell r="AH115">
            <v>5.2599520000000002</v>
          </cell>
          <cell r="AI115">
            <v>4.51403</v>
          </cell>
          <cell r="AJ115">
            <v>4.1487970000000001</v>
          </cell>
          <cell r="AK115">
            <v>3.8961960000000002</v>
          </cell>
          <cell r="AL115">
            <v>3.793946</v>
          </cell>
          <cell r="AM115">
            <v>3.9173040000000001</v>
          </cell>
          <cell r="AN115">
            <v>3.8049729999999999</v>
          </cell>
          <cell r="AO115">
            <v>2.3484400000000001</v>
          </cell>
          <cell r="AP115">
            <v>1.380512</v>
          </cell>
          <cell r="AQ115">
            <v>1.411246</v>
          </cell>
          <cell r="AR115">
            <v>1.769695</v>
          </cell>
          <cell r="AS115">
            <v>2.941446</v>
          </cell>
          <cell r="AT115">
            <v>3.4668700000000001</v>
          </cell>
          <cell r="AU115">
            <v>3.1434000000000002</v>
          </cell>
          <cell r="AV115">
            <v>3.0315409999999998</v>
          </cell>
          <cell r="AW115">
            <v>2.3169200000000001</v>
          </cell>
          <cell r="AX115">
            <v>2.3048999999999999</v>
          </cell>
          <cell r="AY115">
            <v>2.1738420000000001</v>
          </cell>
          <cell r="AZ115">
            <v>2.3300800000000002</v>
          </cell>
          <cell r="BA115">
            <v>2.0628500000000001</v>
          </cell>
          <cell r="BB115">
            <v>1.8369390000000001</v>
          </cell>
          <cell r="BC115">
            <v>2.6465100000000001</v>
          </cell>
          <cell r="BD115">
            <v>3.2545160000000002</v>
          </cell>
          <cell r="BE115">
            <v>3.6850000000000001</v>
          </cell>
          <cell r="BF115">
            <v>3.6126119999999999</v>
          </cell>
          <cell r="BG115">
            <v>2.9266960000000002</v>
          </cell>
          <cell r="BH115">
            <v>2.7421519999999999</v>
          </cell>
          <cell r="BI115">
            <v>2.5498099999999999</v>
          </cell>
          <cell r="BJ115">
            <v>2.4997029999999998</v>
          </cell>
          <cell r="BK115">
            <v>2.5387249999999999</v>
          </cell>
          <cell r="BL115">
            <v>2.4631720000000001</v>
          </cell>
          <cell r="BM115">
            <v>2.7489789999999998</v>
          </cell>
          <cell r="BN115">
            <v>2.6366779999999999</v>
          </cell>
          <cell r="BO115">
            <v>3.0250059999999999</v>
          </cell>
          <cell r="BP115">
            <v>2.8488319999999998</v>
          </cell>
          <cell r="BQ115">
            <v>3.0728080000000002</v>
          </cell>
          <cell r="BR115">
            <v>3.1831299999999998</v>
          </cell>
          <cell r="BS115">
            <v>2.6456080000000002</v>
          </cell>
          <cell r="BT115">
            <v>2.5967470000000001</v>
          </cell>
          <cell r="BU115">
            <v>2.4048180000000001</v>
          </cell>
          <cell r="BV115">
            <v>2.4739420000000001</v>
          </cell>
          <cell r="BW115">
            <v>2.3317299999999999</v>
          </cell>
          <cell r="BX115">
            <v>2.189432</v>
          </cell>
          <cell r="BY115">
            <v>2.3956059999999999</v>
          </cell>
          <cell r="BZ115">
            <v>2.3973080000000002</v>
          </cell>
          <cell r="CA115">
            <v>2.63503</v>
          </cell>
          <cell r="CB115">
            <v>2.56793</v>
          </cell>
          <cell r="CC115">
            <v>2.736561</v>
          </cell>
          <cell r="CD115">
            <v>2.829288</v>
          </cell>
          <cell r="CE115">
            <v>2.5308039999999998</v>
          </cell>
        </row>
        <row r="116">
          <cell r="C116">
            <v>4.5564299999999998</v>
          </cell>
          <cell r="D116">
            <v>4.2614879999999999</v>
          </cell>
          <cell r="E116">
            <v>4.6110639999999998</v>
          </cell>
          <cell r="F116">
            <v>4.3227399999999996</v>
          </cell>
          <cell r="G116">
            <v>4.4165400000000004</v>
          </cell>
          <cell r="H116">
            <v>4.5779699999999997</v>
          </cell>
          <cell r="I116">
            <v>4.8310089999999999</v>
          </cell>
          <cell r="J116">
            <v>4.6753200000000001</v>
          </cell>
          <cell r="K116">
            <v>4.5099</v>
          </cell>
          <cell r="L116">
            <v>4.5143440000000004</v>
          </cell>
          <cell r="M116">
            <v>4.3208099999999998</v>
          </cell>
          <cell r="N116">
            <v>4.2062759999999999</v>
          </cell>
          <cell r="O116">
            <v>4.3028399999999998</v>
          </cell>
          <cell r="P116">
            <v>3.9880680000000002</v>
          </cell>
          <cell r="Q116">
            <v>4.447756</v>
          </cell>
          <cell r="R116">
            <v>3.918161</v>
          </cell>
          <cell r="S116">
            <v>4.0386300000000004</v>
          </cell>
          <cell r="T116">
            <v>3.9251499999999999</v>
          </cell>
          <cell r="U116">
            <v>4.2396529999999997</v>
          </cell>
          <cell r="V116">
            <v>4.1041800000000004</v>
          </cell>
          <cell r="W116">
            <v>3.9590100000000001</v>
          </cell>
          <cell r="X116">
            <v>3.9488729999999999</v>
          </cell>
          <cell r="Y116">
            <v>3.8104200000000001</v>
          </cell>
          <cell r="Z116">
            <v>3.7190759999999998</v>
          </cell>
          <cell r="AA116">
            <v>3.7669199999999998</v>
          </cell>
          <cell r="AB116">
            <v>3.4946799999999998</v>
          </cell>
          <cell r="AC116">
            <v>3.8568959999999999</v>
          </cell>
          <cell r="AD116">
            <v>3.5472220000000001</v>
          </cell>
          <cell r="AE116">
            <v>3.6183900000000002</v>
          </cell>
          <cell r="AF116">
            <v>3.58107</v>
          </cell>
          <cell r="AG116">
            <v>3.7190699999999999</v>
          </cell>
          <cell r="AH116">
            <v>3.6605400000000001</v>
          </cell>
          <cell r="AI116">
            <v>3.5333100000000002</v>
          </cell>
          <cell r="AJ116">
            <v>3.317339</v>
          </cell>
          <cell r="AK116">
            <v>3.283264</v>
          </cell>
          <cell r="AL116">
            <v>3.270794</v>
          </cell>
          <cell r="AM116">
            <v>3.3654600000000001</v>
          </cell>
          <cell r="AN116">
            <v>2.99403</v>
          </cell>
          <cell r="AO116">
            <v>3.2639279999999999</v>
          </cell>
          <cell r="AP116">
            <v>2.9575360000000002</v>
          </cell>
          <cell r="AQ116">
            <v>3.0324599999999999</v>
          </cell>
          <cell r="AR116">
            <v>2.89113</v>
          </cell>
          <cell r="AS116">
            <v>3.0682559999999999</v>
          </cell>
          <cell r="AT116">
            <v>3.0688499999999999</v>
          </cell>
          <cell r="AU116">
            <v>2.9528099999999999</v>
          </cell>
          <cell r="AV116">
            <v>3.086484</v>
          </cell>
          <cell r="AW116">
            <v>2.9875799999999999</v>
          </cell>
          <cell r="AX116">
            <v>2.8665340000000001</v>
          </cell>
          <cell r="AY116">
            <v>2.9449800000000002</v>
          </cell>
          <cell r="AZ116">
            <v>2.734032</v>
          </cell>
          <cell r="BA116">
            <v>2.9152089999999999</v>
          </cell>
          <cell r="BB116">
            <v>2.732148</v>
          </cell>
          <cell r="BC116">
            <v>2.82483</v>
          </cell>
          <cell r="BD116">
            <v>2.82795</v>
          </cell>
          <cell r="BE116">
            <v>2.986354</v>
          </cell>
          <cell r="BF116">
            <v>2.8679700000000001</v>
          </cell>
          <cell r="BG116">
            <v>2.7703799999999998</v>
          </cell>
          <cell r="BH116">
            <v>2.8364690000000001</v>
          </cell>
          <cell r="BI116">
            <v>2.6873999999999998</v>
          </cell>
          <cell r="BJ116">
            <v>2.5931220000000001</v>
          </cell>
          <cell r="BK116">
            <v>2.6549100000000001</v>
          </cell>
          <cell r="BL116">
            <v>2.4476200000000001</v>
          </cell>
          <cell r="BM116">
            <v>2.6515849999999999</v>
          </cell>
          <cell r="BN116">
            <v>2.4320560000000002</v>
          </cell>
          <cell r="BO116">
            <v>2.4913799999999999</v>
          </cell>
          <cell r="BP116">
            <v>2.46753</v>
          </cell>
          <cell r="BQ116">
            <v>2.6049609999999999</v>
          </cell>
          <cell r="BR116">
            <v>2.51214</v>
          </cell>
          <cell r="BS116">
            <v>2.49444</v>
          </cell>
          <cell r="BT116">
            <v>2.4896099999999999</v>
          </cell>
          <cell r="BU116">
            <v>2.3564099999999999</v>
          </cell>
          <cell r="BV116">
            <v>2.2963939999999998</v>
          </cell>
          <cell r="BW116">
            <v>2.32077</v>
          </cell>
          <cell r="BX116">
            <v>2.0751119999999998</v>
          </cell>
          <cell r="BY116">
            <v>2.334362</v>
          </cell>
          <cell r="BZ116">
            <v>2.1745359999999998</v>
          </cell>
          <cell r="CA116">
            <v>2.2112699999999998</v>
          </cell>
          <cell r="CB116">
            <v>2.23611</v>
          </cell>
          <cell r="CC116">
            <v>2.2888850000000001</v>
          </cell>
          <cell r="CD116">
            <v>2.2061700000000002</v>
          </cell>
          <cell r="CE116">
            <v>2.1657299999999999</v>
          </cell>
        </row>
        <row r="117">
          <cell r="C117">
            <v>4.68276</v>
          </cell>
          <cell r="D117">
            <v>4.3370319999999998</v>
          </cell>
          <cell r="E117">
            <v>4.0755520000000001</v>
          </cell>
          <cell r="F117">
            <v>4.1945889999999997</v>
          </cell>
          <cell r="G117">
            <v>4.2878400000000001</v>
          </cell>
          <cell r="H117">
            <v>3.7323870000000001</v>
          </cell>
          <cell r="I117">
            <v>3.961986</v>
          </cell>
          <cell r="J117">
            <v>3.7138200000000001</v>
          </cell>
          <cell r="K117">
            <v>3.7947600000000001</v>
          </cell>
          <cell r="L117">
            <v>4.0606590000000002</v>
          </cell>
          <cell r="M117">
            <v>3.9602400000000002</v>
          </cell>
          <cell r="N117">
            <v>3.6611729999999998</v>
          </cell>
          <cell r="O117">
            <v>4.0621200000000002</v>
          </cell>
          <cell r="P117">
            <v>3.7659720000000001</v>
          </cell>
          <cell r="Q117">
            <v>4.1388100000000003</v>
          </cell>
          <cell r="R117">
            <v>3.7423630000000001</v>
          </cell>
          <cell r="S117">
            <v>3.9756300000000002</v>
          </cell>
          <cell r="T117">
            <v>3.7689900000000001</v>
          </cell>
          <cell r="U117">
            <v>3.5711379999999999</v>
          </cell>
          <cell r="V117">
            <v>3.2826599999999999</v>
          </cell>
          <cell r="W117">
            <v>3.3754499999999998</v>
          </cell>
          <cell r="X117">
            <v>3.6338819999999998</v>
          </cell>
          <cell r="Y117">
            <v>3.53721</v>
          </cell>
          <cell r="Z117">
            <v>3.366552</v>
          </cell>
          <cell r="AA117">
            <v>3.6829800000000001</v>
          </cell>
          <cell r="AB117">
            <v>3.4197519999999999</v>
          </cell>
          <cell r="AC117">
            <v>3.4605920000000001</v>
          </cell>
          <cell r="AD117">
            <v>3.3154249999999998</v>
          </cell>
          <cell r="AE117">
            <v>3.1891799999999999</v>
          </cell>
          <cell r="AF117">
            <v>3.04365</v>
          </cell>
          <cell r="AG117">
            <v>3.0901730000000001</v>
          </cell>
          <cell r="AH117">
            <v>2.92944</v>
          </cell>
          <cell r="AI117">
            <v>2.9911799999999999</v>
          </cell>
          <cell r="AJ117">
            <v>3.1223510000000001</v>
          </cell>
          <cell r="AK117">
            <v>3.0438000000000001</v>
          </cell>
          <cell r="AL117">
            <v>3.0658219999999998</v>
          </cell>
          <cell r="AM117">
            <v>3.1323599999999998</v>
          </cell>
          <cell r="AN117">
            <v>2.9837229999999999</v>
          </cell>
          <cell r="AO117">
            <v>2.9998390000000001</v>
          </cell>
          <cell r="AP117">
            <v>2.854905</v>
          </cell>
          <cell r="AQ117">
            <v>3.0878399999999999</v>
          </cell>
          <cell r="AR117">
            <v>2.869405</v>
          </cell>
          <cell r="AS117">
            <v>2.7513740000000002</v>
          </cell>
          <cell r="AT117">
            <v>2.6703000000000001</v>
          </cell>
          <cell r="AU117">
            <v>2.5544099999999998</v>
          </cell>
          <cell r="AV117">
            <v>2.7395320000000001</v>
          </cell>
          <cell r="AW117">
            <v>2.5343399999999998</v>
          </cell>
          <cell r="AX117">
            <v>2.4336220000000002</v>
          </cell>
          <cell r="AY117">
            <v>2.4318240000000002</v>
          </cell>
          <cell r="AZ117">
            <v>2.513728</v>
          </cell>
          <cell r="BA117">
            <v>2.674525</v>
          </cell>
          <cell r="BB117">
            <v>2.4934780000000001</v>
          </cell>
          <cell r="BC117">
            <v>2.6223299999999998</v>
          </cell>
          <cell r="BD117">
            <v>2.3290799999999998</v>
          </cell>
          <cell r="BE117">
            <v>2.3427630000000002</v>
          </cell>
          <cell r="BF117">
            <v>2.2036199999999999</v>
          </cell>
          <cell r="BG117">
            <v>2.18526</v>
          </cell>
          <cell r="BH117">
            <v>2.4013840000000002</v>
          </cell>
          <cell r="BI117">
            <v>2.4452099999999999</v>
          </cell>
          <cell r="BJ117">
            <v>2.2570410000000001</v>
          </cell>
          <cell r="BK117">
            <v>2.3091300000000001</v>
          </cell>
          <cell r="BL117">
            <v>2.2519279999999999</v>
          </cell>
          <cell r="BM117">
            <v>2.5215709999999998</v>
          </cell>
          <cell r="BN117">
            <v>2.2293750000000001</v>
          </cell>
          <cell r="BO117">
            <v>2.3608500000000001</v>
          </cell>
          <cell r="BP117">
            <v>2.12439</v>
          </cell>
          <cell r="BQ117">
            <v>2.1993879999999999</v>
          </cell>
          <cell r="BR117">
            <v>2.0765400000000001</v>
          </cell>
          <cell r="BS117">
            <v>2.0527799999999998</v>
          </cell>
          <cell r="BT117">
            <v>2.1817489999999999</v>
          </cell>
          <cell r="BU117">
            <v>2.2101600000000001</v>
          </cell>
          <cell r="BV117">
            <v>2.1634000000000002</v>
          </cell>
          <cell r="BW117">
            <v>2.1747899999999998</v>
          </cell>
          <cell r="BX117">
            <v>2.0777960000000002</v>
          </cell>
          <cell r="BY117">
            <v>2.2847</v>
          </cell>
          <cell r="BZ117">
            <v>2.042151</v>
          </cell>
          <cell r="CA117">
            <v>2.1709800000000001</v>
          </cell>
          <cell r="CB117">
            <v>1.9292100000000001</v>
          </cell>
          <cell r="CC117">
            <v>1.982667</v>
          </cell>
          <cell r="CD117">
            <v>1.8934200000000001</v>
          </cell>
          <cell r="CE117">
            <v>1.8976500000000001</v>
          </cell>
        </row>
        <row r="118">
          <cell r="C118">
            <v>2.6713249999999999</v>
          </cell>
          <cell r="D118">
            <v>2.4643679999999999</v>
          </cell>
          <cell r="E118">
            <v>2.786724</v>
          </cell>
          <cell r="F118">
            <v>2.618252</v>
          </cell>
          <cell r="G118">
            <v>2.6288</v>
          </cell>
          <cell r="H118">
            <v>2.7323140000000001</v>
          </cell>
          <cell r="I118">
            <v>2.5000300000000002</v>
          </cell>
          <cell r="J118">
            <v>2.3738000000000001</v>
          </cell>
          <cell r="K118">
            <v>2.542176</v>
          </cell>
          <cell r="L118">
            <v>2.8051659999999998</v>
          </cell>
          <cell r="M118">
            <v>2.7428439999999998</v>
          </cell>
          <cell r="N118">
            <v>2.455492</v>
          </cell>
          <cell r="O118">
            <v>2.6446939999999999</v>
          </cell>
          <cell r="P118">
            <v>2.3927040000000002</v>
          </cell>
          <cell r="Q118">
            <v>2.666709</v>
          </cell>
          <cell r="R118">
            <v>2.5159500000000001</v>
          </cell>
          <cell r="S118">
            <v>2.7371500000000002</v>
          </cell>
          <cell r="T118">
            <v>2.5673439999999998</v>
          </cell>
          <cell r="U118">
            <v>2.4837020000000001</v>
          </cell>
          <cell r="V118">
            <v>2.31101</v>
          </cell>
          <cell r="W118">
            <v>2.5881699999999999</v>
          </cell>
          <cell r="X118">
            <v>2.7347060000000001</v>
          </cell>
          <cell r="Y118">
            <v>2.7379039999999999</v>
          </cell>
          <cell r="Z118">
            <v>2.465592</v>
          </cell>
          <cell r="AA118">
            <v>2.7732380000000001</v>
          </cell>
          <cell r="AB118">
            <v>2.48976</v>
          </cell>
          <cell r="AC118">
            <v>2.7156600000000002</v>
          </cell>
          <cell r="AD118">
            <v>2.5621999999999998</v>
          </cell>
          <cell r="AE118">
            <v>2.65408</v>
          </cell>
          <cell r="AF118">
            <v>2.4584820000000001</v>
          </cell>
          <cell r="AG118">
            <v>2.414542</v>
          </cell>
          <cell r="AH118">
            <v>2.2270560000000001</v>
          </cell>
          <cell r="AI118">
            <v>2.4162750000000002</v>
          </cell>
          <cell r="AJ118">
            <v>2.7576179999999999</v>
          </cell>
          <cell r="AK118">
            <v>2.6451099999999999</v>
          </cell>
          <cell r="AL118">
            <v>2.4311759999999998</v>
          </cell>
          <cell r="AM118">
            <v>2.6664819999999998</v>
          </cell>
          <cell r="AN118">
            <v>2.4217249999999999</v>
          </cell>
          <cell r="AO118">
            <v>2.3191739999999998</v>
          </cell>
          <cell r="AP118">
            <v>2.1639279999999999</v>
          </cell>
          <cell r="AQ118">
            <v>2.1751339999999999</v>
          </cell>
          <cell r="AR118">
            <v>2.0746500000000001</v>
          </cell>
          <cell r="AS118">
            <v>2.2479390000000001</v>
          </cell>
          <cell r="AT118">
            <v>1.9127000000000001</v>
          </cell>
          <cell r="AU118">
            <v>2.2793160000000001</v>
          </cell>
          <cell r="AV118">
            <v>2.4624809999999999</v>
          </cell>
          <cell r="AW118">
            <v>2.3567749999999998</v>
          </cell>
          <cell r="AX118">
            <v>2.3963749999999999</v>
          </cell>
          <cell r="AY118">
            <v>2.3573680000000001</v>
          </cell>
          <cell r="AZ118">
            <v>2.217984</v>
          </cell>
          <cell r="BA118">
            <v>2.2592180000000002</v>
          </cell>
          <cell r="BB118">
            <v>2.245152</v>
          </cell>
          <cell r="BC118">
            <v>2.1550750000000001</v>
          </cell>
          <cell r="BD118">
            <v>2.1711819999999999</v>
          </cell>
          <cell r="BE118">
            <v>2.068254</v>
          </cell>
          <cell r="BF118">
            <v>2.0235020000000001</v>
          </cell>
          <cell r="BG118">
            <v>2.1994959999999999</v>
          </cell>
          <cell r="BH118">
            <v>2.2307670000000002</v>
          </cell>
          <cell r="BI118">
            <v>1.982475</v>
          </cell>
          <cell r="BJ118">
            <v>1.9767749999999999</v>
          </cell>
          <cell r="BK118">
            <v>1.8034749999999999</v>
          </cell>
          <cell r="BL118">
            <v>1.9221600000000001</v>
          </cell>
          <cell r="BM118">
            <v>2.228958</v>
          </cell>
          <cell r="BN118">
            <v>2.0136479999999999</v>
          </cell>
          <cell r="BO118">
            <v>1.9855940000000001</v>
          </cell>
          <cell r="BP118">
            <v>1.777048</v>
          </cell>
          <cell r="BQ118">
            <v>1.726245</v>
          </cell>
          <cell r="BR118">
            <v>1.6416249999999999</v>
          </cell>
          <cell r="BS118">
            <v>1.824524</v>
          </cell>
          <cell r="BT118">
            <v>1.8450120000000001</v>
          </cell>
          <cell r="BU118">
            <v>1.842516</v>
          </cell>
          <cell r="BV118">
            <v>1.7219800000000001</v>
          </cell>
          <cell r="BW118">
            <v>1.7589250000000001</v>
          </cell>
          <cell r="BX118">
            <v>1.731144</v>
          </cell>
          <cell r="BY118">
            <v>1.950291</v>
          </cell>
          <cell r="BZ118">
            <v>1.7867459999999999</v>
          </cell>
          <cell r="CA118">
            <v>1.81915</v>
          </cell>
          <cell r="CB118">
            <v>1.7613700000000001</v>
          </cell>
          <cell r="CC118">
            <v>1.7028179999999999</v>
          </cell>
          <cell r="CD118">
            <v>1.7747599999999999</v>
          </cell>
          <cell r="CE118">
            <v>1.7608760000000001</v>
          </cell>
        </row>
        <row r="119">
          <cell r="C119">
            <v>3.0908699999999998</v>
          </cell>
          <cell r="D119">
            <v>2.8998759999999999</v>
          </cell>
          <cell r="E119">
            <v>3.1852809999999998</v>
          </cell>
          <cell r="F119">
            <v>2.9393530000000001</v>
          </cell>
          <cell r="G119">
            <v>3.06894</v>
          </cell>
          <cell r="H119">
            <v>2.9823900000000001</v>
          </cell>
          <cell r="I119">
            <v>3.1578460000000002</v>
          </cell>
          <cell r="J119">
            <v>3.0643500000000001</v>
          </cell>
          <cell r="K119">
            <v>2.8422299999999998</v>
          </cell>
          <cell r="L119">
            <v>2.802276</v>
          </cell>
          <cell r="M119">
            <v>2.78172</v>
          </cell>
          <cell r="N119">
            <v>2.765498</v>
          </cell>
          <cell r="O119">
            <v>2.8849200000000002</v>
          </cell>
          <cell r="P119">
            <v>2.6926760000000001</v>
          </cell>
          <cell r="Q119">
            <v>2.967041</v>
          </cell>
          <cell r="R119">
            <v>2.7231869999999998</v>
          </cell>
          <cell r="S119">
            <v>2.8466399999999998</v>
          </cell>
          <cell r="T119">
            <v>2.8129499999999998</v>
          </cell>
          <cell r="U119">
            <v>2.9207890000000001</v>
          </cell>
          <cell r="V119">
            <v>2.8486199999999999</v>
          </cell>
          <cell r="W119">
            <v>2.6750400000000001</v>
          </cell>
          <cell r="X119">
            <v>2.6770670000000001</v>
          </cell>
          <cell r="Y119">
            <v>2.6496599999999999</v>
          </cell>
          <cell r="Z119">
            <v>2.612581</v>
          </cell>
          <cell r="AA119">
            <v>2.7289500000000002</v>
          </cell>
          <cell r="AB119">
            <v>2.5627279999999999</v>
          </cell>
          <cell r="AC119">
            <v>2.809034</v>
          </cell>
          <cell r="AD119">
            <v>2.5686749999999998</v>
          </cell>
          <cell r="AE119">
            <v>2.7368399999999999</v>
          </cell>
          <cell r="AF119">
            <v>2.6177999999999999</v>
          </cell>
          <cell r="AG119">
            <v>2.7415780000000001</v>
          </cell>
          <cell r="AH119">
            <v>2.6631300000000002</v>
          </cell>
          <cell r="AI119">
            <v>2.4758399999999998</v>
          </cell>
          <cell r="AJ119">
            <v>2.2245159999999999</v>
          </cell>
          <cell r="AK119">
            <v>2.44956</v>
          </cell>
          <cell r="AL119">
            <v>2.3639060000000001</v>
          </cell>
          <cell r="AM119">
            <v>2.5104899999999999</v>
          </cell>
          <cell r="AN119">
            <v>2.386323</v>
          </cell>
          <cell r="AO119">
            <v>2.3595649999999999</v>
          </cell>
          <cell r="AP119">
            <v>2.3537849999999998</v>
          </cell>
          <cell r="AQ119">
            <v>2.3677199999999998</v>
          </cell>
          <cell r="AR119">
            <v>2.2202099999999998</v>
          </cell>
          <cell r="AS119">
            <v>2.3589760000000002</v>
          </cell>
          <cell r="AT119">
            <v>2.3343600000000002</v>
          </cell>
          <cell r="AU119">
            <v>2.2091400000000001</v>
          </cell>
          <cell r="AV119">
            <v>2.2922639999999999</v>
          </cell>
          <cell r="AW119">
            <v>2.2269899999999998</v>
          </cell>
          <cell r="AX119">
            <v>2.2354069999999999</v>
          </cell>
          <cell r="AY119">
            <v>2.3203800000000001</v>
          </cell>
          <cell r="AZ119">
            <v>2.2085560000000002</v>
          </cell>
          <cell r="BA119">
            <v>2.3086009999999999</v>
          </cell>
          <cell r="BB119">
            <v>2.1955610000000001</v>
          </cell>
          <cell r="BC119">
            <v>2.2864800000000001</v>
          </cell>
          <cell r="BD119">
            <v>2.18289</v>
          </cell>
          <cell r="BE119">
            <v>2.250972</v>
          </cell>
          <cell r="BF119">
            <v>2.13489</v>
          </cell>
          <cell r="BG119">
            <v>2.0367000000000002</v>
          </cell>
          <cell r="BH119">
            <v>2.0835720000000002</v>
          </cell>
          <cell r="BI119">
            <v>2.0475599999999998</v>
          </cell>
          <cell r="BJ119">
            <v>2.0118170000000002</v>
          </cell>
          <cell r="BK119">
            <v>2.0837699999999999</v>
          </cell>
          <cell r="BL119">
            <v>1.9704159999999999</v>
          </cell>
          <cell r="BM119">
            <v>2.149044</v>
          </cell>
          <cell r="BN119">
            <v>1.983716</v>
          </cell>
          <cell r="BO119">
            <v>2.03721</v>
          </cell>
          <cell r="BP119">
            <v>1.95408</v>
          </cell>
          <cell r="BQ119">
            <v>2.0516109999999999</v>
          </cell>
          <cell r="BR119">
            <v>1.96383</v>
          </cell>
          <cell r="BS119">
            <v>1.8709199999999999</v>
          </cell>
          <cell r="BT119">
            <v>1.8768640000000001</v>
          </cell>
          <cell r="BU119">
            <v>1.8405899999999999</v>
          </cell>
          <cell r="BV119">
            <v>1.8017989999999999</v>
          </cell>
          <cell r="BW119">
            <v>1.8198300000000001</v>
          </cell>
          <cell r="BX119">
            <v>1.7208239999999999</v>
          </cell>
          <cell r="BY119">
            <v>1.8856059999999999</v>
          </cell>
          <cell r="BZ119">
            <v>1.726602</v>
          </cell>
          <cell r="CA119">
            <v>1.8022499999999999</v>
          </cell>
          <cell r="CB119">
            <v>1.72428</v>
          </cell>
          <cell r="CC119">
            <v>1.799023</v>
          </cell>
          <cell r="CD119">
            <v>1.7301</v>
          </cell>
          <cell r="CE119">
            <v>1.6466099999999999</v>
          </cell>
        </row>
        <row r="120">
          <cell r="C120">
            <v>3.19035</v>
          </cell>
          <cell r="D120">
            <v>2.9935640000000001</v>
          </cell>
          <cell r="E120">
            <v>3.2463510000000002</v>
          </cell>
          <cell r="F120">
            <v>3.0209299999999999</v>
          </cell>
          <cell r="G120">
            <v>3.10446</v>
          </cell>
          <cell r="H120">
            <v>3.1208100000000001</v>
          </cell>
          <cell r="I120">
            <v>3.3832469999999999</v>
          </cell>
          <cell r="J120">
            <v>3.36978</v>
          </cell>
          <cell r="K120">
            <v>2.99688</v>
          </cell>
          <cell r="L120">
            <v>3.0142850000000001</v>
          </cell>
          <cell r="M120">
            <v>2.8325399999999998</v>
          </cell>
          <cell r="N120">
            <v>2.6802670000000002</v>
          </cell>
          <cell r="O120">
            <v>2.80341</v>
          </cell>
          <cell r="P120">
            <v>2.5842040000000002</v>
          </cell>
          <cell r="Q120">
            <v>2.8963920000000001</v>
          </cell>
          <cell r="R120">
            <v>2.6328520000000002</v>
          </cell>
          <cell r="S120">
            <v>2.7446999999999999</v>
          </cell>
          <cell r="T120">
            <v>2.7380100000000001</v>
          </cell>
          <cell r="U120">
            <v>2.9345840000000001</v>
          </cell>
          <cell r="V120">
            <v>2.9319299999999999</v>
          </cell>
          <cell r="W120">
            <v>2.6389800000000001</v>
          </cell>
          <cell r="X120">
            <v>2.7202809999999999</v>
          </cell>
          <cell r="Y120">
            <v>2.5966800000000001</v>
          </cell>
          <cell r="Z120">
            <v>2.4998580000000001</v>
          </cell>
          <cell r="AA120">
            <v>2.55321</v>
          </cell>
          <cell r="AB120">
            <v>2.3922919999999999</v>
          </cell>
          <cell r="AC120">
            <v>2.6357750000000002</v>
          </cell>
          <cell r="AD120">
            <v>2.4005619999999999</v>
          </cell>
          <cell r="AE120">
            <v>2.5139399999999998</v>
          </cell>
          <cell r="AF120">
            <v>2.43723</v>
          </cell>
          <cell r="AG120">
            <v>2.609518</v>
          </cell>
          <cell r="AH120">
            <v>2.6470199999999999</v>
          </cell>
          <cell r="AI120">
            <v>2.3729100000000001</v>
          </cell>
          <cell r="AJ120">
            <v>2.5382799999999999</v>
          </cell>
          <cell r="AK120">
            <v>2.4406500000000002</v>
          </cell>
          <cell r="AL120">
            <v>2.3160560000000001</v>
          </cell>
          <cell r="AM120">
            <v>2.3904299999999998</v>
          </cell>
          <cell r="AN120">
            <v>2.3028900000000001</v>
          </cell>
          <cell r="AO120">
            <v>1.9825429999999999</v>
          </cell>
          <cell r="AP120">
            <v>1.7424360000000001</v>
          </cell>
          <cell r="AQ120">
            <v>1.83663</v>
          </cell>
          <cell r="AR120">
            <v>1.7802899999999999</v>
          </cell>
          <cell r="AS120">
            <v>1.969678</v>
          </cell>
          <cell r="AT120">
            <v>2.0354399999999999</v>
          </cell>
          <cell r="AU120">
            <v>1.90551</v>
          </cell>
          <cell r="AV120">
            <v>1.9713830000000001</v>
          </cell>
          <cell r="AW120">
            <v>1.84233</v>
          </cell>
          <cell r="AX120">
            <v>1.79104</v>
          </cell>
          <cell r="AY120">
            <v>1.8954599999999999</v>
          </cell>
          <cell r="AZ120">
            <v>1.8049360000000001</v>
          </cell>
          <cell r="BA120">
            <v>1.938461</v>
          </cell>
          <cell r="BB120">
            <v>1.8238099999999999</v>
          </cell>
          <cell r="BC120">
            <v>1.9192499999999999</v>
          </cell>
          <cell r="BD120">
            <v>1.8821699999999999</v>
          </cell>
          <cell r="BE120">
            <v>2.008397</v>
          </cell>
          <cell r="BF120">
            <v>2.05863</v>
          </cell>
          <cell r="BG120">
            <v>1.92561</v>
          </cell>
          <cell r="BH120">
            <v>2.037258</v>
          </cell>
          <cell r="BI120">
            <v>1.8997200000000001</v>
          </cell>
          <cell r="BJ120">
            <v>1.830103</v>
          </cell>
          <cell r="BK120">
            <v>1.8900600000000001</v>
          </cell>
          <cell r="BL120">
            <v>1.756748</v>
          </cell>
          <cell r="BM120">
            <v>1.851599</v>
          </cell>
          <cell r="BN120">
            <v>1.694064</v>
          </cell>
          <cell r="BO120">
            <v>1.7845200000000001</v>
          </cell>
          <cell r="BP120">
            <v>1.72899</v>
          </cell>
          <cell r="BQ120">
            <v>1.846298</v>
          </cell>
          <cell r="BR120">
            <v>1.8431999999999999</v>
          </cell>
          <cell r="BS120">
            <v>1.7285999999999999</v>
          </cell>
          <cell r="BT120">
            <v>1.829434</v>
          </cell>
          <cell r="BU120">
            <v>1.7562899999999999</v>
          </cell>
          <cell r="BV120">
            <v>1.6387320000000001</v>
          </cell>
          <cell r="BW120">
            <v>1.7236800000000001</v>
          </cell>
          <cell r="BX120">
            <v>1.603448</v>
          </cell>
          <cell r="BY120">
            <v>1.7705029999999999</v>
          </cell>
          <cell r="BZ120">
            <v>1.61965</v>
          </cell>
          <cell r="CA120">
            <v>1.68438</v>
          </cell>
          <cell r="CB120">
            <v>1.6293599999999999</v>
          </cell>
          <cell r="CC120">
            <v>1.7019</v>
          </cell>
          <cell r="CD120">
            <v>1.67988</v>
          </cell>
          <cell r="CE120">
            <v>1.58196</v>
          </cell>
        </row>
        <row r="121">
          <cell r="C121">
            <v>2.7134399999999999</v>
          </cell>
          <cell r="D121">
            <v>2.544108</v>
          </cell>
          <cell r="E121">
            <v>2.7032820000000002</v>
          </cell>
          <cell r="F121">
            <v>2.4891920000000001</v>
          </cell>
          <cell r="G121">
            <v>2.73332</v>
          </cell>
          <cell r="H121">
            <v>2.8097240000000001</v>
          </cell>
          <cell r="I121">
            <v>3.1709939999999999</v>
          </cell>
          <cell r="J121">
            <v>3.3262459999999998</v>
          </cell>
          <cell r="K121">
            <v>2.692018</v>
          </cell>
          <cell r="L121">
            <v>2.5617450000000002</v>
          </cell>
          <cell r="M121">
            <v>2.3209719999999998</v>
          </cell>
          <cell r="N121">
            <v>2.2574290000000001</v>
          </cell>
          <cell r="O121">
            <v>2.2191740000000002</v>
          </cell>
          <cell r="P121">
            <v>2.03972</v>
          </cell>
          <cell r="Q121">
            <v>2.2034500000000001</v>
          </cell>
          <cell r="R121">
            <v>2.2213539999999998</v>
          </cell>
          <cell r="S121">
            <v>2.1998419999999999</v>
          </cell>
          <cell r="T121">
            <v>2.3371900000000001</v>
          </cell>
          <cell r="U121">
            <v>2.6488450000000001</v>
          </cell>
          <cell r="V121">
            <v>2.7805939999999998</v>
          </cell>
          <cell r="W121">
            <v>2.2423500000000001</v>
          </cell>
          <cell r="X121">
            <v>2.1492689999999999</v>
          </cell>
          <cell r="Y121">
            <v>1.9441820000000001</v>
          </cell>
          <cell r="Z121">
            <v>1.9266160000000001</v>
          </cell>
          <cell r="AA121">
            <v>1.9268639999999999</v>
          </cell>
          <cell r="AB121">
            <v>1.822916</v>
          </cell>
          <cell r="AC121">
            <v>1.9923960000000001</v>
          </cell>
          <cell r="AD121">
            <v>1.8807990000000001</v>
          </cell>
          <cell r="AE121">
            <v>1.9643120000000001</v>
          </cell>
          <cell r="AF121">
            <v>2.0565540000000002</v>
          </cell>
          <cell r="AG121">
            <v>2.3235749999999999</v>
          </cell>
          <cell r="AH121">
            <v>2.4986000000000002</v>
          </cell>
          <cell r="AI121">
            <v>2.055755</v>
          </cell>
          <cell r="AJ121">
            <v>1.923332</v>
          </cell>
          <cell r="AK121">
            <v>1.811458</v>
          </cell>
          <cell r="AL121">
            <v>1.78329</v>
          </cell>
          <cell r="AM121">
            <v>1.808802</v>
          </cell>
          <cell r="AN121">
            <v>1.7149479999999999</v>
          </cell>
          <cell r="AO121">
            <v>1.170239</v>
          </cell>
          <cell r="AP121">
            <v>0.80685399999999996</v>
          </cell>
          <cell r="AQ121">
            <v>0.882602</v>
          </cell>
          <cell r="AR121">
            <v>1.1693</v>
          </cell>
          <cell r="AS121">
            <v>1.443624</v>
          </cell>
          <cell r="AT121">
            <v>1.608725</v>
          </cell>
          <cell r="AU121">
            <v>1.4739739999999999</v>
          </cell>
          <cell r="AV121">
            <v>1.3966769999999999</v>
          </cell>
          <cell r="AW121">
            <v>1.230245</v>
          </cell>
          <cell r="AX121">
            <v>1.173</v>
          </cell>
          <cell r="AY121">
            <v>1.2984</v>
          </cell>
          <cell r="AZ121">
            <v>1.1098159999999999</v>
          </cell>
          <cell r="BA121">
            <v>1.18059</v>
          </cell>
          <cell r="BB121">
            <v>1.064897</v>
          </cell>
          <cell r="BC121">
            <v>1.234205</v>
          </cell>
          <cell r="BD121">
            <v>1.30827</v>
          </cell>
          <cell r="BE121">
            <v>1.595329</v>
          </cell>
          <cell r="BF121">
            <v>1.6475500000000001</v>
          </cell>
          <cell r="BG121">
            <v>1.5066120000000001</v>
          </cell>
          <cell r="BH121">
            <v>1.414874</v>
          </cell>
          <cell r="BI121">
            <v>1.3377250000000001</v>
          </cell>
          <cell r="BJ121">
            <v>1.228129</v>
          </cell>
          <cell r="BK121">
            <v>1.38137</v>
          </cell>
          <cell r="BL121">
            <v>1.148668</v>
          </cell>
          <cell r="BM121">
            <v>1.203025</v>
          </cell>
          <cell r="BN121">
            <v>1.0705990000000001</v>
          </cell>
          <cell r="BO121">
            <v>1.200504</v>
          </cell>
          <cell r="BP121">
            <v>1.2697259999999999</v>
          </cell>
          <cell r="BQ121">
            <v>1.44482</v>
          </cell>
          <cell r="BR121">
            <v>1.474375</v>
          </cell>
          <cell r="BS121">
            <v>1.3908240000000001</v>
          </cell>
          <cell r="BT121">
            <v>1.2040010000000001</v>
          </cell>
          <cell r="BU121">
            <v>1.0837300000000001</v>
          </cell>
          <cell r="BV121">
            <v>1.1899500000000001</v>
          </cell>
          <cell r="BW121">
            <v>1.3551200000000001</v>
          </cell>
          <cell r="BX121">
            <v>1.2140759999999999</v>
          </cell>
          <cell r="BY121">
            <v>1.1418569999999999</v>
          </cell>
          <cell r="BZ121">
            <v>1.0777140000000001</v>
          </cell>
          <cell r="CA121">
            <v>1.3630850000000001</v>
          </cell>
          <cell r="CB121">
            <v>1.2674300000000001</v>
          </cell>
          <cell r="CC121">
            <v>1.407459</v>
          </cell>
          <cell r="CD121">
            <v>1.329936</v>
          </cell>
          <cell r="CE121">
            <v>1.217258</v>
          </cell>
        </row>
        <row r="122">
          <cell r="C122">
            <v>2.2854899999999998</v>
          </cell>
          <cell r="D122">
            <v>2.1597520000000001</v>
          </cell>
          <cell r="E122">
            <v>2.3733599999999999</v>
          </cell>
          <cell r="F122">
            <v>2.1411859999999998</v>
          </cell>
          <cell r="G122">
            <v>2.2330199999999998</v>
          </cell>
          <cell r="H122">
            <v>2.1738900000000001</v>
          </cell>
          <cell r="I122">
            <v>2.2973789999999998</v>
          </cell>
          <cell r="J122">
            <v>2.29392</v>
          </cell>
          <cell r="K122">
            <v>2.0843400000000001</v>
          </cell>
          <cell r="L122">
            <v>2.0678239999999999</v>
          </cell>
          <cell r="M122">
            <v>2.00562</v>
          </cell>
          <cell r="N122">
            <v>2.0166599999999999</v>
          </cell>
          <cell r="O122">
            <v>2.09226</v>
          </cell>
          <cell r="P122">
            <v>1.9695480000000001</v>
          </cell>
          <cell r="Q122">
            <v>2.168326</v>
          </cell>
          <cell r="R122">
            <v>1.966548</v>
          </cell>
          <cell r="S122">
            <v>2.0664600000000002</v>
          </cell>
          <cell r="T122">
            <v>2.0518800000000001</v>
          </cell>
          <cell r="U122">
            <v>2.138442</v>
          </cell>
          <cell r="V122">
            <v>2.1134400000000002</v>
          </cell>
          <cell r="W122">
            <v>1.9604699999999999</v>
          </cell>
          <cell r="X122">
            <v>1.9561930000000001</v>
          </cell>
          <cell r="Y122">
            <v>1.9172100000000001</v>
          </cell>
          <cell r="Z122">
            <v>1.906083</v>
          </cell>
          <cell r="AA122">
            <v>1.9921199999999999</v>
          </cell>
          <cell r="AB122">
            <v>1.8610199999999999</v>
          </cell>
          <cell r="AC122">
            <v>2.0464340000000001</v>
          </cell>
          <cell r="AD122">
            <v>1.8763000000000001</v>
          </cell>
          <cell r="AE122">
            <v>1.9756199999999999</v>
          </cell>
          <cell r="AF122">
            <v>1.8979200000000001</v>
          </cell>
          <cell r="AG122">
            <v>1.967849</v>
          </cell>
          <cell r="AH122">
            <v>1.9616400000000001</v>
          </cell>
          <cell r="AI122">
            <v>1.7850900000000001</v>
          </cell>
          <cell r="AJ122">
            <v>1.595216</v>
          </cell>
          <cell r="AK122">
            <v>1.8003899999999999</v>
          </cell>
          <cell r="AL122">
            <v>1.6914830000000001</v>
          </cell>
          <cell r="AM122">
            <v>1.76847</v>
          </cell>
          <cell r="AN122">
            <v>1.710739</v>
          </cell>
          <cell r="AO122">
            <v>1.610047</v>
          </cell>
          <cell r="AP122">
            <v>1.570524</v>
          </cell>
          <cell r="AQ122">
            <v>1.5900300000000001</v>
          </cell>
          <cell r="AR122">
            <v>1.53918</v>
          </cell>
          <cell r="AS122">
            <v>1.6353740000000001</v>
          </cell>
          <cell r="AT122">
            <v>1.65195</v>
          </cell>
          <cell r="AU122">
            <v>1.56243</v>
          </cell>
          <cell r="AV122">
            <v>1.6448910000000001</v>
          </cell>
          <cell r="AW122">
            <v>1.53813</v>
          </cell>
          <cell r="AX122">
            <v>1.5173669999999999</v>
          </cell>
          <cell r="AY122">
            <v>1.5794999999999999</v>
          </cell>
          <cell r="AZ122">
            <v>1.45208</v>
          </cell>
          <cell r="BA122">
            <v>1.5891219999999999</v>
          </cell>
          <cell r="BB122">
            <v>1.493123</v>
          </cell>
          <cell r="BC122">
            <v>1.59846</v>
          </cell>
          <cell r="BD122">
            <v>1.47621</v>
          </cell>
          <cell r="BE122">
            <v>1.524518</v>
          </cell>
          <cell r="BF122">
            <v>1.5096000000000001</v>
          </cell>
          <cell r="BG122">
            <v>1.39734</v>
          </cell>
          <cell r="BH122">
            <v>1.4014789999999999</v>
          </cell>
          <cell r="BI122">
            <v>1.3705799999999999</v>
          </cell>
          <cell r="BJ122">
            <v>1.336813</v>
          </cell>
          <cell r="BK122">
            <v>1.3878900000000001</v>
          </cell>
          <cell r="BL122">
            <v>1.294916</v>
          </cell>
          <cell r="BM122">
            <v>1.3980379999999999</v>
          </cell>
          <cell r="BN122">
            <v>1.2722880000000001</v>
          </cell>
          <cell r="BO122">
            <v>1.2958799999999999</v>
          </cell>
          <cell r="BP122">
            <v>1.2676499999999999</v>
          </cell>
          <cell r="BQ122">
            <v>1.3613649999999999</v>
          </cell>
          <cell r="BR122">
            <v>1.3097700000000001</v>
          </cell>
          <cell r="BS122">
            <v>1.23414</v>
          </cell>
          <cell r="BT122">
            <v>1.236156</v>
          </cell>
          <cell r="BU122">
            <v>1.2079200000000001</v>
          </cell>
          <cell r="BV122">
            <v>1.17015</v>
          </cell>
          <cell r="BW122">
            <v>1.20201</v>
          </cell>
          <cell r="BX122">
            <v>1.1368</v>
          </cell>
          <cell r="BY122">
            <v>1.2528649999999999</v>
          </cell>
          <cell r="BZ122">
            <v>1.1453260000000001</v>
          </cell>
          <cell r="CA122">
            <v>1.17069</v>
          </cell>
          <cell r="CB122">
            <v>1.1204400000000001</v>
          </cell>
          <cell r="CC122">
            <v>1.1710560000000001</v>
          </cell>
          <cell r="CD122">
            <v>1.1526000000000001</v>
          </cell>
          <cell r="CE122">
            <v>1.1063700000000001</v>
          </cell>
        </row>
        <row r="123">
          <cell r="C123">
            <v>71.132470999999995</v>
          </cell>
          <cell r="D123">
            <v>66.854665999999995</v>
          </cell>
          <cell r="E123">
            <v>72.593873000000002</v>
          </cell>
          <cell r="F123">
            <v>67.324285000000003</v>
          </cell>
          <cell r="G123">
            <v>70.069084000000004</v>
          </cell>
          <cell r="H123">
            <v>69.475132000000002</v>
          </cell>
          <cell r="I123">
            <v>73.919470000000004</v>
          </cell>
          <cell r="J123">
            <v>72.873490000000004</v>
          </cell>
          <cell r="K123">
            <v>67.271119999999996</v>
          </cell>
          <cell r="L123">
            <v>67.416408000000004</v>
          </cell>
          <cell r="M123">
            <v>64.803431000000003</v>
          </cell>
          <cell r="N123">
            <v>63.137985999999998</v>
          </cell>
          <cell r="O123">
            <v>65.199678000000006</v>
          </cell>
          <cell r="P123">
            <v>60.737869000000003</v>
          </cell>
          <cell r="Q123">
            <v>68.315393999999998</v>
          </cell>
          <cell r="R123">
            <v>61.785319999999999</v>
          </cell>
          <cell r="S123">
            <v>64.788252999999997</v>
          </cell>
          <cell r="T123">
            <v>64.069698000000002</v>
          </cell>
          <cell r="U123">
            <v>67.840147000000002</v>
          </cell>
          <cell r="V123">
            <v>67.231746000000001</v>
          </cell>
          <cell r="W123">
            <v>62.612870999999998</v>
          </cell>
          <cell r="X123">
            <v>62.845880000000001</v>
          </cell>
          <cell r="Y123">
            <v>60.488773999999999</v>
          </cell>
          <cell r="Z123">
            <v>58.503779999999999</v>
          </cell>
          <cell r="AA123">
            <v>60.023854</v>
          </cell>
          <cell r="AB123">
            <v>55.934244</v>
          </cell>
          <cell r="AC123">
            <v>61.315331999999998</v>
          </cell>
          <cell r="AD123">
            <v>56.501094999999999</v>
          </cell>
          <cell r="AE123">
            <v>59.240597000000001</v>
          </cell>
          <cell r="AF123">
            <v>57.881005999999999</v>
          </cell>
          <cell r="AG123">
            <v>60.91977</v>
          </cell>
          <cell r="AH123">
            <v>61.338459999999998</v>
          </cell>
          <cell r="AI123">
            <v>56.961758000000003</v>
          </cell>
          <cell r="AJ123">
            <v>57.541894999999997</v>
          </cell>
          <cell r="AK123">
            <v>55.300671999999999</v>
          </cell>
          <cell r="AL123">
            <v>53.609876999999997</v>
          </cell>
          <cell r="AM123">
            <v>55.543945000000001</v>
          </cell>
          <cell r="AN123">
            <v>53.067376000000003</v>
          </cell>
          <cell r="AO123">
            <v>50.351013000000002</v>
          </cell>
          <cell r="AP123">
            <v>46.368599000000003</v>
          </cell>
          <cell r="AQ123">
            <v>47.773496999999999</v>
          </cell>
          <cell r="AR123">
            <v>45.818145999999999</v>
          </cell>
          <cell r="AS123">
            <v>50.506988999999997</v>
          </cell>
          <cell r="AT123">
            <v>51.659325000000003</v>
          </cell>
          <cell r="AU123">
            <v>49.163165999999997</v>
          </cell>
          <cell r="AV123">
            <v>49.864235000000001</v>
          </cell>
          <cell r="AW123">
            <v>47.141683</v>
          </cell>
          <cell r="AX123">
            <v>46.044120999999997</v>
          </cell>
          <cell r="AY123">
            <v>47.272919000000002</v>
          </cell>
          <cell r="AZ123">
            <v>44.148145</v>
          </cell>
          <cell r="BA123">
            <v>46.698186999999997</v>
          </cell>
          <cell r="BB123">
            <v>43.813982000000003</v>
          </cell>
          <cell r="BC123">
            <v>45.511324000000002</v>
          </cell>
          <cell r="BD123">
            <v>44.962598999999997</v>
          </cell>
          <cell r="BE123">
            <v>47.968798</v>
          </cell>
          <cell r="BF123">
            <v>46.456262000000002</v>
          </cell>
          <cell r="BG123">
            <v>43.910832999999997</v>
          </cell>
          <cell r="BH123">
            <v>44.921821000000001</v>
          </cell>
          <cell r="BI123">
            <v>42.397249000000002</v>
          </cell>
          <cell r="BJ123">
            <v>41.29278</v>
          </cell>
          <cell r="BK123">
            <v>42.416224999999997</v>
          </cell>
          <cell r="BL123">
            <v>39.771478000000002</v>
          </cell>
          <cell r="BM123">
            <v>43.122959999999999</v>
          </cell>
          <cell r="BN123">
            <v>39.698931000000002</v>
          </cell>
          <cell r="BO123">
            <v>40.886924</v>
          </cell>
          <cell r="BP123">
            <v>39.867247999999996</v>
          </cell>
          <cell r="BQ123">
            <v>42.581361999999999</v>
          </cell>
          <cell r="BR123">
            <v>41.50759</v>
          </cell>
          <cell r="BS123">
            <v>40.246200999999999</v>
          </cell>
          <cell r="BT123">
            <v>40.234769</v>
          </cell>
          <cell r="BU123">
            <v>38.461699000000003</v>
          </cell>
          <cell r="BV123">
            <v>37.385223000000003</v>
          </cell>
          <cell r="BW123">
            <v>37.854557</v>
          </cell>
          <cell r="BX123">
            <v>35.320331000000003</v>
          </cell>
          <cell r="BY123">
            <v>38.782347999999999</v>
          </cell>
          <cell r="BZ123">
            <v>35.885280999999999</v>
          </cell>
          <cell r="CA123">
            <v>37.399734000000002</v>
          </cell>
          <cell r="CB123">
            <v>36.575024999999997</v>
          </cell>
          <cell r="CC123">
            <v>37.930618000000003</v>
          </cell>
          <cell r="CD123">
            <v>37.220643000000003</v>
          </cell>
          <cell r="CE123">
            <v>36.007492999999997</v>
          </cell>
        </row>
        <row r="124">
          <cell r="C124">
            <v>6.8853299999999997</v>
          </cell>
          <cell r="D124">
            <v>6.4580039999999999</v>
          </cell>
          <cell r="E124">
            <v>7.2408869999999999</v>
          </cell>
          <cell r="F124">
            <v>6.4709729999999999</v>
          </cell>
          <cell r="G124">
            <v>6.9070200000000002</v>
          </cell>
          <cell r="H124">
            <v>6.3586799999999997</v>
          </cell>
          <cell r="I124">
            <v>6.7697180000000001</v>
          </cell>
          <cell r="J124">
            <v>6.6492000000000004</v>
          </cell>
          <cell r="K124">
            <v>6.1726200000000002</v>
          </cell>
          <cell r="L124">
            <v>6.4586639999999997</v>
          </cell>
          <cell r="M124">
            <v>6.3110099999999996</v>
          </cell>
          <cell r="N124">
            <v>6.0774429999999997</v>
          </cell>
          <cell r="O124">
            <v>6.3895200000000001</v>
          </cell>
          <cell r="P124">
            <v>6.0499879999999999</v>
          </cell>
          <cell r="Q124">
            <v>6.841297</v>
          </cell>
          <cell r="R124">
            <v>6.1957050000000002</v>
          </cell>
          <cell r="S124">
            <v>6.4641599999999997</v>
          </cell>
          <cell r="T124">
            <v>6.3494999999999999</v>
          </cell>
          <cell r="U124">
            <v>6.5859189999999996</v>
          </cell>
          <cell r="V124">
            <v>6.5207699999999997</v>
          </cell>
          <cell r="W124">
            <v>6.0442499999999999</v>
          </cell>
          <cell r="X124">
            <v>6.0974209999999998</v>
          </cell>
          <cell r="Y124">
            <v>5.9406600000000003</v>
          </cell>
          <cell r="Z124">
            <v>5.813485</v>
          </cell>
          <cell r="AA124">
            <v>6.0135899999999998</v>
          </cell>
          <cell r="AB124">
            <v>5.6631400000000003</v>
          </cell>
          <cell r="AC124">
            <v>6.2331390000000004</v>
          </cell>
          <cell r="AD124">
            <v>5.6721969999999997</v>
          </cell>
          <cell r="AE124">
            <v>6.0738000000000003</v>
          </cell>
          <cell r="AF124">
            <v>5.7472500000000002</v>
          </cell>
          <cell r="AG124">
            <v>6.1023500000000004</v>
          </cell>
          <cell r="AH124">
            <v>6.3233100000000002</v>
          </cell>
          <cell r="AI124">
            <v>5.7358200000000004</v>
          </cell>
          <cell r="AJ124">
            <v>5.9506050000000004</v>
          </cell>
          <cell r="AK124">
            <v>5.7989100000000002</v>
          </cell>
          <cell r="AL124">
            <v>5.4831750000000001</v>
          </cell>
          <cell r="AM124">
            <v>5.8208399999999996</v>
          </cell>
          <cell r="AN124">
            <v>5.5975799999999998</v>
          </cell>
          <cell r="AO124">
            <v>5.498005</v>
          </cell>
          <cell r="AP124">
            <v>5.2833069999999998</v>
          </cell>
          <cell r="AQ124">
            <v>5.5060200000000004</v>
          </cell>
          <cell r="AR124">
            <v>4.9679700000000002</v>
          </cell>
          <cell r="AS124">
            <v>5.4490869999999996</v>
          </cell>
          <cell r="AT124">
            <v>5.5786499999999997</v>
          </cell>
          <cell r="AU124">
            <v>5.0105399999999998</v>
          </cell>
          <cell r="AV124">
            <v>5.1413190000000002</v>
          </cell>
          <cell r="AW124">
            <v>4.98996</v>
          </cell>
          <cell r="AX124">
            <v>4.91289</v>
          </cell>
          <cell r="AY124">
            <v>5.0435999999999996</v>
          </cell>
          <cell r="AZ124">
            <v>4.5939319999999997</v>
          </cell>
          <cell r="BA124">
            <v>4.9730819999999998</v>
          </cell>
          <cell r="BB124">
            <v>4.7217219999999998</v>
          </cell>
          <cell r="BC124">
            <v>4.7335200000000004</v>
          </cell>
          <cell r="BD124">
            <v>4.7888099999999998</v>
          </cell>
          <cell r="BE124">
            <v>5.2001569999999999</v>
          </cell>
          <cell r="BF124">
            <v>5.1026699999999998</v>
          </cell>
          <cell r="BG124">
            <v>4.7004000000000001</v>
          </cell>
          <cell r="BH124">
            <v>4.7455420000000004</v>
          </cell>
          <cell r="BI124">
            <v>4.4802600000000004</v>
          </cell>
          <cell r="BJ124">
            <v>4.4313450000000003</v>
          </cell>
          <cell r="BK124">
            <v>4.8031499999999996</v>
          </cell>
          <cell r="BL124">
            <v>4.613588</v>
          </cell>
          <cell r="BM124">
            <v>5.0240770000000001</v>
          </cell>
          <cell r="BN124">
            <v>4.5120810000000002</v>
          </cell>
          <cell r="BO124">
            <v>4.5183299999999997</v>
          </cell>
          <cell r="BP124">
            <v>4.4626200000000003</v>
          </cell>
          <cell r="BQ124">
            <v>4.844525</v>
          </cell>
          <cell r="BR124">
            <v>4.6688700000000001</v>
          </cell>
          <cell r="BS124">
            <v>4.5688800000000001</v>
          </cell>
          <cell r="BT124">
            <v>4.5850860000000004</v>
          </cell>
          <cell r="BU124">
            <v>4.2716099999999999</v>
          </cell>
          <cell r="BV124">
            <v>3.973004</v>
          </cell>
          <cell r="BW124">
            <v>4.1756399999999996</v>
          </cell>
          <cell r="BX124">
            <v>3.985716</v>
          </cell>
          <cell r="BY124">
            <v>4.2560830000000003</v>
          </cell>
          <cell r="BZ124">
            <v>3.9434779999999998</v>
          </cell>
          <cell r="CA124">
            <v>4.0289400000000004</v>
          </cell>
          <cell r="CB124">
            <v>3.8727360000000002</v>
          </cell>
          <cell r="CC124">
            <v>4.3035439999999996</v>
          </cell>
          <cell r="CD124">
            <v>4.1190899999999999</v>
          </cell>
          <cell r="CE124">
            <v>3.9851100000000002</v>
          </cell>
        </row>
        <row r="125">
          <cell r="C125">
            <v>5.9870999999999999</v>
          </cell>
          <cell r="D125">
            <v>5.6629719999999999</v>
          </cell>
          <cell r="E125">
            <v>5.9692360000000004</v>
          </cell>
          <cell r="F125">
            <v>5.4273790000000002</v>
          </cell>
          <cell r="G125">
            <v>5.5241699999999998</v>
          </cell>
          <cell r="H125">
            <v>5.8326599999999997</v>
          </cell>
          <cell r="I125">
            <v>5.999771</v>
          </cell>
          <cell r="J125">
            <v>5.8289999999999997</v>
          </cell>
          <cell r="K125">
            <v>5.4569700000000001</v>
          </cell>
          <cell r="L125">
            <v>5.3560249999999998</v>
          </cell>
          <cell r="M125">
            <v>5.1839700000000004</v>
          </cell>
          <cell r="N125">
            <v>4.8839189999999997</v>
          </cell>
          <cell r="O125">
            <v>4.8064799999999996</v>
          </cell>
          <cell r="P125">
            <v>4.4928800000000004</v>
          </cell>
          <cell r="Q125">
            <v>5.2726660000000001</v>
          </cell>
          <cell r="R125">
            <v>4.7239259999999996</v>
          </cell>
          <cell r="S125">
            <v>4.9432799999999997</v>
          </cell>
          <cell r="T125">
            <v>4.9530839999999996</v>
          </cell>
          <cell r="U125">
            <v>5.2061400000000004</v>
          </cell>
          <cell r="V125">
            <v>5.1958500000000001</v>
          </cell>
          <cell r="W125">
            <v>4.8357299999999999</v>
          </cell>
          <cell r="X125">
            <v>4.8720220000000003</v>
          </cell>
          <cell r="Y125">
            <v>4.6549800000000001</v>
          </cell>
          <cell r="Z125">
            <v>4.3717790000000001</v>
          </cell>
          <cell r="AA125">
            <v>4.3758299999999997</v>
          </cell>
          <cell r="AB125">
            <v>4.1375039999999998</v>
          </cell>
          <cell r="AC125">
            <v>4.6380030000000003</v>
          </cell>
          <cell r="AD125">
            <v>4.176609</v>
          </cell>
          <cell r="AE125">
            <v>4.5426900000000003</v>
          </cell>
          <cell r="AF125">
            <v>4.3922699999999999</v>
          </cell>
          <cell r="AG125">
            <v>4.6013919999999997</v>
          </cell>
          <cell r="AH125">
            <v>4.9926300000000001</v>
          </cell>
          <cell r="AI125">
            <v>4.4927400000000004</v>
          </cell>
          <cell r="AJ125">
            <v>4.4365959999999998</v>
          </cell>
          <cell r="AK125">
            <v>4.0736879999999998</v>
          </cell>
          <cell r="AL125">
            <v>3.9515980000000002</v>
          </cell>
          <cell r="AM125">
            <v>4.1869199999999998</v>
          </cell>
          <cell r="AN125">
            <v>4.0138030000000002</v>
          </cell>
          <cell r="AO125">
            <v>4.058179</v>
          </cell>
          <cell r="AP125">
            <v>3.7506840000000001</v>
          </cell>
          <cell r="AQ125">
            <v>3.8684400000000001</v>
          </cell>
          <cell r="AR125">
            <v>3.4397700000000002</v>
          </cell>
          <cell r="AS125">
            <v>3.7419790000000002</v>
          </cell>
          <cell r="AT125">
            <v>4.4720399999999998</v>
          </cell>
          <cell r="AU125">
            <v>3.9990899999999998</v>
          </cell>
          <cell r="AV125">
            <v>3.828376</v>
          </cell>
          <cell r="AW125">
            <v>3.6942300000000001</v>
          </cell>
          <cell r="AX125">
            <v>3.5252979999999998</v>
          </cell>
          <cell r="AY125">
            <v>3.4762200000000001</v>
          </cell>
          <cell r="AZ125">
            <v>3.3285</v>
          </cell>
          <cell r="BA125">
            <v>3.528575</v>
          </cell>
          <cell r="BB125">
            <v>3.3359860000000001</v>
          </cell>
          <cell r="BC125">
            <v>3.2899500000000002</v>
          </cell>
          <cell r="BD125">
            <v>3.1578599999999999</v>
          </cell>
          <cell r="BE125">
            <v>3.5111530000000002</v>
          </cell>
          <cell r="BF125">
            <v>3.4151400000000001</v>
          </cell>
          <cell r="BG125">
            <v>3.1403099999999999</v>
          </cell>
          <cell r="BH125">
            <v>3.2622849999999999</v>
          </cell>
          <cell r="BI125">
            <v>2.98536</v>
          </cell>
          <cell r="BJ125">
            <v>2.9139780000000002</v>
          </cell>
          <cell r="BK125">
            <v>2.9703300000000001</v>
          </cell>
          <cell r="BL125">
            <v>2.6859000000000002</v>
          </cell>
          <cell r="BM125">
            <v>2.6899500000000001</v>
          </cell>
          <cell r="BN125">
            <v>2.585553</v>
          </cell>
          <cell r="BO125">
            <v>2.5139399999999998</v>
          </cell>
          <cell r="BP125">
            <v>2.5253399999999999</v>
          </cell>
          <cell r="BQ125">
            <v>2.8701349999999999</v>
          </cell>
          <cell r="BR125">
            <v>2.7170100000000001</v>
          </cell>
          <cell r="BS125">
            <v>2.6836799999999998</v>
          </cell>
          <cell r="BT125">
            <v>2.5095900000000002</v>
          </cell>
          <cell r="BU125">
            <v>2.4174600000000002</v>
          </cell>
          <cell r="BV125">
            <v>2.3737659999999998</v>
          </cell>
          <cell r="BW125">
            <v>2.32674</v>
          </cell>
          <cell r="BX125">
            <v>2.0957400000000002</v>
          </cell>
          <cell r="BY125">
            <v>2.3956179999999998</v>
          </cell>
          <cell r="BZ125">
            <v>2.1816409999999999</v>
          </cell>
          <cell r="CA125">
            <v>2.2357200000000002</v>
          </cell>
          <cell r="CB125">
            <v>2.39967</v>
          </cell>
          <cell r="CC125">
            <v>2.3581080000000001</v>
          </cell>
          <cell r="CD125">
            <v>2.2785899999999999</v>
          </cell>
          <cell r="CE125">
            <v>2.28966</v>
          </cell>
        </row>
        <row r="126">
          <cell r="C126">
            <v>4.593585</v>
          </cell>
          <cell r="D126">
            <v>4.4101800000000004</v>
          </cell>
          <cell r="E126">
            <v>4.8398110000000001</v>
          </cell>
          <cell r="F126">
            <v>4.4881950000000002</v>
          </cell>
          <cell r="G126">
            <v>4.9798</v>
          </cell>
          <cell r="H126">
            <v>4.89947</v>
          </cell>
          <cell r="I126">
            <v>5.7892979999999996</v>
          </cell>
          <cell r="J126">
            <v>6.2554439999999998</v>
          </cell>
          <cell r="K126">
            <v>4.8635619999999999</v>
          </cell>
          <cell r="L126">
            <v>4.4962090000000003</v>
          </cell>
          <cell r="M126">
            <v>4.2224139999999997</v>
          </cell>
          <cell r="N126">
            <v>4.2905740000000003</v>
          </cell>
          <cell r="O126">
            <v>4.3771240000000002</v>
          </cell>
          <cell r="P126">
            <v>4.2115320000000001</v>
          </cell>
          <cell r="Q126">
            <v>4.6525569999999998</v>
          </cell>
          <cell r="R126">
            <v>4.3414659999999996</v>
          </cell>
          <cell r="S126">
            <v>4.5889040000000003</v>
          </cell>
          <cell r="T126">
            <v>4.5855119999999996</v>
          </cell>
          <cell r="U126">
            <v>5.3590679999999997</v>
          </cell>
          <cell r="V126">
            <v>5.6924780000000004</v>
          </cell>
          <cell r="W126">
            <v>4.479406</v>
          </cell>
          <cell r="X126">
            <v>4.227055</v>
          </cell>
          <cell r="Y126">
            <v>3.9237139999999999</v>
          </cell>
          <cell r="Z126">
            <v>3.8964599999999998</v>
          </cell>
          <cell r="AA126">
            <v>3.923686</v>
          </cell>
          <cell r="AB126">
            <v>3.7832720000000002</v>
          </cell>
          <cell r="AC126">
            <v>4.1995180000000003</v>
          </cell>
          <cell r="AD126">
            <v>3.8599920000000001</v>
          </cell>
          <cell r="AE126">
            <v>4.0884260000000001</v>
          </cell>
          <cell r="AF126">
            <v>4.3265260000000003</v>
          </cell>
          <cell r="AG126">
            <v>4.7732260000000002</v>
          </cell>
          <cell r="AH126">
            <v>5.0650899999999996</v>
          </cell>
          <cell r="AI126">
            <v>4.3235299999999999</v>
          </cell>
          <cell r="AJ126">
            <v>3.9622060000000001</v>
          </cell>
          <cell r="AK126">
            <v>3.721238</v>
          </cell>
          <cell r="AL126">
            <v>3.6292460000000002</v>
          </cell>
          <cell r="AM126">
            <v>3.750842</v>
          </cell>
          <cell r="AN126">
            <v>3.648304</v>
          </cell>
          <cell r="AO126">
            <v>2.1850740000000002</v>
          </cell>
          <cell r="AP126">
            <v>1.2351369999999999</v>
          </cell>
          <cell r="AQ126">
            <v>1.2628980000000001</v>
          </cell>
          <cell r="AR126">
            <v>1.6241749999999999</v>
          </cell>
          <cell r="AS126">
            <v>2.791801</v>
          </cell>
          <cell r="AT126">
            <v>3.3208799999999998</v>
          </cell>
          <cell r="AU126">
            <v>3.001198</v>
          </cell>
          <cell r="AV126">
            <v>2.88672</v>
          </cell>
          <cell r="AW126">
            <v>2.1774300000000002</v>
          </cell>
          <cell r="AX126">
            <v>2.1715740000000001</v>
          </cell>
          <cell r="AY126">
            <v>2.0378539999999998</v>
          </cell>
          <cell r="AZ126">
            <v>2.2072919999999998</v>
          </cell>
          <cell r="BA126">
            <v>1.9298040000000001</v>
          </cell>
          <cell r="BB126">
            <v>1.712985</v>
          </cell>
          <cell r="BC126">
            <v>2.5196350000000001</v>
          </cell>
          <cell r="BD126">
            <v>3.128412</v>
          </cell>
          <cell r="BE126">
            <v>3.5534940000000002</v>
          </cell>
          <cell r="BF126">
            <v>3.4839159999999998</v>
          </cell>
          <cell r="BG126">
            <v>2.7978580000000002</v>
          </cell>
          <cell r="BH126">
            <v>2.6092909999999998</v>
          </cell>
          <cell r="BI126">
            <v>2.432455</v>
          </cell>
          <cell r="BJ126">
            <v>2.3875310000000001</v>
          </cell>
          <cell r="BK126">
            <v>2.4241600000000001</v>
          </cell>
          <cell r="BL126">
            <v>2.3561839999999998</v>
          </cell>
          <cell r="BM126">
            <v>2.632835</v>
          </cell>
          <cell r="BN126">
            <v>2.5305029999999999</v>
          </cell>
          <cell r="BO126">
            <v>2.9155479999999998</v>
          </cell>
          <cell r="BP126">
            <v>2.7411460000000001</v>
          </cell>
          <cell r="BQ126">
            <v>2.9637349999999998</v>
          </cell>
          <cell r="BR126">
            <v>3.0787</v>
          </cell>
          <cell r="BS126">
            <v>2.5424039999999999</v>
          </cell>
          <cell r="BT126">
            <v>2.4938419999999999</v>
          </cell>
          <cell r="BU126">
            <v>2.3063739999999999</v>
          </cell>
          <cell r="BV126">
            <v>2.3796930000000001</v>
          </cell>
          <cell r="BW126">
            <v>2.2352750000000001</v>
          </cell>
          <cell r="BX126">
            <v>2.1012520000000001</v>
          </cell>
          <cell r="BY126">
            <v>2.2996259999999999</v>
          </cell>
          <cell r="BZ126">
            <v>2.3090869999999999</v>
          </cell>
          <cell r="CA126">
            <v>2.544975</v>
          </cell>
          <cell r="CB126">
            <v>2.4800200000000001</v>
          </cell>
          <cell r="CC126">
            <v>2.647141</v>
          </cell>
          <cell r="CD126">
            <v>2.7439200000000001</v>
          </cell>
          <cell r="CE126">
            <v>2.446796</v>
          </cell>
        </row>
        <row r="127">
          <cell r="C127">
            <v>4.3355399999999999</v>
          </cell>
          <cell r="D127">
            <v>4.0561360000000004</v>
          </cell>
          <cell r="E127">
            <v>4.3840510000000004</v>
          </cell>
          <cell r="F127">
            <v>4.1137370000000004</v>
          </cell>
          <cell r="G127">
            <v>4.1994600000000002</v>
          </cell>
          <cell r="H127">
            <v>4.36029</v>
          </cell>
          <cell r="I127">
            <v>4.6039960000000004</v>
          </cell>
          <cell r="J127">
            <v>4.44963</v>
          </cell>
          <cell r="K127">
            <v>4.2873299999999999</v>
          </cell>
          <cell r="L127">
            <v>4.2856880000000004</v>
          </cell>
          <cell r="M127">
            <v>4.0998599999999996</v>
          </cell>
          <cell r="N127">
            <v>3.9927199999999998</v>
          </cell>
          <cell r="O127">
            <v>4.0804799999999997</v>
          </cell>
          <cell r="P127">
            <v>3.7798880000000001</v>
          </cell>
          <cell r="Q127">
            <v>4.2168989999999997</v>
          </cell>
          <cell r="R127">
            <v>3.7025459999999999</v>
          </cell>
          <cell r="S127">
            <v>3.8147700000000002</v>
          </cell>
          <cell r="T127">
            <v>3.7065480000000002</v>
          </cell>
          <cell r="U127">
            <v>4.0037739999999999</v>
          </cell>
          <cell r="V127">
            <v>3.8720400000000001</v>
          </cell>
          <cell r="W127">
            <v>3.72675</v>
          </cell>
          <cell r="X127">
            <v>3.7090260000000002</v>
          </cell>
          <cell r="Y127">
            <v>3.5777700000000001</v>
          </cell>
          <cell r="Z127">
            <v>3.4962399999999998</v>
          </cell>
          <cell r="AA127">
            <v>3.5342699999999998</v>
          </cell>
          <cell r="AB127">
            <v>3.2770640000000002</v>
          </cell>
          <cell r="AC127">
            <v>3.6153439999999999</v>
          </cell>
          <cell r="AD127">
            <v>3.3206449999999998</v>
          </cell>
          <cell r="AE127">
            <v>3.3849900000000002</v>
          </cell>
          <cell r="AF127">
            <v>3.3487200000000001</v>
          </cell>
          <cell r="AG127">
            <v>3.4778899999999999</v>
          </cell>
          <cell r="AH127">
            <v>3.4230299999999998</v>
          </cell>
          <cell r="AI127">
            <v>3.29637</v>
          </cell>
          <cell r="AJ127">
            <v>3.0898919999999999</v>
          </cell>
          <cell r="AK127">
            <v>3.05457</v>
          </cell>
          <cell r="AL127">
            <v>3.0406499999999999</v>
          </cell>
          <cell r="AM127">
            <v>3.12663</v>
          </cell>
          <cell r="AN127">
            <v>2.7797580000000002</v>
          </cell>
          <cell r="AO127">
            <v>3.0032179999999999</v>
          </cell>
          <cell r="AP127">
            <v>2.6954920000000002</v>
          </cell>
          <cell r="AQ127">
            <v>2.75631</v>
          </cell>
          <cell r="AR127">
            <v>2.6240999999999999</v>
          </cell>
          <cell r="AS127">
            <v>2.801625</v>
          </cell>
          <cell r="AT127">
            <v>2.8105500000000001</v>
          </cell>
          <cell r="AU127">
            <v>2.69841</v>
          </cell>
          <cell r="AV127">
            <v>2.8270759999999999</v>
          </cell>
          <cell r="AW127">
            <v>2.7168600000000001</v>
          </cell>
          <cell r="AX127">
            <v>2.5927449999999999</v>
          </cell>
          <cell r="AY127">
            <v>2.6537099999999998</v>
          </cell>
          <cell r="AZ127">
            <v>2.4579520000000001</v>
          </cell>
          <cell r="BA127">
            <v>2.6071930000000001</v>
          </cell>
          <cell r="BB127">
            <v>2.4122490000000001</v>
          </cell>
          <cell r="BC127">
            <v>2.4857399999999998</v>
          </cell>
          <cell r="BD127">
            <v>2.47797</v>
          </cell>
          <cell r="BE127">
            <v>2.6151599999999999</v>
          </cell>
          <cell r="BF127">
            <v>2.50779</v>
          </cell>
          <cell r="BG127">
            <v>2.4117600000000001</v>
          </cell>
          <cell r="BH127">
            <v>2.4674140000000002</v>
          </cell>
          <cell r="BI127">
            <v>2.3332799999999998</v>
          </cell>
          <cell r="BJ127">
            <v>2.2857799999999999</v>
          </cell>
          <cell r="BK127">
            <v>2.3577900000000001</v>
          </cell>
          <cell r="BL127">
            <v>2.160536</v>
          </cell>
          <cell r="BM127">
            <v>2.3262710000000002</v>
          </cell>
          <cell r="BN127">
            <v>2.1326019999999999</v>
          </cell>
          <cell r="BO127">
            <v>2.1565799999999999</v>
          </cell>
          <cell r="BP127">
            <v>2.1458400000000002</v>
          </cell>
          <cell r="BQ127">
            <v>2.2834599999999998</v>
          </cell>
          <cell r="BR127">
            <v>2.2028400000000001</v>
          </cell>
          <cell r="BS127">
            <v>2.1888000000000001</v>
          </cell>
          <cell r="BT127">
            <v>2.1796099999999998</v>
          </cell>
          <cell r="BU127">
            <v>2.05227</v>
          </cell>
          <cell r="BV127">
            <v>2.0006520000000001</v>
          </cell>
          <cell r="BW127">
            <v>2.0154899999999998</v>
          </cell>
          <cell r="BX127">
            <v>1.798875</v>
          </cell>
          <cell r="BY127">
            <v>2.0213549999999998</v>
          </cell>
          <cell r="BZ127">
            <v>1.887175</v>
          </cell>
          <cell r="CA127">
            <v>1.9109100000000001</v>
          </cell>
          <cell r="CB127">
            <v>1.9479599999999999</v>
          </cell>
          <cell r="CC127">
            <v>1.9941059999999999</v>
          </cell>
          <cell r="CD127">
            <v>1.9145399999999999</v>
          </cell>
          <cell r="CE127">
            <v>1.8712200000000001</v>
          </cell>
        </row>
        <row r="128">
          <cell r="C128">
            <v>2.6586249999999998</v>
          </cell>
          <cell r="D128">
            <v>2.4518399999999998</v>
          </cell>
          <cell r="E128">
            <v>2.7720630000000002</v>
          </cell>
          <cell r="F128">
            <v>2.6039780000000001</v>
          </cell>
          <cell r="G128">
            <v>2.6151</v>
          </cell>
          <cell r="H128">
            <v>2.717962</v>
          </cell>
          <cell r="I128">
            <v>2.4858859999999998</v>
          </cell>
          <cell r="J128">
            <v>2.3590840000000002</v>
          </cell>
          <cell r="K128">
            <v>2.5272779999999999</v>
          </cell>
          <cell r="L128">
            <v>2.7906580000000001</v>
          </cell>
          <cell r="M128">
            <v>2.7283879999999998</v>
          </cell>
          <cell r="N128">
            <v>2.4409320000000001</v>
          </cell>
          <cell r="O128">
            <v>2.6294580000000001</v>
          </cell>
          <cell r="P128">
            <v>2.37792</v>
          </cell>
          <cell r="Q128">
            <v>2.649915</v>
          </cell>
          <cell r="R128">
            <v>2.498875</v>
          </cell>
          <cell r="S128">
            <v>2.7178840000000002</v>
          </cell>
          <cell r="T128">
            <v>2.5473499999999998</v>
          </cell>
          <cell r="U128">
            <v>2.4666199999999998</v>
          </cell>
          <cell r="V128">
            <v>2.29372</v>
          </cell>
          <cell r="W128">
            <v>2.57036</v>
          </cell>
          <cell r="X128">
            <v>2.7169219999999998</v>
          </cell>
          <cell r="Y128">
            <v>2.7198340000000001</v>
          </cell>
          <cell r="Z128">
            <v>2.4485519999999998</v>
          </cell>
          <cell r="AA128">
            <v>2.7538420000000001</v>
          </cell>
          <cell r="AB128">
            <v>2.4714</v>
          </cell>
          <cell r="AC128">
            <v>2.6946270000000001</v>
          </cell>
          <cell r="AD128">
            <v>2.5427749999999998</v>
          </cell>
          <cell r="AE128">
            <v>2.6333839999999999</v>
          </cell>
          <cell r="AF128">
            <v>2.4370319999999999</v>
          </cell>
          <cell r="AG128">
            <v>2.3935599999999999</v>
          </cell>
          <cell r="AH128">
            <v>2.205762</v>
          </cell>
          <cell r="AI128">
            <v>2.3954</v>
          </cell>
          <cell r="AJ128">
            <v>2.7354509999999999</v>
          </cell>
          <cell r="AK128">
            <v>2.6237379999999999</v>
          </cell>
          <cell r="AL128">
            <v>2.4111120000000001</v>
          </cell>
          <cell r="AM128">
            <v>2.6350479999999998</v>
          </cell>
          <cell r="AN128">
            <v>2.3905249999999998</v>
          </cell>
          <cell r="AO128">
            <v>2.2856339999999999</v>
          </cell>
          <cell r="AP128">
            <v>2.131688</v>
          </cell>
          <cell r="AQ128">
            <v>2.1415679999999999</v>
          </cell>
          <cell r="AR128">
            <v>2.040775</v>
          </cell>
          <cell r="AS128">
            <v>2.211192</v>
          </cell>
          <cell r="AT128">
            <v>1.8777250000000001</v>
          </cell>
          <cell r="AU128">
            <v>2.2420840000000002</v>
          </cell>
          <cell r="AV128">
            <v>2.4228179999999999</v>
          </cell>
          <cell r="AW128">
            <v>2.2967249999999999</v>
          </cell>
          <cell r="AX128">
            <v>2.3362250000000002</v>
          </cell>
          <cell r="AY128">
            <v>2.2953060000000001</v>
          </cell>
          <cell r="AZ128">
            <v>2.1579839999999999</v>
          </cell>
          <cell r="BA128">
            <v>2.188212</v>
          </cell>
          <cell r="BB128">
            <v>2.1713900000000002</v>
          </cell>
          <cell r="BC128">
            <v>2.0827</v>
          </cell>
          <cell r="BD128">
            <v>2.0957819999999998</v>
          </cell>
          <cell r="BE128">
            <v>1.990062</v>
          </cell>
          <cell r="BF128">
            <v>1.9489339999999999</v>
          </cell>
          <cell r="BG128">
            <v>2.1265399999999999</v>
          </cell>
          <cell r="BH128">
            <v>2.1550319999999998</v>
          </cell>
          <cell r="BI128">
            <v>1.9120250000000001</v>
          </cell>
          <cell r="BJ128">
            <v>1.9056500000000001</v>
          </cell>
          <cell r="BK128">
            <v>1.729025</v>
          </cell>
          <cell r="BL128">
            <v>1.8497760000000001</v>
          </cell>
          <cell r="BM128">
            <v>2.1487409999999998</v>
          </cell>
          <cell r="BN128">
            <v>1.9355180000000001</v>
          </cell>
          <cell r="BO128">
            <v>1.9071260000000001</v>
          </cell>
          <cell r="BP128">
            <v>1.6988920000000001</v>
          </cell>
          <cell r="BQ128">
            <v>1.6449210000000001</v>
          </cell>
          <cell r="BR128">
            <v>1.566325</v>
          </cell>
          <cell r="BS128">
            <v>1.746238</v>
          </cell>
          <cell r="BT128">
            <v>1.76644</v>
          </cell>
          <cell r="BU128">
            <v>1.7643599999999999</v>
          </cell>
          <cell r="BV128">
            <v>1.6435900000000001</v>
          </cell>
          <cell r="BW128">
            <v>1.683775</v>
          </cell>
          <cell r="BX128">
            <v>1.658304</v>
          </cell>
          <cell r="BY128">
            <v>1.8675090000000001</v>
          </cell>
          <cell r="BZ128">
            <v>1.7057040000000001</v>
          </cell>
          <cell r="CA128">
            <v>1.7396499999999999</v>
          </cell>
          <cell r="CB128">
            <v>1.6775199999999999</v>
          </cell>
          <cell r="CC128">
            <v>1.6145480000000001</v>
          </cell>
          <cell r="CD128">
            <v>1.6856580000000001</v>
          </cell>
          <cell r="CE128">
            <v>1.671254</v>
          </cell>
        </row>
        <row r="129">
          <cell r="C129">
            <v>3.03552</v>
          </cell>
          <cell r="D129">
            <v>2.8513519999999999</v>
          </cell>
          <cell r="E129">
            <v>3.1363319999999999</v>
          </cell>
          <cell r="F129">
            <v>2.8885160000000001</v>
          </cell>
          <cell r="G129">
            <v>3.0211800000000002</v>
          </cell>
          <cell r="H129">
            <v>2.9332500000000001</v>
          </cell>
          <cell r="I129">
            <v>3.1027900000000002</v>
          </cell>
          <cell r="J129">
            <v>3.01152</v>
          </cell>
          <cell r="K129">
            <v>2.7894299999999999</v>
          </cell>
          <cell r="L129">
            <v>2.7465069999999998</v>
          </cell>
          <cell r="M129">
            <v>2.72736</v>
          </cell>
          <cell r="N129">
            <v>2.7100499999999998</v>
          </cell>
          <cell r="O129">
            <v>2.8281299999999998</v>
          </cell>
          <cell r="P129">
            <v>2.6378520000000001</v>
          </cell>
          <cell r="Q129">
            <v>2.9110860000000001</v>
          </cell>
          <cell r="R129">
            <v>2.6659410000000001</v>
          </cell>
          <cell r="S129">
            <v>2.7920400000000001</v>
          </cell>
          <cell r="T129">
            <v>2.7571500000000002</v>
          </cell>
          <cell r="U129">
            <v>2.862323</v>
          </cell>
          <cell r="V129">
            <v>2.79108</v>
          </cell>
          <cell r="W129">
            <v>2.6186699999999998</v>
          </cell>
          <cell r="X129">
            <v>2.6185079999999998</v>
          </cell>
          <cell r="Y129">
            <v>2.5940400000000001</v>
          </cell>
          <cell r="Z129">
            <v>2.5563500000000001</v>
          </cell>
          <cell r="AA129">
            <v>2.6684100000000002</v>
          </cell>
          <cell r="AB129">
            <v>2.5077639999999999</v>
          </cell>
          <cell r="AC129">
            <v>2.7494209999999999</v>
          </cell>
          <cell r="AD129">
            <v>2.5067020000000002</v>
          </cell>
          <cell r="AE129">
            <v>2.67693</v>
          </cell>
          <cell r="AF129">
            <v>2.5589400000000002</v>
          </cell>
          <cell r="AG129">
            <v>2.6782140000000001</v>
          </cell>
          <cell r="AH129">
            <v>2.6021700000000001</v>
          </cell>
          <cell r="AI129">
            <v>2.4166799999999999</v>
          </cell>
          <cell r="AJ129">
            <v>2.1634760000000002</v>
          </cell>
          <cell r="AK129">
            <v>2.3906700000000001</v>
          </cell>
          <cell r="AL129">
            <v>2.3082549999999999</v>
          </cell>
          <cell r="AM129">
            <v>2.45214</v>
          </cell>
          <cell r="AN129">
            <v>2.3298019999999999</v>
          </cell>
          <cell r="AO129">
            <v>2.2859090000000002</v>
          </cell>
          <cell r="AP129">
            <v>2.2729330000000001</v>
          </cell>
          <cell r="AQ129">
            <v>2.2935599999999998</v>
          </cell>
          <cell r="AR129">
            <v>2.1492300000000002</v>
          </cell>
          <cell r="AS129">
            <v>2.2851650000000001</v>
          </cell>
          <cell r="AT129">
            <v>2.2620300000000002</v>
          </cell>
          <cell r="AU129">
            <v>2.1450300000000002</v>
          </cell>
          <cell r="AV129">
            <v>2.225552</v>
          </cell>
          <cell r="AW129">
            <v>2.15883</v>
          </cell>
          <cell r="AX129">
            <v>2.165575</v>
          </cell>
          <cell r="AY129">
            <v>2.2458900000000002</v>
          </cell>
          <cell r="AZ129">
            <v>2.1365400000000001</v>
          </cell>
          <cell r="BA129">
            <v>2.2340770000000001</v>
          </cell>
          <cell r="BB129">
            <v>2.119929</v>
          </cell>
          <cell r="BC129">
            <v>2.2138499999999999</v>
          </cell>
          <cell r="BD129">
            <v>2.11212</v>
          </cell>
          <cell r="BE129">
            <v>2.1818420000000001</v>
          </cell>
          <cell r="BF129">
            <v>2.0733000000000001</v>
          </cell>
          <cell r="BG129">
            <v>1.98105</v>
          </cell>
          <cell r="BH129">
            <v>2.0133260000000002</v>
          </cell>
          <cell r="BI129">
            <v>1.9822500000000001</v>
          </cell>
          <cell r="BJ129">
            <v>1.947495</v>
          </cell>
          <cell r="BK129">
            <v>2.0186700000000002</v>
          </cell>
          <cell r="BL129">
            <v>1.908032</v>
          </cell>
          <cell r="BM129">
            <v>2.0870440000000001</v>
          </cell>
          <cell r="BN129">
            <v>1.921279</v>
          </cell>
          <cell r="BO129">
            <v>1.97679</v>
          </cell>
          <cell r="BP129">
            <v>1.89585</v>
          </cell>
          <cell r="BQ129">
            <v>1.989611</v>
          </cell>
          <cell r="BR129">
            <v>1.9028400000000001</v>
          </cell>
          <cell r="BS129">
            <v>1.81176</v>
          </cell>
          <cell r="BT129">
            <v>1.815763</v>
          </cell>
          <cell r="BU129">
            <v>1.78077</v>
          </cell>
          <cell r="BV129">
            <v>1.7395940000000001</v>
          </cell>
          <cell r="BW129">
            <v>1.7814300000000001</v>
          </cell>
          <cell r="BX129">
            <v>1.685012</v>
          </cell>
          <cell r="BY129">
            <v>1.8511340000000001</v>
          </cell>
          <cell r="BZ129">
            <v>1.6915990000000001</v>
          </cell>
          <cell r="CA129">
            <v>1.7688299999999999</v>
          </cell>
          <cell r="CB129">
            <v>1.6914</v>
          </cell>
          <cell r="CC129">
            <v>1.763063</v>
          </cell>
          <cell r="CD129">
            <v>1.6952700000000001</v>
          </cell>
          <cell r="CE129">
            <v>1.6122000000000001</v>
          </cell>
        </row>
        <row r="130">
          <cell r="C130">
            <v>3.0266099999999998</v>
          </cell>
          <cell r="D130">
            <v>2.8423919999999998</v>
          </cell>
          <cell r="E130">
            <v>3.0903589999999999</v>
          </cell>
          <cell r="F130">
            <v>2.8650259999999999</v>
          </cell>
          <cell r="G130">
            <v>2.97912</v>
          </cell>
          <cell r="H130">
            <v>2.9968499999999998</v>
          </cell>
          <cell r="I130">
            <v>3.2561469999999999</v>
          </cell>
          <cell r="J130">
            <v>3.2448600000000001</v>
          </cell>
          <cell r="K130">
            <v>2.8700100000000002</v>
          </cell>
          <cell r="L130">
            <v>2.8831549999999999</v>
          </cell>
          <cell r="M130">
            <v>2.70729</v>
          </cell>
          <cell r="N130">
            <v>2.559482</v>
          </cell>
          <cell r="O130">
            <v>2.67801</v>
          </cell>
          <cell r="P130">
            <v>2.4667159999999999</v>
          </cell>
          <cell r="Q130">
            <v>2.7648280000000001</v>
          </cell>
          <cell r="R130">
            <v>2.50908</v>
          </cell>
          <cell r="S130">
            <v>2.6165400000000001</v>
          </cell>
          <cell r="T130">
            <v>2.6073300000000001</v>
          </cell>
          <cell r="U130">
            <v>2.8007879999999998</v>
          </cell>
          <cell r="V130">
            <v>2.80287</v>
          </cell>
          <cell r="W130">
            <v>2.5047899999999998</v>
          </cell>
          <cell r="X130">
            <v>2.5795720000000002</v>
          </cell>
          <cell r="Y130">
            <v>2.4613499999999999</v>
          </cell>
          <cell r="Z130">
            <v>2.3693580000000001</v>
          </cell>
          <cell r="AA130">
            <v>2.4289800000000001</v>
          </cell>
          <cell r="AB130">
            <v>2.2729840000000001</v>
          </cell>
          <cell r="AC130">
            <v>2.4988169999999998</v>
          </cell>
          <cell r="AD130">
            <v>2.2745570000000002</v>
          </cell>
          <cell r="AE130">
            <v>2.38503</v>
          </cell>
          <cell r="AF130">
            <v>2.3073299999999999</v>
          </cell>
          <cell r="AG130">
            <v>2.4773960000000002</v>
          </cell>
          <cell r="AH130">
            <v>2.5191599999999998</v>
          </cell>
          <cell r="AI130">
            <v>2.2433999999999998</v>
          </cell>
          <cell r="AJ130">
            <v>2.402841</v>
          </cell>
          <cell r="AK130">
            <v>2.3070300000000001</v>
          </cell>
          <cell r="AL130">
            <v>2.1869190000000001</v>
          </cell>
          <cell r="AM130">
            <v>2.2578299999999998</v>
          </cell>
          <cell r="AN130">
            <v>2.1716069999999998</v>
          </cell>
          <cell r="AO130">
            <v>1.822087</v>
          </cell>
          <cell r="AP130">
            <v>1.5754539999999999</v>
          </cell>
          <cell r="AQ130">
            <v>1.6644600000000001</v>
          </cell>
          <cell r="AR130">
            <v>1.60785</v>
          </cell>
          <cell r="AS130">
            <v>1.789134</v>
          </cell>
          <cell r="AT130">
            <v>1.8616200000000001</v>
          </cell>
          <cell r="AU130">
            <v>1.72824</v>
          </cell>
          <cell r="AV130">
            <v>1.7822519999999999</v>
          </cell>
          <cell r="AW130">
            <v>1.6518600000000001</v>
          </cell>
          <cell r="AX130">
            <v>1.6024529999999999</v>
          </cell>
          <cell r="AY130">
            <v>1.70163</v>
          </cell>
          <cell r="AZ130">
            <v>1.6250640000000001</v>
          </cell>
          <cell r="BA130">
            <v>1.732931</v>
          </cell>
          <cell r="BB130">
            <v>1.6282920000000001</v>
          </cell>
          <cell r="BC130">
            <v>1.7101200000000001</v>
          </cell>
          <cell r="BD130">
            <v>1.66869</v>
          </cell>
          <cell r="BE130">
            <v>1.786778</v>
          </cell>
          <cell r="BF130">
            <v>1.84935</v>
          </cell>
          <cell r="BG130">
            <v>1.71984</v>
          </cell>
          <cell r="BH130">
            <v>1.82311</v>
          </cell>
          <cell r="BI130">
            <v>1.6996800000000001</v>
          </cell>
          <cell r="BJ130">
            <v>1.633947</v>
          </cell>
          <cell r="BK130">
            <v>1.6922699999999999</v>
          </cell>
          <cell r="BL130">
            <v>1.5787519999999999</v>
          </cell>
          <cell r="BM130">
            <v>1.655152</v>
          </cell>
          <cell r="BN130">
            <v>1.509711</v>
          </cell>
          <cell r="BO130">
            <v>1.5949500000000001</v>
          </cell>
          <cell r="BP130">
            <v>1.5390299999999999</v>
          </cell>
          <cell r="BQ130">
            <v>1.6491690000000001</v>
          </cell>
          <cell r="BR130">
            <v>1.65588</v>
          </cell>
          <cell r="BS130">
            <v>1.5436799999999999</v>
          </cell>
          <cell r="BT130">
            <v>1.635529</v>
          </cell>
          <cell r="BU130">
            <v>1.5669900000000001</v>
          </cell>
          <cell r="BV130">
            <v>1.4543790000000001</v>
          </cell>
          <cell r="BW130">
            <v>1.51491</v>
          </cell>
          <cell r="BX130">
            <v>1.4093800000000001</v>
          </cell>
          <cell r="BY130">
            <v>1.55372</v>
          </cell>
          <cell r="BZ130">
            <v>1.4199269999999999</v>
          </cell>
          <cell r="CA130">
            <v>1.47939</v>
          </cell>
          <cell r="CB130">
            <v>1.4251199999999999</v>
          </cell>
          <cell r="CC130">
            <v>1.492402</v>
          </cell>
          <cell r="CD130">
            <v>1.48167</v>
          </cell>
          <cell r="CE130">
            <v>1.3860600000000001</v>
          </cell>
        </row>
        <row r="131">
          <cell r="C131">
            <v>2.6765099999999999</v>
          </cell>
          <cell r="D131">
            <v>2.5110000000000001</v>
          </cell>
          <cell r="E131">
            <v>2.6665540000000001</v>
          </cell>
          <cell r="F131">
            <v>2.4557690000000001</v>
          </cell>
          <cell r="G131">
            <v>2.698375</v>
          </cell>
          <cell r="H131">
            <v>2.772824</v>
          </cell>
          <cell r="I131">
            <v>3.1320589999999999</v>
          </cell>
          <cell r="J131">
            <v>3.2839740000000002</v>
          </cell>
          <cell r="K131">
            <v>2.6513499999999999</v>
          </cell>
          <cell r="L131">
            <v>2.5222530000000001</v>
          </cell>
          <cell r="M131">
            <v>2.28546</v>
          </cell>
          <cell r="N131">
            <v>2.2263120000000001</v>
          </cell>
          <cell r="O131">
            <v>2.1884999999999999</v>
          </cell>
          <cell r="P131">
            <v>2.0113479999999999</v>
          </cell>
          <cell r="Q131">
            <v>2.1715689999999999</v>
          </cell>
          <cell r="R131">
            <v>2.1920570000000001</v>
          </cell>
          <cell r="S131">
            <v>2.1699139999999999</v>
          </cell>
          <cell r="T131">
            <v>2.3061859999999998</v>
          </cell>
          <cell r="U131">
            <v>2.6159789999999998</v>
          </cell>
          <cell r="V131">
            <v>2.749444</v>
          </cell>
          <cell r="W131">
            <v>2.2132139999999998</v>
          </cell>
          <cell r="X131">
            <v>2.1210339999999999</v>
          </cell>
          <cell r="Y131">
            <v>1.9180539999999999</v>
          </cell>
          <cell r="Z131">
            <v>1.9019360000000001</v>
          </cell>
          <cell r="AA131">
            <v>1.900876</v>
          </cell>
          <cell r="AB131">
            <v>1.79938</v>
          </cell>
          <cell r="AC131">
            <v>1.9651700000000001</v>
          </cell>
          <cell r="AD131">
            <v>1.853721</v>
          </cell>
          <cell r="AE131">
            <v>1.935222</v>
          </cell>
          <cell r="AF131">
            <v>2.026932</v>
          </cell>
          <cell r="AG131">
            <v>2.292192</v>
          </cell>
          <cell r="AH131">
            <v>2.466234</v>
          </cell>
          <cell r="AI131">
            <v>2.024715</v>
          </cell>
          <cell r="AJ131">
            <v>1.893132</v>
          </cell>
          <cell r="AK131">
            <v>1.7825660000000001</v>
          </cell>
          <cell r="AL131">
            <v>1.7555639999999999</v>
          </cell>
          <cell r="AM131">
            <v>1.7807759999999999</v>
          </cell>
          <cell r="AN131">
            <v>1.687756</v>
          </cell>
          <cell r="AO131">
            <v>1.1409689999999999</v>
          </cell>
          <cell r="AP131">
            <v>0.78024400000000005</v>
          </cell>
          <cell r="AQ131">
            <v>0.856012</v>
          </cell>
          <cell r="AR131">
            <v>1.1419699999999999</v>
          </cell>
          <cell r="AS131">
            <v>1.4131739999999999</v>
          </cell>
          <cell r="AT131">
            <v>1.575925</v>
          </cell>
          <cell r="AU131">
            <v>1.4409099999999999</v>
          </cell>
          <cell r="AV131">
            <v>1.3635839999999999</v>
          </cell>
          <cell r="AW131">
            <v>1.1993849999999999</v>
          </cell>
          <cell r="AX131">
            <v>1.14164</v>
          </cell>
          <cell r="AY131">
            <v>1.2650520000000001</v>
          </cell>
          <cell r="AZ131">
            <v>1.078972</v>
          </cell>
          <cell r="BA131">
            <v>1.147105</v>
          </cell>
          <cell r="BB131">
            <v>1.034896</v>
          </cell>
          <cell r="BC131">
            <v>1.2023600000000001</v>
          </cell>
          <cell r="BD131">
            <v>1.2761260000000001</v>
          </cell>
          <cell r="BE131">
            <v>1.558427</v>
          </cell>
          <cell r="BF131">
            <v>1.6109960000000001</v>
          </cell>
          <cell r="BG131">
            <v>1.474254</v>
          </cell>
          <cell r="BH131">
            <v>1.383211</v>
          </cell>
          <cell r="BI131">
            <v>1.30708</v>
          </cell>
          <cell r="BJ131">
            <v>1.197621</v>
          </cell>
          <cell r="BK131">
            <v>1.3487800000000001</v>
          </cell>
          <cell r="BL131">
            <v>1.1190960000000001</v>
          </cell>
          <cell r="BM131">
            <v>1.1709419999999999</v>
          </cell>
          <cell r="BN131">
            <v>1.0403610000000001</v>
          </cell>
          <cell r="BO131">
            <v>1.1691720000000001</v>
          </cell>
          <cell r="BP131">
            <v>1.236648</v>
          </cell>
          <cell r="BQ131">
            <v>1.4072519999999999</v>
          </cell>
          <cell r="BR131">
            <v>1.43513</v>
          </cell>
          <cell r="BS131">
            <v>1.352684</v>
          </cell>
          <cell r="BT131">
            <v>1.1655089999999999</v>
          </cell>
          <cell r="BU131">
            <v>1.047566</v>
          </cell>
          <cell r="BV131">
            <v>1.155243</v>
          </cell>
          <cell r="BW131">
            <v>1.3186249999999999</v>
          </cell>
          <cell r="BX131">
            <v>1.1818519999999999</v>
          </cell>
          <cell r="BY131">
            <v>1.1064780000000001</v>
          </cell>
          <cell r="BZ131">
            <v>1.0450660000000001</v>
          </cell>
          <cell r="CA131">
            <v>1.32829</v>
          </cell>
          <cell r="CB131">
            <v>1.2333080000000001</v>
          </cell>
          <cell r="CC131">
            <v>1.372889</v>
          </cell>
          <cell r="CD131">
            <v>1.2955700000000001</v>
          </cell>
          <cell r="CE131">
            <v>1.1852780000000001</v>
          </cell>
        </row>
        <row r="132">
          <cell r="C132">
            <v>3.0029400000000002</v>
          </cell>
          <cell r="D132">
            <v>2.7745199999999999</v>
          </cell>
          <cell r="E132">
            <v>2.629874</v>
          </cell>
          <cell r="F132">
            <v>2.6420159999999999</v>
          </cell>
          <cell r="G132">
            <v>2.7149399999999999</v>
          </cell>
          <cell r="H132">
            <v>2.219776</v>
          </cell>
          <cell r="I132">
            <v>2.361456</v>
          </cell>
          <cell r="J132">
            <v>2.1804600000000001</v>
          </cell>
          <cell r="K132">
            <v>2.2524299999999999</v>
          </cell>
          <cell r="L132">
            <v>2.4582999999999999</v>
          </cell>
          <cell r="M132">
            <v>2.43906</v>
          </cell>
          <cell r="N132">
            <v>2.293542</v>
          </cell>
          <cell r="O132">
            <v>2.57199</v>
          </cell>
          <cell r="P132">
            <v>2.3957920000000001</v>
          </cell>
          <cell r="Q132">
            <v>2.6365500000000002</v>
          </cell>
          <cell r="R132">
            <v>2.341663</v>
          </cell>
          <cell r="S132">
            <v>2.5302600000000002</v>
          </cell>
          <cell r="T132">
            <v>2.3298000000000001</v>
          </cell>
          <cell r="U132">
            <v>2.144425</v>
          </cell>
          <cell r="V132">
            <v>1.93974</v>
          </cell>
          <cell r="W132">
            <v>2.0305499999999999</v>
          </cell>
          <cell r="X132">
            <v>2.2777250000000002</v>
          </cell>
          <cell r="Y132">
            <v>2.2730399999999999</v>
          </cell>
          <cell r="Z132">
            <v>2.182134</v>
          </cell>
          <cell r="AA132">
            <v>2.4080400000000002</v>
          </cell>
          <cell r="AB132">
            <v>2.2496879999999999</v>
          </cell>
          <cell r="AC132">
            <v>2.2144539999999999</v>
          </cell>
          <cell r="AD132">
            <v>2.1608770000000002</v>
          </cell>
          <cell r="AE132">
            <v>2.0076299999999998</v>
          </cell>
          <cell r="AF132">
            <v>1.8702300000000001</v>
          </cell>
          <cell r="AG132">
            <v>1.877329</v>
          </cell>
          <cell r="AH132">
            <v>1.7567699999999999</v>
          </cell>
          <cell r="AI132">
            <v>1.81863</v>
          </cell>
          <cell r="AJ132">
            <v>1.919303</v>
          </cell>
          <cell r="AK132">
            <v>1.83552</v>
          </cell>
          <cell r="AL132">
            <v>1.903038</v>
          </cell>
          <cell r="AM132">
            <v>2.0666699999999998</v>
          </cell>
          <cell r="AN132">
            <v>1.967012</v>
          </cell>
          <cell r="AO132">
            <v>1.8975409999999999</v>
          </cell>
          <cell r="AP132">
            <v>1.7796430000000001</v>
          </cell>
          <cell r="AQ132">
            <v>1.85307</v>
          </cell>
          <cell r="AR132">
            <v>1.620781</v>
          </cell>
          <cell r="AS132">
            <v>1.740464</v>
          </cell>
          <cell r="AT132">
            <v>1.70052</v>
          </cell>
          <cell r="AU132">
            <v>1.59924</v>
          </cell>
          <cell r="AV132">
            <v>1.770937</v>
          </cell>
          <cell r="AW132">
            <v>1.6121399999999999</v>
          </cell>
          <cell r="AX132">
            <v>1.5553859999999999</v>
          </cell>
          <cell r="AY132">
            <v>1.590128</v>
          </cell>
          <cell r="AZ132">
            <v>1.7100439999999999</v>
          </cell>
          <cell r="BA132">
            <v>1.7847630000000001</v>
          </cell>
          <cell r="BB132">
            <v>1.6647160000000001</v>
          </cell>
          <cell r="BC132">
            <v>1.76532</v>
          </cell>
          <cell r="BD132">
            <v>1.4894099999999999</v>
          </cell>
          <cell r="BE132">
            <v>1.495781</v>
          </cell>
          <cell r="BF132">
            <v>1.3925700000000001</v>
          </cell>
          <cell r="BG132">
            <v>1.35006</v>
          </cell>
          <cell r="BH132">
            <v>1.541196</v>
          </cell>
          <cell r="BI132">
            <v>1.6107899999999999</v>
          </cell>
          <cell r="BJ132">
            <v>1.4465490000000001</v>
          </cell>
          <cell r="BK132">
            <v>1.48332</v>
          </cell>
          <cell r="BL132">
            <v>1.483776</v>
          </cell>
          <cell r="BM132">
            <v>1.679673</v>
          </cell>
          <cell r="BN132">
            <v>1.428105</v>
          </cell>
          <cell r="BO132">
            <v>1.52745</v>
          </cell>
          <cell r="BP132">
            <v>1.2933600000000001</v>
          </cell>
          <cell r="BQ132">
            <v>1.3381149999999999</v>
          </cell>
          <cell r="BR132">
            <v>1.24125</v>
          </cell>
          <cell r="BS132">
            <v>1.2181500000000001</v>
          </cell>
          <cell r="BT132">
            <v>1.3269550000000001</v>
          </cell>
          <cell r="BU132">
            <v>1.3791599999999999</v>
          </cell>
          <cell r="BV132">
            <v>1.348239</v>
          </cell>
          <cell r="BW132">
            <v>1.3549199999999999</v>
          </cell>
          <cell r="BX132">
            <v>1.3130599999999999</v>
          </cell>
          <cell r="BY132">
            <v>1.438307</v>
          </cell>
          <cell r="BZ132">
            <v>1.2429110000000001</v>
          </cell>
          <cell r="CA132">
            <v>1.3554900000000001</v>
          </cell>
          <cell r="CB132">
            <v>1.12503</v>
          </cell>
          <cell r="CC132">
            <v>1.163554</v>
          </cell>
          <cell r="CD132">
            <v>1.1063099999999999</v>
          </cell>
          <cell r="CE132">
            <v>1.1011500000000001</v>
          </cell>
        </row>
        <row r="133">
          <cell r="C133">
            <v>2.2473299999999998</v>
          </cell>
          <cell r="D133">
            <v>2.1266560000000001</v>
          </cell>
          <cell r="E133">
            <v>2.3390119999999999</v>
          </cell>
          <cell r="F133">
            <v>2.1060089999999998</v>
          </cell>
          <cell r="G133">
            <v>2.1997499999999999</v>
          </cell>
          <cell r="H133">
            <v>2.1403500000000002</v>
          </cell>
          <cell r="I133">
            <v>2.259652</v>
          </cell>
          <cell r="J133">
            <v>2.2567499999999998</v>
          </cell>
          <cell r="K133">
            <v>2.0468999999999999</v>
          </cell>
          <cell r="L133">
            <v>2.0300039999999999</v>
          </cell>
          <cell r="M133">
            <v>1.96896</v>
          </cell>
          <cell r="N133">
            <v>1.9796849999999999</v>
          </cell>
          <cell r="O133">
            <v>2.05443</v>
          </cell>
          <cell r="P133">
            <v>1.9327559999999999</v>
          </cell>
          <cell r="Q133">
            <v>2.131529</v>
          </cell>
          <cell r="R133">
            <v>1.927311</v>
          </cell>
          <cell r="S133">
            <v>2.02989</v>
          </cell>
          <cell r="T133">
            <v>2.0153699999999999</v>
          </cell>
          <cell r="U133">
            <v>2.0992579999999998</v>
          </cell>
          <cell r="V133">
            <v>2.0748000000000002</v>
          </cell>
          <cell r="W133">
            <v>1.9220999999999999</v>
          </cell>
          <cell r="X133">
            <v>1.9161410000000001</v>
          </cell>
          <cell r="Y133">
            <v>1.87992</v>
          </cell>
          <cell r="Z133">
            <v>1.868905</v>
          </cell>
          <cell r="AA133">
            <v>1.95285</v>
          </cell>
          <cell r="AB133">
            <v>1.8226599999999999</v>
          </cell>
          <cell r="AC133">
            <v>2.00725</v>
          </cell>
          <cell r="AD133">
            <v>1.835294</v>
          </cell>
          <cell r="AE133">
            <v>1.9362600000000001</v>
          </cell>
          <cell r="AF133">
            <v>1.85829</v>
          </cell>
          <cell r="AG133">
            <v>1.9273940000000001</v>
          </cell>
          <cell r="AH133">
            <v>1.92255</v>
          </cell>
          <cell r="AI133">
            <v>1.74597</v>
          </cell>
          <cell r="AJ133">
            <v>1.556128</v>
          </cell>
          <cell r="AK133">
            <v>1.7630999999999999</v>
          </cell>
          <cell r="AL133">
            <v>1.6567989999999999</v>
          </cell>
          <cell r="AM133">
            <v>1.7312399999999999</v>
          </cell>
          <cell r="AN133">
            <v>1.6750689999999999</v>
          </cell>
          <cell r="AO133">
            <v>1.5656239999999999</v>
          </cell>
          <cell r="AP133">
            <v>1.5212239999999999</v>
          </cell>
          <cell r="AQ133">
            <v>1.5455099999999999</v>
          </cell>
          <cell r="AR133">
            <v>1.4967299999999999</v>
          </cell>
          <cell r="AS133">
            <v>1.59154</v>
          </cell>
          <cell r="AT133">
            <v>1.60887</v>
          </cell>
          <cell r="AU133">
            <v>1.52322</v>
          </cell>
          <cell r="AV133">
            <v>1.6039399999999999</v>
          </cell>
          <cell r="AW133">
            <v>1.4967900000000001</v>
          </cell>
          <cell r="AX133">
            <v>1.474418</v>
          </cell>
          <cell r="AY133">
            <v>1.53531</v>
          </cell>
          <cell r="AZ133">
            <v>1.4097999999999999</v>
          </cell>
          <cell r="BA133">
            <v>1.5453190000000001</v>
          </cell>
          <cell r="BB133">
            <v>1.448637</v>
          </cell>
          <cell r="BC133">
            <v>1.5560700000000001</v>
          </cell>
          <cell r="BD133">
            <v>1.43502</v>
          </cell>
          <cell r="BE133">
            <v>1.4835050000000001</v>
          </cell>
          <cell r="BF133">
            <v>1.47363</v>
          </cell>
          <cell r="BG133">
            <v>1.3647899999999999</v>
          </cell>
          <cell r="BH133">
            <v>1.362357</v>
          </cell>
          <cell r="BI133">
            <v>1.33335</v>
          </cell>
          <cell r="BJ133">
            <v>1.3001860000000001</v>
          </cell>
          <cell r="BK133">
            <v>1.35033</v>
          </cell>
          <cell r="BL133">
            <v>1.2586280000000001</v>
          </cell>
          <cell r="BM133">
            <v>1.362357</v>
          </cell>
          <cell r="BN133">
            <v>1.2367630000000001</v>
          </cell>
          <cell r="BO133">
            <v>1.2613799999999999</v>
          </cell>
          <cell r="BP133">
            <v>1.23444</v>
          </cell>
          <cell r="BQ133">
            <v>1.3253740000000001</v>
          </cell>
          <cell r="BR133">
            <v>1.2737700000000001</v>
          </cell>
          <cell r="BS133">
            <v>1.19784</v>
          </cell>
          <cell r="BT133">
            <v>1.1980569999999999</v>
          </cell>
          <cell r="BU133">
            <v>1.17093</v>
          </cell>
          <cell r="BV133">
            <v>1.130333</v>
          </cell>
          <cell r="BW133">
            <v>1.1749799999999999</v>
          </cell>
          <cell r="BX133">
            <v>1.1120760000000001</v>
          </cell>
          <cell r="BY133">
            <v>1.229522</v>
          </cell>
          <cell r="BZ133">
            <v>1.121024</v>
          </cell>
          <cell r="CA133">
            <v>1.1486099999999999</v>
          </cell>
          <cell r="CB133">
            <v>1.09836</v>
          </cell>
          <cell r="CC133">
            <v>1.1480539999999999</v>
          </cell>
          <cell r="CD133">
            <v>1.1314500000000001</v>
          </cell>
          <cell r="CE133">
            <v>1.08504</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theme="1"/>
  </sheetPr>
  <dimension ref="A1:C37"/>
  <sheetViews>
    <sheetView showGridLines="0" zoomScale="70" zoomScaleNormal="70" workbookViewId="0">
      <selection activeCell="A9" sqref="A9"/>
    </sheetView>
  </sheetViews>
  <sheetFormatPr defaultColWidth="9.140625" defaultRowHeight="15" x14ac:dyDescent="0.25"/>
  <cols>
    <col min="1" max="1" width="139.7109375" style="51" customWidth="1"/>
    <col min="2" max="2" width="1.85546875" style="51" customWidth="1"/>
    <col min="3" max="3" width="157" style="51" customWidth="1"/>
    <col min="4" max="16384" width="9.140625" style="51"/>
  </cols>
  <sheetData>
    <row r="1" spans="1:3" ht="38.450000000000003" customHeight="1" x14ac:dyDescent="0.25">
      <c r="A1" s="1070" t="s">
        <v>698</v>
      </c>
      <c r="B1" s="1070"/>
      <c r="C1" s="1070"/>
    </row>
    <row r="2" spans="1:3" ht="27" customHeight="1" x14ac:dyDescent="0.25">
      <c r="A2" s="1071" t="s">
        <v>1128</v>
      </c>
      <c r="B2" s="1071"/>
      <c r="C2" s="1071"/>
    </row>
    <row r="3" spans="1:3" ht="24.95" customHeight="1" x14ac:dyDescent="0.25">
      <c r="A3" s="369" t="s">
        <v>318</v>
      </c>
      <c r="C3" s="370" t="s">
        <v>319</v>
      </c>
    </row>
    <row r="4" spans="1:3" ht="15.6" customHeight="1" x14ac:dyDescent="0.25">
      <c r="A4" s="369"/>
      <c r="C4" s="370"/>
    </row>
    <row r="5" spans="1:3" ht="24.95" customHeight="1" x14ac:dyDescent="0.25">
      <c r="A5" s="457" t="s">
        <v>357</v>
      </c>
      <c r="C5" s="460" t="s">
        <v>361</v>
      </c>
    </row>
    <row r="6" spans="1:3" ht="24.95" customHeight="1" x14ac:dyDescent="0.25">
      <c r="A6" s="280" t="s">
        <v>951</v>
      </c>
      <c r="B6" s="191"/>
      <c r="C6" s="282" t="s">
        <v>375</v>
      </c>
    </row>
    <row r="7" spans="1:3" ht="24.95" customHeight="1" x14ac:dyDescent="0.25">
      <c r="A7" s="280" t="s">
        <v>982</v>
      </c>
      <c r="B7" s="191"/>
      <c r="C7" s="283" t="s">
        <v>991</v>
      </c>
    </row>
    <row r="8" spans="1:3" ht="24.95" customHeight="1" x14ac:dyDescent="0.25">
      <c r="A8" s="280" t="s">
        <v>983</v>
      </c>
      <c r="B8" s="191"/>
      <c r="C8" s="283" t="s">
        <v>1124</v>
      </c>
    </row>
    <row r="9" spans="1:3" ht="24.95" customHeight="1" x14ac:dyDescent="0.25">
      <c r="A9" s="1002" t="s">
        <v>964</v>
      </c>
      <c r="B9" s="191"/>
      <c r="C9" s="283" t="s">
        <v>995</v>
      </c>
    </row>
    <row r="10" spans="1:3" ht="24.95" customHeight="1" x14ac:dyDescent="0.25">
      <c r="A10" s="280" t="s">
        <v>1121</v>
      </c>
      <c r="B10" s="191"/>
      <c r="C10" s="283" t="s">
        <v>1125</v>
      </c>
    </row>
    <row r="11" spans="1:3" ht="24.95" customHeight="1" x14ac:dyDescent="0.25">
      <c r="A11" s="280" t="s">
        <v>984</v>
      </c>
      <c r="B11" s="191"/>
      <c r="C11" s="283" t="s">
        <v>996</v>
      </c>
    </row>
    <row r="12" spans="1:3" ht="24.95" customHeight="1" x14ac:dyDescent="0.25">
      <c r="A12" s="280" t="s">
        <v>1117</v>
      </c>
      <c r="C12" s="283" t="s">
        <v>997</v>
      </c>
    </row>
    <row r="13" spans="1:3" ht="24.95" customHeight="1" x14ac:dyDescent="0.25">
      <c r="A13" s="410" t="s">
        <v>1070</v>
      </c>
      <c r="C13" s="283" t="s">
        <v>1126</v>
      </c>
    </row>
    <row r="14" spans="1:3" ht="24.95" customHeight="1" x14ac:dyDescent="0.25">
      <c r="A14" s="1002" t="s">
        <v>1071</v>
      </c>
      <c r="C14" s="459" t="s">
        <v>359</v>
      </c>
    </row>
    <row r="15" spans="1:3" ht="24.95" customHeight="1" x14ac:dyDescent="0.25">
      <c r="A15" s="458" t="s">
        <v>358</v>
      </c>
      <c r="C15" s="283" t="s">
        <v>998</v>
      </c>
    </row>
    <row r="16" spans="1:3" ht="24.95" customHeight="1" x14ac:dyDescent="0.25">
      <c r="A16" s="280" t="s">
        <v>1072</v>
      </c>
      <c r="C16" s="283" t="s">
        <v>999</v>
      </c>
    </row>
    <row r="17" spans="1:3" ht="24.95" customHeight="1" x14ac:dyDescent="0.25">
      <c r="A17" s="280" t="s">
        <v>1118</v>
      </c>
      <c r="C17" s="283" t="s">
        <v>1127</v>
      </c>
    </row>
    <row r="18" spans="1:3" ht="24.95" customHeight="1" x14ac:dyDescent="0.25">
      <c r="A18" s="280" t="s">
        <v>1119</v>
      </c>
      <c r="C18" s="283" t="s">
        <v>1129</v>
      </c>
    </row>
    <row r="19" spans="1:3" ht="24.95" customHeight="1" x14ac:dyDescent="0.25">
      <c r="A19" s="280" t="s">
        <v>1120</v>
      </c>
      <c r="C19" s="459" t="s">
        <v>360</v>
      </c>
    </row>
    <row r="20" spans="1:3" ht="24.95" customHeight="1" x14ac:dyDescent="0.25">
      <c r="A20" s="410" t="s">
        <v>1073</v>
      </c>
      <c r="C20" s="283" t="s">
        <v>1000</v>
      </c>
    </row>
    <row r="21" spans="1:3" ht="24.95" customHeight="1" x14ac:dyDescent="0.25">
      <c r="A21" s="410" t="s">
        <v>1122</v>
      </c>
      <c r="C21" s="283" t="s">
        <v>1001</v>
      </c>
    </row>
    <row r="22" spans="1:3" ht="24.95" customHeight="1" x14ac:dyDescent="0.25">
      <c r="A22" s="410" t="s">
        <v>1123</v>
      </c>
      <c r="C22" s="283" t="s">
        <v>1002</v>
      </c>
    </row>
    <row r="23" spans="1:3" s="160" customFormat="1" ht="24.95" customHeight="1" x14ac:dyDescent="0.25">
      <c r="A23" s="281" t="s">
        <v>1074</v>
      </c>
      <c r="B23" s="51"/>
      <c r="C23" s="283" t="s">
        <v>1003</v>
      </c>
    </row>
    <row r="24" spans="1:3" ht="24.95" customHeight="1" x14ac:dyDescent="0.25">
      <c r="A24" s="210" t="s">
        <v>383</v>
      </c>
      <c r="C24" s="283" t="s">
        <v>1130</v>
      </c>
    </row>
    <row r="25" spans="1:3" ht="24.95" customHeight="1" x14ac:dyDescent="0.25">
      <c r="A25" s="160"/>
      <c r="C25" s="283" t="s">
        <v>1131</v>
      </c>
    </row>
    <row r="26" spans="1:3" ht="24.95" customHeight="1" x14ac:dyDescent="0.25">
      <c r="A26" s="278" t="s">
        <v>237</v>
      </c>
      <c r="C26" s="283" t="s">
        <v>1132</v>
      </c>
    </row>
    <row r="27" spans="1:3" ht="24.95" customHeight="1" x14ac:dyDescent="0.25">
      <c r="A27" s="192" t="s">
        <v>1137</v>
      </c>
      <c r="C27" s="283" t="s">
        <v>1133</v>
      </c>
    </row>
    <row r="28" spans="1:3" ht="24.95" customHeight="1" x14ac:dyDescent="0.25">
      <c r="A28" s="193" t="s">
        <v>1138</v>
      </c>
      <c r="C28" s="811" t="s">
        <v>744</v>
      </c>
    </row>
    <row r="29" spans="1:3" ht="24.95" customHeight="1" x14ac:dyDescent="0.25">
      <c r="A29" s="193" t="s">
        <v>1134</v>
      </c>
      <c r="C29" s="279" t="s">
        <v>296</v>
      </c>
    </row>
    <row r="30" spans="1:3" ht="24.95" customHeight="1" x14ac:dyDescent="0.25">
      <c r="A30" s="192" t="s">
        <v>379</v>
      </c>
      <c r="C30" s="284" t="s">
        <v>376</v>
      </c>
    </row>
    <row r="31" spans="1:3" ht="18.75" x14ac:dyDescent="0.25">
      <c r="A31" s="193" t="s">
        <v>380</v>
      </c>
      <c r="C31" s="284" t="s">
        <v>377</v>
      </c>
    </row>
    <row r="32" spans="1:3" ht="18.75" x14ac:dyDescent="0.25">
      <c r="A32" s="193" t="s">
        <v>1135</v>
      </c>
      <c r="C32" s="284" t="s">
        <v>378</v>
      </c>
    </row>
    <row r="33" spans="1:3" ht="18.75" x14ac:dyDescent="0.25">
      <c r="A33" s="193" t="s">
        <v>1136</v>
      </c>
      <c r="C33" s="284" t="s">
        <v>1140</v>
      </c>
    </row>
    <row r="34" spans="1:3" ht="18.75" x14ac:dyDescent="0.25">
      <c r="A34" s="192" t="s">
        <v>381</v>
      </c>
    </row>
    <row r="35" spans="1:3" ht="18.75" x14ac:dyDescent="0.25">
      <c r="A35" s="192" t="s">
        <v>382</v>
      </c>
    </row>
    <row r="36" spans="1:3" ht="18.75" x14ac:dyDescent="0.25">
      <c r="A36" s="193" t="s">
        <v>1139</v>
      </c>
    </row>
    <row r="37" spans="1:3" ht="23.25" x14ac:dyDescent="0.25">
      <c r="A37" s="194" t="s">
        <v>384</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6809-CC8B-43E8-9C6E-2E37187DDC55}">
  <sheetPr codeName="Foglio9">
    <tabColor rgb="FF0000FF"/>
  </sheetPr>
  <dimension ref="A1:Y26"/>
  <sheetViews>
    <sheetView showGridLines="0" zoomScale="90" zoomScaleNormal="90" workbookViewId="0">
      <selection activeCell="M33" sqref="M33"/>
    </sheetView>
  </sheetViews>
  <sheetFormatPr defaultRowHeight="15" x14ac:dyDescent="0.25"/>
  <cols>
    <col min="1" max="1" width="12.85546875" customWidth="1"/>
    <col min="2" max="2" width="2" customWidth="1"/>
    <col min="3" max="7" width="7.5703125" customWidth="1"/>
    <col min="8" max="8" width="2" customWidth="1"/>
    <col min="9" max="13" width="7.5703125" customWidth="1"/>
    <col min="14" max="14" width="2" customWidth="1"/>
    <col min="15" max="19" width="7.5703125" customWidth="1"/>
    <col min="20" max="20" width="2" customWidth="1"/>
    <col min="21" max="24" width="7.5703125" customWidth="1"/>
  </cols>
  <sheetData>
    <row r="1" spans="1:25" ht="21" x14ac:dyDescent="0.35">
      <c r="A1" s="1027" t="str">
        <f>+'[1]Indice-Index'!A14</f>
        <v>1.9   Copertura per tecnologia e velocità - Territory coverage by technology and speed</v>
      </c>
      <c r="B1" s="980"/>
      <c r="C1" s="980"/>
      <c r="D1" s="980"/>
      <c r="E1" s="980"/>
      <c r="F1" s="980"/>
      <c r="G1" s="980"/>
      <c r="H1" s="980"/>
      <c r="I1" s="980"/>
      <c r="J1" s="980"/>
      <c r="K1" s="980"/>
      <c r="L1" s="980"/>
      <c r="M1" s="980"/>
      <c r="N1" s="980"/>
      <c r="O1" s="980"/>
      <c r="P1" s="980"/>
      <c r="Q1" s="980"/>
      <c r="R1" s="980"/>
      <c r="S1" s="980"/>
      <c r="T1" s="980"/>
      <c r="U1" s="980"/>
      <c r="V1" s="980"/>
      <c r="W1" s="980"/>
      <c r="X1" s="980"/>
      <c r="Y1" s="980"/>
    </row>
    <row r="2" spans="1:25" ht="15.75" x14ac:dyDescent="0.25">
      <c r="A2" s="5" t="s">
        <v>965</v>
      </c>
    </row>
    <row r="5" spans="1:25" ht="17.25" x14ac:dyDescent="0.3">
      <c r="A5" s="976" t="s">
        <v>966</v>
      </c>
      <c r="C5" s="1086" t="s">
        <v>967</v>
      </c>
      <c r="D5" s="1086"/>
      <c r="E5" s="1086"/>
      <c r="F5" s="1086"/>
      <c r="G5" s="1086"/>
      <c r="H5" s="5"/>
      <c r="I5" s="1086" t="s">
        <v>968</v>
      </c>
      <c r="J5" s="1086"/>
      <c r="K5" s="1086"/>
      <c r="L5" s="1086"/>
      <c r="M5" s="1086"/>
      <c r="N5" s="5"/>
      <c r="O5" s="1086" t="s">
        <v>969</v>
      </c>
      <c r="P5" s="1086"/>
      <c r="Q5" s="1086"/>
      <c r="R5" s="1086"/>
      <c r="S5" s="1086"/>
      <c r="T5" s="5"/>
      <c r="U5" s="1086" t="s">
        <v>4</v>
      </c>
      <c r="V5" s="1086"/>
      <c r="W5" s="1086"/>
      <c r="X5" s="1086"/>
      <c r="Y5" s="1086"/>
    </row>
    <row r="6" spans="1:25" ht="15.75" x14ac:dyDescent="0.25">
      <c r="A6" s="981" t="s">
        <v>970</v>
      </c>
      <c r="C6" s="34"/>
      <c r="D6" s="34"/>
      <c r="E6" s="34"/>
      <c r="F6" s="34"/>
      <c r="G6" s="34"/>
      <c r="H6" s="5"/>
      <c r="I6" s="34"/>
      <c r="J6" s="34"/>
      <c r="K6" s="34"/>
      <c r="L6" s="34"/>
      <c r="M6" s="34"/>
      <c r="N6" s="5"/>
      <c r="O6" s="34"/>
      <c r="P6" s="34"/>
      <c r="Q6" s="34"/>
      <c r="R6" s="34"/>
      <c r="S6" s="34"/>
      <c r="T6" s="5"/>
      <c r="U6" s="34"/>
      <c r="V6" s="34"/>
      <c r="W6" s="34"/>
      <c r="X6" s="34"/>
    </row>
    <row r="7" spans="1:25" ht="15.75" x14ac:dyDescent="0.25">
      <c r="C7" s="5">
        <v>2019</v>
      </c>
      <c r="D7" s="5">
        <v>2020</v>
      </c>
      <c r="E7" s="5">
        <v>2021</v>
      </c>
      <c r="F7" s="5">
        <v>2022</v>
      </c>
      <c r="G7" s="5">
        <v>2023</v>
      </c>
      <c r="H7" s="5"/>
      <c r="I7" s="5">
        <v>2019</v>
      </c>
      <c r="J7" s="5">
        <v>2020</v>
      </c>
      <c r="K7" s="5">
        <v>2021</v>
      </c>
      <c r="L7" s="5">
        <v>2022</v>
      </c>
      <c r="M7" s="5">
        <v>2023</v>
      </c>
      <c r="N7" s="5"/>
      <c r="O7" s="5">
        <v>2019</v>
      </c>
      <c r="P7" s="5">
        <v>2020</v>
      </c>
      <c r="Q7" s="5">
        <v>2021</v>
      </c>
      <c r="R7" s="5">
        <v>2022</v>
      </c>
      <c r="S7" s="5">
        <v>2023</v>
      </c>
      <c r="T7" s="5"/>
      <c r="U7" s="5">
        <v>2019</v>
      </c>
      <c r="V7" s="5">
        <v>2020</v>
      </c>
      <c r="W7" s="5">
        <v>2021</v>
      </c>
      <c r="X7" s="5">
        <v>2022</v>
      </c>
      <c r="Y7" s="5">
        <v>2023</v>
      </c>
    </row>
    <row r="8" spans="1:25" x14ac:dyDescent="0.25">
      <c r="A8" s="639" t="s">
        <v>971</v>
      </c>
      <c r="B8" s="982"/>
      <c r="C8" s="994">
        <v>88.894993654286864</v>
      </c>
      <c r="D8" s="994">
        <v>92.696863811889344</v>
      </c>
      <c r="E8" s="994">
        <v>96.036123520913691</v>
      </c>
      <c r="F8" s="994">
        <v>96.212116094936135</v>
      </c>
      <c r="G8" s="994">
        <v>96.381554189706492</v>
      </c>
      <c r="H8" s="983"/>
      <c r="I8" s="994">
        <v>55.820235661047349</v>
      </c>
      <c r="J8" s="994">
        <v>59.885109626670896</v>
      </c>
      <c r="K8" s="994">
        <v>68.375563247019699</v>
      </c>
      <c r="L8" s="994">
        <v>70.111709581617802</v>
      </c>
      <c r="M8" s="994">
        <v>70.636799058784263</v>
      </c>
      <c r="N8" s="983"/>
      <c r="O8" s="994">
        <v>29.967116537003896</v>
      </c>
      <c r="P8" s="994">
        <v>33.444284362004559</v>
      </c>
      <c r="Q8" s="994">
        <v>44.418316406503408</v>
      </c>
      <c r="R8" s="994">
        <v>53.711603042600728</v>
      </c>
      <c r="S8" s="994">
        <v>59.624832730702067</v>
      </c>
      <c r="T8" s="984"/>
      <c r="U8" s="994">
        <v>72.882033880817644</v>
      </c>
      <c r="V8" s="994">
        <v>72.260303653772212</v>
      </c>
      <c r="W8" s="1044">
        <v>97.346090846922834</v>
      </c>
      <c r="X8" s="1045">
        <v>98.661797749116914</v>
      </c>
      <c r="Y8" s="1045">
        <v>99.97750465131098</v>
      </c>
    </row>
    <row r="9" spans="1:25" x14ac:dyDescent="0.25">
      <c r="A9" s="1040" t="s">
        <v>972</v>
      </c>
      <c r="C9" s="1041">
        <v>88.258777079082606</v>
      </c>
      <c r="D9" s="1041">
        <v>90.307160899324543</v>
      </c>
      <c r="E9" s="1041">
        <v>95.012116806375147</v>
      </c>
      <c r="F9" s="1041">
        <v>95.329870599676397</v>
      </c>
      <c r="G9" s="1041">
        <v>95.350018565979298</v>
      </c>
      <c r="H9" s="986"/>
      <c r="I9" s="1041">
        <v>51.701595896970709</v>
      </c>
      <c r="J9" s="1041">
        <v>56.614784335142041</v>
      </c>
      <c r="K9" s="1041">
        <v>65.072603107611272</v>
      </c>
      <c r="L9" s="1041">
        <v>66.966026587211928</v>
      </c>
      <c r="M9" s="1041">
        <v>67.366898304519381</v>
      </c>
      <c r="N9" s="986"/>
      <c r="O9" s="1041">
        <v>34.197188106709902</v>
      </c>
      <c r="P9" s="1041">
        <v>37.232527517961906</v>
      </c>
      <c r="Q9" s="1041">
        <v>45.413834942451707</v>
      </c>
      <c r="R9" s="1041">
        <v>53.745552292328547</v>
      </c>
      <c r="S9" s="1041">
        <v>59.275449652794023</v>
      </c>
      <c r="T9" s="987"/>
      <c r="U9" s="1041">
        <v>80.660201989806268</v>
      </c>
      <c r="V9" s="1041">
        <v>93.023048146066472</v>
      </c>
      <c r="W9" s="1042">
        <v>98.477444265988552</v>
      </c>
      <c r="X9" s="1043">
        <v>99.230023934427123</v>
      </c>
      <c r="Y9" s="1043">
        <v>99.98260360286568</v>
      </c>
    </row>
    <row r="10" spans="1:25" x14ac:dyDescent="0.25">
      <c r="A10" s="237" t="s">
        <v>973</v>
      </c>
      <c r="C10" s="985">
        <v>87.194680519903429</v>
      </c>
      <c r="D10" s="985">
        <v>91.998690007554814</v>
      </c>
      <c r="E10" s="985">
        <v>95.532702648440988</v>
      </c>
      <c r="F10" s="985">
        <v>95.630010712495263</v>
      </c>
      <c r="G10" s="985">
        <v>95.746229548078915</v>
      </c>
      <c r="H10" s="986"/>
      <c r="I10" s="985">
        <v>51.579849545314275</v>
      </c>
      <c r="J10" s="985">
        <v>56.141133024524017</v>
      </c>
      <c r="K10" s="985">
        <v>66.250699665812121</v>
      </c>
      <c r="L10" s="985">
        <v>68.208693674475356</v>
      </c>
      <c r="M10" s="985">
        <v>68.610570118801334</v>
      </c>
      <c r="N10" s="986"/>
      <c r="O10" s="985">
        <v>24.180797744456754</v>
      </c>
      <c r="P10" s="985">
        <v>29.66521777291441</v>
      </c>
      <c r="Q10" s="985">
        <v>40.861294065469579</v>
      </c>
      <c r="R10" s="985">
        <v>50.736304460453411</v>
      </c>
      <c r="S10" s="985">
        <v>58.54633525490874</v>
      </c>
      <c r="T10" s="987"/>
      <c r="U10" s="985">
        <v>78.202166216247718</v>
      </c>
      <c r="V10" s="985">
        <v>85.372972213047476</v>
      </c>
      <c r="W10" s="988">
        <v>98.512862718020429</v>
      </c>
      <c r="X10" s="989">
        <v>99.245616333295288</v>
      </c>
      <c r="Y10" s="989">
        <v>99.978369948570148</v>
      </c>
    </row>
    <row r="11" spans="1:25" x14ac:dyDescent="0.25">
      <c r="A11" s="237" t="s">
        <v>974</v>
      </c>
      <c r="C11" s="985">
        <v>90.884039778991465</v>
      </c>
      <c r="D11" s="985">
        <v>94.897400737298682</v>
      </c>
      <c r="E11" s="985">
        <v>97.332438235678495</v>
      </c>
      <c r="F11" s="985">
        <v>97.368204572331635</v>
      </c>
      <c r="G11" s="985">
        <v>97.505185472910512</v>
      </c>
      <c r="H11" s="986"/>
      <c r="I11" s="985">
        <v>60.535711393616687</v>
      </c>
      <c r="J11" s="985">
        <v>63.835845248655197</v>
      </c>
      <c r="K11" s="985">
        <v>72.017727929161182</v>
      </c>
      <c r="L11" s="985">
        <v>72.853209353075457</v>
      </c>
      <c r="M11" s="985">
        <v>73.357513046225236</v>
      </c>
      <c r="N11" s="986"/>
      <c r="O11" s="985">
        <v>34.700620164674945</v>
      </c>
      <c r="P11" s="985">
        <v>36.689215582555477</v>
      </c>
      <c r="Q11" s="985">
        <v>50.405971481060654</v>
      </c>
      <c r="R11" s="985">
        <v>58.442022461256528</v>
      </c>
      <c r="S11" s="985">
        <v>63.662338372208403</v>
      </c>
      <c r="T11" s="987"/>
      <c r="U11" s="985">
        <v>68.784436025885142</v>
      </c>
      <c r="V11" s="985">
        <v>84.695402995074204</v>
      </c>
      <c r="W11" s="988">
        <v>97.675806100968416</v>
      </c>
      <c r="X11" s="989">
        <v>98.815528360312214</v>
      </c>
      <c r="Y11" s="989">
        <v>99.955250619656027</v>
      </c>
    </row>
    <row r="12" spans="1:25" x14ac:dyDescent="0.25">
      <c r="A12" s="237" t="s">
        <v>975</v>
      </c>
      <c r="C12" s="985">
        <v>89.930562725783957</v>
      </c>
      <c r="D12" s="985">
        <v>94.201244190775924</v>
      </c>
      <c r="E12" s="985">
        <v>96.769486856314913</v>
      </c>
      <c r="F12" s="985">
        <v>96.890352320348711</v>
      </c>
      <c r="G12" s="985">
        <v>97.163206778283623</v>
      </c>
      <c r="H12" s="986"/>
      <c r="I12" s="985">
        <v>56.142851784220284</v>
      </c>
      <c r="J12" s="985">
        <v>60.133010871190727</v>
      </c>
      <c r="K12" s="985">
        <v>68.051498060860638</v>
      </c>
      <c r="L12" s="985">
        <v>69.871209713673267</v>
      </c>
      <c r="M12" s="985">
        <v>70.728301026591254</v>
      </c>
      <c r="N12" s="986"/>
      <c r="O12" s="985">
        <v>27.248522506962143</v>
      </c>
      <c r="P12" s="985">
        <v>29.368522221026272</v>
      </c>
      <c r="Q12" s="985">
        <v>41.366177075417212</v>
      </c>
      <c r="R12" s="985">
        <v>52.003265615051774</v>
      </c>
      <c r="S12" s="985">
        <v>58.550427001011343</v>
      </c>
      <c r="T12" s="987"/>
      <c r="U12" s="985">
        <v>66.472574004275415</v>
      </c>
      <c r="V12" s="985">
        <v>40.869565646299272</v>
      </c>
      <c r="W12" s="988">
        <v>95.287025961818813</v>
      </c>
      <c r="X12" s="989">
        <v>97.636159106862209</v>
      </c>
      <c r="Y12" s="989">
        <v>99.985292251905605</v>
      </c>
    </row>
    <row r="13" spans="1:25" x14ac:dyDescent="0.25">
      <c r="A13" s="235" t="s">
        <v>976</v>
      </c>
      <c r="C13" s="990">
        <v>87.899953644337117</v>
      </c>
      <c r="D13" s="990">
        <v>93.168440053417484</v>
      </c>
      <c r="E13" s="990">
        <v>95.834957556566977</v>
      </c>
      <c r="F13" s="990">
        <v>96.16072916446474</v>
      </c>
      <c r="G13" s="990">
        <v>96.695979483267081</v>
      </c>
      <c r="H13" s="986"/>
      <c r="I13" s="990">
        <v>65.062427571632085</v>
      </c>
      <c r="J13" s="990">
        <v>67.532062231520712</v>
      </c>
      <c r="K13" s="990">
        <v>75.066113803585637</v>
      </c>
      <c r="L13" s="990">
        <v>77.554486653348775</v>
      </c>
      <c r="M13" s="990">
        <v>78.013952742787225</v>
      </c>
      <c r="N13" s="986"/>
      <c r="O13" s="990">
        <v>25.796676372512422</v>
      </c>
      <c r="P13" s="990">
        <v>32.54732166460758</v>
      </c>
      <c r="Q13" s="990">
        <v>43.076627406517837</v>
      </c>
      <c r="R13" s="990">
        <v>53.586129308768228</v>
      </c>
      <c r="S13" s="990">
        <v>57.00542600358591</v>
      </c>
      <c r="T13" s="987"/>
      <c r="U13" s="990">
        <v>62.729668821801013</v>
      </c>
      <c r="V13" s="990">
        <v>32.829116268637193</v>
      </c>
      <c r="W13" s="991">
        <v>95.509381800441091</v>
      </c>
      <c r="X13" s="992">
        <v>97.749348399768408</v>
      </c>
      <c r="Y13" s="992">
        <v>99.989314999095726</v>
      </c>
    </row>
    <row r="16" spans="1:25" ht="17.25" x14ac:dyDescent="0.3">
      <c r="E16" s="976" t="s">
        <v>977</v>
      </c>
      <c r="H16" s="5"/>
      <c r="I16" s="1086" t="s">
        <v>978</v>
      </c>
      <c r="J16" s="1086"/>
      <c r="K16" s="1086"/>
      <c r="L16" s="1086"/>
      <c r="M16" s="1086"/>
      <c r="N16" s="5"/>
      <c r="O16" s="1086" t="s">
        <v>979</v>
      </c>
      <c r="P16" s="1086"/>
      <c r="Q16" s="1086"/>
      <c r="R16" s="1086"/>
      <c r="S16" s="1086"/>
    </row>
    <row r="17" spans="2:19" ht="15.75" x14ac:dyDescent="0.25">
      <c r="E17" s="981" t="s">
        <v>980</v>
      </c>
      <c r="H17" s="5"/>
      <c r="I17" s="34"/>
      <c r="J17" s="34"/>
      <c r="K17" s="34"/>
      <c r="L17" s="34"/>
      <c r="M17" s="34"/>
      <c r="N17" s="5"/>
      <c r="O17" s="34"/>
      <c r="P17" s="34"/>
      <c r="Q17" s="34"/>
      <c r="R17" s="34"/>
      <c r="S17" s="34"/>
    </row>
    <row r="18" spans="2:19" ht="15.75" x14ac:dyDescent="0.25">
      <c r="H18" s="5"/>
      <c r="I18" s="5">
        <v>2019</v>
      </c>
      <c r="J18" s="5">
        <v>2020</v>
      </c>
      <c r="K18" s="5">
        <v>2021</v>
      </c>
      <c r="L18" s="5">
        <v>2022</v>
      </c>
      <c r="M18" s="5">
        <v>2023</v>
      </c>
      <c r="N18" s="5"/>
      <c r="O18" s="5">
        <v>2019</v>
      </c>
      <c r="P18" s="5">
        <v>2020</v>
      </c>
      <c r="Q18" s="5">
        <v>2021</v>
      </c>
      <c r="R18" s="5">
        <v>2022</v>
      </c>
      <c r="S18" s="5">
        <v>2023</v>
      </c>
    </row>
    <row r="19" spans="2:19" ht="15.75" x14ac:dyDescent="0.25">
      <c r="B19" s="982"/>
      <c r="E19" s="639" t="s">
        <v>971</v>
      </c>
      <c r="F19" s="640"/>
      <c r="G19" s="640"/>
      <c r="H19" s="993"/>
      <c r="I19" s="994">
        <v>77.680659362321208</v>
      </c>
      <c r="J19" s="994">
        <v>84.760348135012492</v>
      </c>
      <c r="K19" s="994">
        <v>90.722372682826375</v>
      </c>
      <c r="L19" s="995">
        <v>92.360905567003982</v>
      </c>
      <c r="M19" s="995">
        <v>94.192804995874994</v>
      </c>
      <c r="N19" s="5"/>
      <c r="O19" s="995">
        <v>61.255246463018253</v>
      </c>
      <c r="P19" s="995">
        <v>67.61319032707614</v>
      </c>
      <c r="Q19" s="995">
        <v>77.712360744434605</v>
      </c>
      <c r="R19" s="995">
        <v>82.900657585067464</v>
      </c>
      <c r="S19" s="995">
        <v>87.113438751651728</v>
      </c>
    </row>
    <row r="20" spans="2:19" x14ac:dyDescent="0.25">
      <c r="E20" t="s">
        <v>972</v>
      </c>
      <c r="H20" s="580"/>
      <c r="I20" s="75">
        <v>77.543648554119699</v>
      </c>
      <c r="J20" s="996">
        <v>83.608466034677818</v>
      </c>
      <c r="K20" s="996">
        <v>89.595874766751223</v>
      </c>
      <c r="L20" s="996">
        <v>91.596442021986817</v>
      </c>
      <c r="M20" s="996">
        <v>93.832403544123906</v>
      </c>
      <c r="O20" s="996">
        <v>62.469775240915361</v>
      </c>
      <c r="P20" s="996">
        <v>69.895255117603952</v>
      </c>
      <c r="Q20" s="996">
        <v>78.759804179497038</v>
      </c>
      <c r="R20" s="996">
        <v>83.332946959311769</v>
      </c>
      <c r="S20" s="996">
        <v>87.778337566766268</v>
      </c>
    </row>
    <row r="21" spans="2:19" x14ac:dyDescent="0.25">
      <c r="E21" s="237" t="s">
        <v>973</v>
      </c>
      <c r="F21" s="237"/>
      <c r="G21" s="237"/>
      <c r="H21" s="997"/>
      <c r="I21" s="998">
        <v>71.752343105721621</v>
      </c>
      <c r="J21" s="996">
        <v>80.242635701518594</v>
      </c>
      <c r="K21" s="996">
        <v>88.159425290878602</v>
      </c>
      <c r="L21" s="996">
        <v>89.896663261850804</v>
      </c>
      <c r="M21" s="996">
        <v>92.183489206502472</v>
      </c>
      <c r="O21" s="996">
        <v>54.989854061975585</v>
      </c>
      <c r="P21" s="996">
        <v>62.433956940047949</v>
      </c>
      <c r="Q21" s="996">
        <v>74.645921412167908</v>
      </c>
      <c r="R21" s="996">
        <v>80.419075508847442</v>
      </c>
      <c r="S21" s="996">
        <v>85.038349919748725</v>
      </c>
    </row>
    <row r="22" spans="2:19" x14ac:dyDescent="0.25">
      <c r="E22" s="237" t="s">
        <v>974</v>
      </c>
      <c r="F22" s="237"/>
      <c r="G22" s="237"/>
      <c r="H22" s="997"/>
      <c r="I22" s="998">
        <v>79.685013996845697</v>
      </c>
      <c r="J22" s="996">
        <v>86.108877694680217</v>
      </c>
      <c r="K22" s="996">
        <v>92.169103040429718</v>
      </c>
      <c r="L22" s="996">
        <v>93.635681250426217</v>
      </c>
      <c r="M22" s="996">
        <v>95.09976187059948</v>
      </c>
      <c r="O22" s="996">
        <v>63.183738161704817</v>
      </c>
      <c r="P22" s="996">
        <v>68.091202057274927</v>
      </c>
      <c r="Q22" s="996">
        <v>78.700562676682964</v>
      </c>
      <c r="R22" s="996">
        <v>83.453752341336056</v>
      </c>
      <c r="S22" s="996">
        <v>87.384288054289811</v>
      </c>
    </row>
    <row r="23" spans="2:19" x14ac:dyDescent="0.25">
      <c r="E23" s="237" t="s">
        <v>975</v>
      </c>
      <c r="F23" s="237"/>
      <c r="G23" s="237"/>
      <c r="H23" s="997"/>
      <c r="I23" s="998">
        <v>80.105217916287742</v>
      </c>
      <c r="J23" s="996">
        <v>86.963105771456384</v>
      </c>
      <c r="K23" s="996">
        <v>92.011220954738391</v>
      </c>
      <c r="L23" s="996">
        <v>93.609801752051354</v>
      </c>
      <c r="M23" s="996">
        <v>95.432768272359866</v>
      </c>
      <c r="O23" s="996">
        <v>60.667801703190449</v>
      </c>
      <c r="P23" s="996">
        <v>65.640369618579612</v>
      </c>
      <c r="Q23" s="996">
        <v>75.677879409600735</v>
      </c>
      <c r="R23" s="996">
        <v>82.120615724050936</v>
      </c>
      <c r="S23" s="996">
        <v>86.818695780116414</v>
      </c>
    </row>
    <row r="24" spans="2:19" x14ac:dyDescent="0.25">
      <c r="E24" s="999" t="s">
        <v>976</v>
      </c>
      <c r="F24" s="999"/>
      <c r="G24" s="999"/>
      <c r="H24" s="1000"/>
      <c r="I24" s="1001">
        <v>80.488407815016487</v>
      </c>
      <c r="J24" s="1001">
        <v>89.236323889326115</v>
      </c>
      <c r="K24" s="1001">
        <v>93.331495578167861</v>
      </c>
      <c r="L24" s="1001">
        <v>94.240209093568581</v>
      </c>
      <c r="M24" s="1001">
        <v>94.816116905293768</v>
      </c>
      <c r="O24" s="1001">
        <v>67.207219148840437</v>
      </c>
      <c r="P24" s="1001">
        <v>74.223753509972596</v>
      </c>
      <c r="Q24" s="1001">
        <v>82.85966718761749</v>
      </c>
      <c r="R24" s="1001">
        <v>86.968789443258444</v>
      </c>
      <c r="S24" s="1001">
        <v>89.338997635623485</v>
      </c>
    </row>
    <row r="26" spans="2:19" x14ac:dyDescent="0.25">
      <c r="E26" s="641" t="s">
        <v>981</v>
      </c>
    </row>
  </sheetData>
  <mergeCells count="6">
    <mergeCell ref="C5:G5"/>
    <mergeCell ref="I16:M16"/>
    <mergeCell ref="O16:S16"/>
    <mergeCell ref="U5:Y5"/>
    <mergeCell ref="O5:S5"/>
    <mergeCell ref="I5:M5"/>
  </mergeCells>
  <pageMargins left="0.11811023622047245" right="0.11811023622047245"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10">
    <tabColor rgb="FF0000FF"/>
  </sheetPr>
  <dimension ref="A1:R37"/>
  <sheetViews>
    <sheetView showGridLines="0" zoomScale="90" zoomScaleNormal="90" workbookViewId="0">
      <selection activeCell="L30" sqref="L30"/>
    </sheetView>
  </sheetViews>
  <sheetFormatPr defaultColWidth="9.140625" defaultRowHeight="15.75" x14ac:dyDescent="0.25"/>
  <cols>
    <col min="1" max="1" width="46.140625" style="6" customWidth="1"/>
    <col min="2" max="9" width="8.7109375" style="6" customWidth="1"/>
    <col min="10" max="10" width="4.140625" style="6" customWidth="1"/>
    <col min="11" max="12" width="9.140625" style="6"/>
    <col min="13" max="13" width="4.140625" style="6" customWidth="1"/>
    <col min="14" max="15" width="9.140625" style="6"/>
    <col min="16" max="16" width="4.140625" style="6" customWidth="1"/>
    <col min="17" max="16384" width="9.140625" style="6"/>
  </cols>
  <sheetData>
    <row r="1" spans="1:18" ht="21" x14ac:dyDescent="0.35">
      <c r="A1" s="2" t="str">
        <f>+'Indice-Index'!A16</f>
        <v>1.10   Linee complessive - Total lines</v>
      </c>
      <c r="B1" s="92"/>
      <c r="C1" s="92"/>
      <c r="D1" s="92"/>
      <c r="E1" s="92"/>
      <c r="F1" s="92"/>
      <c r="G1" s="92"/>
      <c r="H1" s="92"/>
      <c r="I1" s="92"/>
      <c r="J1" s="92"/>
      <c r="K1" s="92"/>
      <c r="L1" s="92"/>
      <c r="M1" s="92"/>
      <c r="N1" s="92"/>
      <c r="O1" s="92"/>
      <c r="P1" s="92"/>
      <c r="Q1" s="92"/>
      <c r="R1" s="92"/>
    </row>
    <row r="2" spans="1:18" ht="16.5" customHeight="1" x14ac:dyDescent="0.25"/>
    <row r="3" spans="1:18" ht="16.5" customHeight="1" x14ac:dyDescent="0.25"/>
    <row r="4" spans="1:18" x14ac:dyDescent="0.25">
      <c r="B4" s="261">
        <f>'1.1'!B3</f>
        <v>43800</v>
      </c>
      <c r="C4" s="261">
        <f>'1.1'!C3</f>
        <v>44166</v>
      </c>
      <c r="D4" s="261">
        <f>'1.1'!D3</f>
        <v>44531</v>
      </c>
      <c r="E4" s="261">
        <f>'1.1'!E3</f>
        <v>44896</v>
      </c>
      <c r="F4" s="261">
        <f>'1.1'!F3</f>
        <v>44986</v>
      </c>
      <c r="G4" s="261">
        <f>'1.1'!G3</f>
        <v>45078</v>
      </c>
      <c r="H4" s="261">
        <f>'1.1'!H3</f>
        <v>45170</v>
      </c>
      <c r="I4" s="261">
        <f>'1.1'!I3</f>
        <v>45261</v>
      </c>
      <c r="K4" s="1087" t="s">
        <v>658</v>
      </c>
      <c r="L4" s="1087"/>
      <c r="M4" s="5"/>
      <c r="N4" s="1087" t="s">
        <v>656</v>
      </c>
      <c r="O4" s="1087"/>
      <c r="Q4" s="1087" t="s">
        <v>855</v>
      </c>
      <c r="R4" s="1087"/>
    </row>
    <row r="5" spans="1:18" x14ac:dyDescent="0.25">
      <c r="A5" s="5" t="s">
        <v>43</v>
      </c>
      <c r="B5" s="262" t="str">
        <f>'1.1'!B4</f>
        <v>dec-19</v>
      </c>
      <c r="C5" s="262" t="str">
        <f>'1.1'!C4</f>
        <v>dec-20</v>
      </c>
      <c r="D5" s="262" t="str">
        <f>'1.1'!D4</f>
        <v>dec-21</v>
      </c>
      <c r="E5" s="262" t="str">
        <f>'1.1'!E4</f>
        <v>dec-22</v>
      </c>
      <c r="F5" s="262">
        <f>'1.1'!F4</f>
        <v>44986</v>
      </c>
      <c r="G5" s="262" t="str">
        <f>'1.1'!G4</f>
        <v>jun-23</v>
      </c>
      <c r="H5" s="262" t="str">
        <f>'1.1'!H4</f>
        <v>sept-23</v>
      </c>
      <c r="I5" s="262" t="str">
        <f>'1.1'!I4</f>
        <v>dec-23</v>
      </c>
      <c r="K5" s="1088" t="s">
        <v>655</v>
      </c>
      <c r="L5" s="1088"/>
      <c r="M5" s="5"/>
      <c r="N5" s="1088" t="s">
        <v>657</v>
      </c>
      <c r="O5" s="1088"/>
      <c r="Q5" s="1088" t="s">
        <v>856</v>
      </c>
      <c r="R5" s="1088"/>
    </row>
    <row r="6" spans="1:18" ht="20.25" customHeight="1" x14ac:dyDescent="0.25">
      <c r="K6" s="863" t="s">
        <v>654</v>
      </c>
      <c r="L6" s="863" t="s">
        <v>6</v>
      </c>
      <c r="M6" s="55"/>
      <c r="N6" s="863" t="s">
        <v>654</v>
      </c>
      <c r="O6" s="863" t="s">
        <v>6</v>
      </c>
      <c r="Q6" s="863" t="s">
        <v>654</v>
      </c>
      <c r="R6" s="863" t="s">
        <v>6</v>
      </c>
    </row>
    <row r="7" spans="1:18" ht="9" customHeight="1" x14ac:dyDescent="0.25">
      <c r="K7" s="55"/>
      <c r="L7" s="55"/>
      <c r="M7" s="55"/>
      <c r="N7" s="55"/>
      <c r="O7" s="55"/>
      <c r="Q7" s="55"/>
      <c r="R7" s="55"/>
    </row>
    <row r="8" spans="1:18" x14ac:dyDescent="0.25">
      <c r="A8" s="49" t="s">
        <v>62</v>
      </c>
      <c r="B8" s="62">
        <v>79.597418210000001</v>
      </c>
      <c r="C8" s="62">
        <v>77.62776147000001</v>
      </c>
      <c r="D8" s="62">
        <v>78.016386089999997</v>
      </c>
      <c r="E8" s="62">
        <v>78.401402379999993</v>
      </c>
      <c r="F8" s="62">
        <v>78.396493149999998</v>
      </c>
      <c r="G8" s="62">
        <v>78.750866240000022</v>
      </c>
      <c r="H8" s="62">
        <v>78.854921560000008</v>
      </c>
      <c r="I8" s="62">
        <v>78.46292493</v>
      </c>
      <c r="J8" s="23"/>
      <c r="K8" s="828">
        <f>(I8-H8)*1000</f>
        <v>-391.99663000000839</v>
      </c>
      <c r="L8" s="829">
        <f>(K8*1000)/(H8*1000000)*100</f>
        <v>-0.49711117866212279</v>
      </c>
      <c r="M8" s="114"/>
      <c r="N8" s="830">
        <f>(I8-E8)*1000</f>
        <v>61.522550000006504</v>
      </c>
      <c r="O8" s="829">
        <f>(N8*1000)/(E8*1000000)*100</f>
        <v>7.8471236651885143E-2</v>
      </c>
      <c r="Q8" s="830">
        <f>(I8-B8)*1000</f>
        <v>-1134.4932800000011</v>
      </c>
      <c r="R8" s="829">
        <f>(Q8*1000)/(B8*1000000)*100</f>
        <v>-1.4252890426758491</v>
      </c>
    </row>
    <row r="9" spans="1:18" x14ac:dyDescent="0.25">
      <c r="A9" s="49" t="s">
        <v>51</v>
      </c>
      <c r="B9" s="62">
        <v>24.254348179999994</v>
      </c>
      <c r="C9" s="62">
        <v>26.345401059999986</v>
      </c>
      <c r="D9" s="62">
        <v>28.082687300000003</v>
      </c>
      <c r="E9" s="62">
        <v>28.82180618000001</v>
      </c>
      <c r="F9" s="62">
        <v>29.242361840000015</v>
      </c>
      <c r="G9" s="62">
        <v>29.399182829999972</v>
      </c>
      <c r="H9" s="62">
        <v>29.682270409999987</v>
      </c>
      <c r="I9" s="62">
        <v>30.024705670000003</v>
      </c>
      <c r="J9" s="23"/>
      <c r="K9" s="828">
        <f t="shared" ref="K9" si="0">(I9-H9)*1000</f>
        <v>342.43526000001623</v>
      </c>
      <c r="L9" s="829">
        <f>(K9*1000)/(H9*1000000)*100</f>
        <v>1.153669363124761</v>
      </c>
      <c r="M9" s="114"/>
      <c r="N9" s="830">
        <f t="shared" ref="N9:N10" si="1">(I9-E9)*1000</f>
        <v>1202.899489999993</v>
      </c>
      <c r="O9" s="829">
        <f t="shared" ref="O9:O10" si="2">(N9*1000)/(E9*1000000)*100</f>
        <v>4.1735742808329181</v>
      </c>
      <c r="Q9" s="830">
        <f t="shared" ref="Q9:Q10" si="3">(I9-B9)*1000</f>
        <v>5770.3574900000094</v>
      </c>
      <c r="R9" s="829">
        <f t="shared" ref="R9:R10" si="4">(Q9*1000)/(B9*1000000)*100</f>
        <v>23.791022736113831</v>
      </c>
    </row>
    <row r="10" spans="1:18" x14ac:dyDescent="0.25">
      <c r="A10" s="56" t="s">
        <v>65</v>
      </c>
      <c r="B10" s="63">
        <f>+B9+B8</f>
        <v>103.85176638999999</v>
      </c>
      <c r="C10" s="63">
        <f t="shared" ref="C10:I10" si="5">+C9+C8</f>
        <v>103.97316253</v>
      </c>
      <c r="D10" s="63">
        <f t="shared" si="5"/>
        <v>106.09907339</v>
      </c>
      <c r="E10" s="63">
        <f t="shared" si="5"/>
        <v>107.22320856</v>
      </c>
      <c r="F10" s="63">
        <f t="shared" si="5"/>
        <v>107.63885499000001</v>
      </c>
      <c r="G10" s="63">
        <f t="shared" si="5"/>
        <v>108.15004906999999</v>
      </c>
      <c r="H10" s="63">
        <f t="shared" si="5"/>
        <v>108.53719196999999</v>
      </c>
      <c r="I10" s="63">
        <f t="shared" si="5"/>
        <v>108.4876306</v>
      </c>
      <c r="J10" s="23"/>
      <c r="K10" s="828">
        <f>(I10-H10)*1000</f>
        <v>-49.561369999992166</v>
      </c>
      <c r="L10" s="829">
        <f t="shared" ref="L10" si="6">(K10*1000)/(H10*1000000)*100</f>
        <v>-4.5663029511295146E-2</v>
      </c>
      <c r="M10" s="114"/>
      <c r="N10" s="830">
        <f t="shared" si="1"/>
        <v>1264.4220399999995</v>
      </c>
      <c r="O10" s="829">
        <f t="shared" si="2"/>
        <v>1.1792428682009211</v>
      </c>
      <c r="Q10" s="830">
        <f t="shared" si="3"/>
        <v>4635.8642100000079</v>
      </c>
      <c r="R10" s="829">
        <f t="shared" si="4"/>
        <v>4.4639242750967796</v>
      </c>
    </row>
    <row r="11" spans="1:18" ht="18" customHeight="1" x14ac:dyDescent="0.25">
      <c r="A11" s="946" t="s">
        <v>63</v>
      </c>
      <c r="B11" s="946"/>
      <c r="C11" s="946"/>
      <c r="D11" s="946"/>
      <c r="E11" s="946"/>
      <c r="F11" s="946"/>
      <c r="G11" s="946"/>
      <c r="H11" s="946"/>
      <c r="I11" s="946"/>
      <c r="J11" s="23"/>
      <c r="K11" s="23"/>
      <c r="L11" s="23"/>
      <c r="M11" s="7"/>
    </row>
    <row r="12" spans="1:18" ht="18" customHeight="1" x14ac:dyDescent="0.25">
      <c r="A12" s="123" t="s">
        <v>64</v>
      </c>
      <c r="B12" s="124"/>
      <c r="C12" s="124"/>
      <c r="D12" s="124"/>
      <c r="E12" s="124"/>
      <c r="F12" s="124"/>
      <c r="G12" s="124"/>
      <c r="H12" s="124"/>
      <c r="I12" s="124"/>
      <c r="J12" s="23"/>
      <c r="K12" s="23"/>
      <c r="L12" s="23"/>
      <c r="M12" s="7"/>
    </row>
    <row r="13" spans="1:18" ht="4.5" customHeight="1" x14ac:dyDescent="0.25"/>
    <row r="14" spans="1:18" ht="15.75" customHeight="1" x14ac:dyDescent="0.25"/>
    <row r="15" spans="1:18" x14ac:dyDescent="0.25">
      <c r="A15" s="46" t="s">
        <v>52</v>
      </c>
      <c r="B15" s="4"/>
      <c r="D15" s="34" t="str">
        <f>'1.1'!L3</f>
        <v>12/2023 (%)</v>
      </c>
      <c r="G15" s="34" t="str">
        <f>'1.1'!O3</f>
        <v>Var/Chg. vs 12/2022 (p.p.)</v>
      </c>
    </row>
    <row r="16" spans="1:18" ht="6" customHeight="1" x14ac:dyDescent="0.25">
      <c r="D16" s="11"/>
      <c r="E16" s="14"/>
      <c r="G16" s="15"/>
      <c r="H16" s="12"/>
    </row>
    <row r="17" spans="1:8" x14ac:dyDescent="0.25">
      <c r="A17" s="5" t="s">
        <v>56</v>
      </c>
      <c r="D17" s="11"/>
      <c r="E17" s="14"/>
      <c r="G17" s="15"/>
      <c r="H17" s="12"/>
    </row>
    <row r="18" spans="1:8" x14ac:dyDescent="0.25">
      <c r="A18" s="49" t="s">
        <v>55</v>
      </c>
      <c r="B18" s="511"/>
      <c r="D18" s="48">
        <v>27.770844319647253</v>
      </c>
      <c r="E18" s="76"/>
      <c r="F18" s="76"/>
      <c r="G18" s="48">
        <v>-0.58782859115712327</v>
      </c>
    </row>
    <row r="19" spans="1:8" x14ac:dyDescent="0.25">
      <c r="A19" s="49" t="s">
        <v>3</v>
      </c>
      <c r="B19" s="511"/>
      <c r="D19" s="48">
        <v>27.059502486728661</v>
      </c>
      <c r="E19" s="76"/>
      <c r="F19" s="76"/>
      <c r="G19" s="48">
        <v>-0.42513213275226747</v>
      </c>
    </row>
    <row r="20" spans="1:8" x14ac:dyDescent="0.25">
      <c r="A20" s="49" t="s">
        <v>54</v>
      </c>
      <c r="B20" s="511"/>
      <c r="D20" s="48">
        <v>23.670901334995143</v>
      </c>
      <c r="E20" s="76"/>
      <c r="F20" s="76"/>
      <c r="G20" s="48">
        <v>-0.57758026630940051</v>
      </c>
    </row>
    <row r="21" spans="1:8" x14ac:dyDescent="0.25">
      <c r="A21" s="49" t="s">
        <v>109</v>
      </c>
      <c r="B21" s="511"/>
      <c r="D21" s="48">
        <v>9.8904869989851161</v>
      </c>
      <c r="E21" s="76"/>
      <c r="F21" s="76"/>
      <c r="G21" s="48">
        <v>0.96797840361278631</v>
      </c>
    </row>
    <row r="22" spans="1:8" x14ac:dyDescent="0.25">
      <c r="A22" s="49" t="s">
        <v>371</v>
      </c>
      <c r="B22" s="511"/>
      <c r="D22" s="48">
        <v>3.9874333839493037</v>
      </c>
      <c r="E22" s="76"/>
      <c r="F22" s="76"/>
      <c r="G22" s="1046">
        <v>-0.17109727362272942</v>
      </c>
    </row>
    <row r="23" spans="1:8" x14ac:dyDescent="0.25">
      <c r="A23" s="49" t="s">
        <v>2</v>
      </c>
      <c r="B23" s="511"/>
      <c r="D23" s="1046">
        <v>3.3394590516570837</v>
      </c>
      <c r="E23" s="76"/>
      <c r="F23" s="76"/>
      <c r="G23" s="1046">
        <v>0.41166007775926294</v>
      </c>
    </row>
    <row r="24" spans="1:8" x14ac:dyDescent="0.25">
      <c r="A24" s="49" t="s">
        <v>1056</v>
      </c>
      <c r="B24" s="511"/>
      <c r="D24" s="1046">
        <v>1.9744214046831621</v>
      </c>
      <c r="E24" s="76"/>
      <c r="F24" s="76"/>
      <c r="G24" s="1046">
        <v>0.11433064002007542</v>
      </c>
    </row>
    <row r="25" spans="1:8" x14ac:dyDescent="0.25">
      <c r="A25" s="49" t="s">
        <v>1057</v>
      </c>
      <c r="B25" s="511"/>
      <c r="D25" s="48">
        <v>2.306951019354277</v>
      </c>
      <c r="E25" s="76"/>
      <c r="F25" s="76"/>
      <c r="G25" s="1046">
        <v>0.26766914244939244</v>
      </c>
    </row>
    <row r="26" spans="1:8" x14ac:dyDescent="0.25">
      <c r="A26" s="56" t="s">
        <v>65</v>
      </c>
      <c r="B26" s="511"/>
      <c r="C26" s="816"/>
      <c r="D26" s="70">
        <f>SUM(D18:D25)</f>
        <v>100</v>
      </c>
      <c r="E26" s="121"/>
      <c r="F26" s="121"/>
      <c r="G26" s="70">
        <f>SUM(G18:G25)</f>
        <v>-3.5527136788005009E-15</v>
      </c>
    </row>
    <row r="27" spans="1:8" x14ac:dyDescent="0.25">
      <c r="D27" s="79"/>
      <c r="E27" s="121"/>
      <c r="F27" s="121"/>
      <c r="G27" s="13"/>
    </row>
    <row r="28" spans="1:8" x14ac:dyDescent="0.25">
      <c r="A28" s="5" t="s">
        <v>53</v>
      </c>
      <c r="D28" s="13"/>
      <c r="E28" s="13"/>
      <c r="F28" s="13"/>
      <c r="G28" s="13"/>
    </row>
    <row r="29" spans="1:8" x14ac:dyDescent="0.25">
      <c r="A29" s="49" t="s">
        <v>54</v>
      </c>
      <c r="B29" s="49"/>
      <c r="D29" s="48">
        <v>24.597604559374155</v>
      </c>
      <c r="E29" s="122"/>
      <c r="F29" s="122"/>
      <c r="G29" s="48">
        <v>-1.0396919555252495</v>
      </c>
    </row>
    <row r="30" spans="1:8" x14ac:dyDescent="0.25">
      <c r="A30" s="49" t="s">
        <v>55</v>
      </c>
      <c r="B30" s="49"/>
      <c r="D30" s="48">
        <v>24.127870604988928</v>
      </c>
      <c r="E30" s="122"/>
      <c r="F30" s="122"/>
      <c r="G30" s="48">
        <v>-0.54087308183796878</v>
      </c>
    </row>
    <row r="31" spans="1:8" x14ac:dyDescent="0.25">
      <c r="A31" s="49" t="s">
        <v>3</v>
      </c>
      <c r="B31" s="49"/>
      <c r="D31" s="48">
        <v>21.666777162802362</v>
      </c>
      <c r="E31" s="122"/>
      <c r="F31" s="122"/>
      <c r="G31" s="48">
        <v>-0.91180123328474139</v>
      </c>
    </row>
    <row r="32" spans="1:8" x14ac:dyDescent="0.25">
      <c r="A32" s="49" t="s">
        <v>109</v>
      </c>
      <c r="B32" s="49"/>
      <c r="D32" s="48">
        <v>13.675191193258007</v>
      </c>
      <c r="E32" s="122"/>
      <c r="F32" s="122"/>
      <c r="G32" s="48">
        <v>1.47260334459917</v>
      </c>
    </row>
    <row r="33" spans="1:7" ht="15" customHeight="1" x14ac:dyDescent="0.25">
      <c r="A33" s="49" t="s">
        <v>371</v>
      </c>
      <c r="B33" s="49"/>
      <c r="D33" s="48">
        <v>5.4210596964040558</v>
      </c>
      <c r="E33" s="122"/>
      <c r="F33" s="122"/>
      <c r="G33" s="48">
        <v>-0.17816667804641639</v>
      </c>
    </row>
    <row r="34" spans="1:7" ht="15" customHeight="1" x14ac:dyDescent="0.25">
      <c r="A34" s="49" t="s">
        <v>2</v>
      </c>
      <c r="B34" s="511"/>
      <c r="D34" s="48">
        <v>4.602364751532849</v>
      </c>
      <c r="E34" s="122"/>
      <c r="F34" s="122"/>
      <c r="G34" s="48">
        <v>0.61323967843616511</v>
      </c>
    </row>
    <row r="35" spans="1:7" ht="15" customHeight="1" x14ac:dyDescent="0.25">
      <c r="A35" s="49" t="s">
        <v>1056</v>
      </c>
      <c r="B35" s="511"/>
      <c r="D35" s="48">
        <v>2.7229318839516279</v>
      </c>
      <c r="E35" s="122"/>
      <c r="F35" s="122"/>
      <c r="G35" s="48">
        <v>0.18330129118569261</v>
      </c>
    </row>
    <row r="36" spans="1:7" x14ac:dyDescent="0.25">
      <c r="A36" s="49" t="s">
        <v>1057</v>
      </c>
      <c r="B36" s="49"/>
      <c r="D36" s="48">
        <v>3.1862001476880093</v>
      </c>
      <c r="E36" s="122"/>
      <c r="F36" s="122"/>
      <c r="G36" s="48">
        <v>0.40138863447334483</v>
      </c>
    </row>
    <row r="37" spans="1:7" x14ac:dyDescent="0.25">
      <c r="A37" s="56" t="s">
        <v>65</v>
      </c>
      <c r="B37" s="49"/>
      <c r="D37" s="70">
        <f>SUM(D29:D36)</f>
        <v>99.999999999999986</v>
      </c>
      <c r="E37" s="121"/>
      <c r="F37" s="121"/>
      <c r="G37" s="70">
        <f>SUM(G29:G36)</f>
        <v>-3.5527136788005009E-15</v>
      </c>
    </row>
  </sheetData>
  <mergeCells count="6">
    <mergeCell ref="Q4:R4"/>
    <mergeCell ref="Q5:R5"/>
    <mergeCell ref="K4:L4"/>
    <mergeCell ref="K5:L5"/>
    <mergeCell ref="N4:O4"/>
    <mergeCell ref="N5:O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11">
    <tabColor rgb="FF0000FF"/>
  </sheetPr>
  <dimension ref="A1:J33"/>
  <sheetViews>
    <sheetView showGridLines="0" zoomScale="90" zoomScaleNormal="90" workbookViewId="0">
      <selection activeCell="G23" sqref="G23"/>
    </sheetView>
  </sheetViews>
  <sheetFormatPr defaultColWidth="9.140625" defaultRowHeight="15.75" x14ac:dyDescent="0.25"/>
  <cols>
    <col min="1" max="1" width="46.85546875" style="6" customWidth="1"/>
    <col min="2" max="6" width="11.85546875" style="6" customWidth="1"/>
    <col min="7" max="9" width="9.140625" style="6"/>
    <col min="10" max="10" width="19.140625" style="6" bestFit="1" customWidth="1"/>
    <col min="11" max="11" width="9.140625" style="6"/>
    <col min="12" max="12" width="12.42578125" style="6" bestFit="1" customWidth="1"/>
    <col min="13" max="16384" width="9.140625" style="6"/>
  </cols>
  <sheetData>
    <row r="1" spans="1:10" ht="21" x14ac:dyDescent="0.35">
      <c r="A1" s="2" t="str">
        <f>+'Indice-Index'!A17</f>
        <v>1.11  Sim human per tipologia di clientela - Human Sim by customer type</v>
      </c>
      <c r="B1" s="92"/>
      <c r="C1" s="92"/>
      <c r="D1" s="92"/>
      <c r="E1" s="92"/>
      <c r="F1" s="92"/>
      <c r="G1" s="9"/>
      <c r="H1" s="9"/>
      <c r="I1" s="9"/>
    </row>
    <row r="3" spans="1:10" x14ac:dyDescent="0.25">
      <c r="B3" s="263">
        <f>'1.1'!B3</f>
        <v>43800</v>
      </c>
      <c r="C3" s="263">
        <f>'1.1'!C3</f>
        <v>44166</v>
      </c>
      <c r="D3" s="263">
        <f>'1.1'!D3</f>
        <v>44531</v>
      </c>
      <c r="E3" s="263">
        <f>'1.1'!E3</f>
        <v>44896</v>
      </c>
      <c r="F3" s="263">
        <f>'1.1'!I3</f>
        <v>45261</v>
      </c>
      <c r="G3" s="17"/>
      <c r="H3" s="17"/>
    </row>
    <row r="4" spans="1:10" x14ac:dyDescent="0.25">
      <c r="B4" s="264" t="str">
        <f>'1.1'!B4</f>
        <v>dec-19</v>
      </c>
      <c r="C4" s="264" t="str">
        <f>'1.1'!C4</f>
        <v>dec-20</v>
      </c>
      <c r="D4" s="264" t="str">
        <f>'1.1'!D4</f>
        <v>dec-21</v>
      </c>
      <c r="E4" s="264" t="str">
        <f>'1.1'!E4</f>
        <v>dec-22</v>
      </c>
      <c r="F4" s="264" t="str">
        <f>'1.1'!I4</f>
        <v>dec-23</v>
      </c>
      <c r="G4" s="26"/>
      <c r="H4" s="26"/>
    </row>
    <row r="6" spans="1:10" x14ac:dyDescent="0.25">
      <c r="A6" s="56" t="s">
        <v>93</v>
      </c>
      <c r="B6" s="63">
        <f>'1.10'!B8</f>
        <v>79.597418210000001</v>
      </c>
      <c r="C6" s="63">
        <f>'1.10'!C8</f>
        <v>77.62776147000001</v>
      </c>
      <c r="D6" s="63">
        <f>'1.10'!D8</f>
        <v>78.016386089999997</v>
      </c>
      <c r="E6" s="63">
        <f>'1.10'!E8</f>
        <v>78.401402379999993</v>
      </c>
      <c r="F6" s="63">
        <f>'1.10'!I8</f>
        <v>78.46292493</v>
      </c>
      <c r="J6" s="854"/>
    </row>
    <row r="7" spans="1:10" x14ac:dyDescent="0.25">
      <c r="B7" s="27"/>
      <c r="C7" s="27"/>
      <c r="D7" s="27"/>
      <c r="E7" s="27"/>
      <c r="F7" s="27"/>
    </row>
    <row r="8" spans="1:10" x14ac:dyDescent="0.25">
      <c r="A8" s="5" t="s">
        <v>6</v>
      </c>
      <c r="B8" s="27"/>
      <c r="C8" s="27"/>
      <c r="D8" s="27"/>
      <c r="E8" s="27"/>
      <c r="F8" s="27"/>
    </row>
    <row r="9" spans="1:10" x14ac:dyDescent="0.25">
      <c r="A9" s="167" t="s">
        <v>80</v>
      </c>
      <c r="B9" s="265">
        <v>11.85806708591736</v>
      </c>
      <c r="C9" s="265">
        <v>12.647764129875295</v>
      </c>
      <c r="D9" s="265">
        <v>12.991529674686063</v>
      </c>
      <c r="E9" s="265">
        <v>13.133642861722988</v>
      </c>
      <c r="F9" s="265">
        <v>13.469722062271835</v>
      </c>
    </row>
    <row r="10" spans="1:10" x14ac:dyDescent="0.25">
      <c r="A10" s="135" t="s">
        <v>81</v>
      </c>
      <c r="B10" s="270">
        <v>88.141932914082631</v>
      </c>
      <c r="C10" s="270">
        <v>87.352235870124701</v>
      </c>
      <c r="D10" s="270">
        <v>87.008470325313937</v>
      </c>
      <c r="E10" s="270">
        <v>86.86635713827701</v>
      </c>
      <c r="F10" s="270">
        <v>86.530277937728172</v>
      </c>
    </row>
    <row r="11" spans="1:10" x14ac:dyDescent="0.25">
      <c r="A11" s="233" t="s">
        <v>65</v>
      </c>
      <c r="B11" s="269">
        <f>+B10+B9</f>
        <v>99.999999999999986</v>
      </c>
      <c r="C11" s="269">
        <f>+C10+C9</f>
        <v>100</v>
      </c>
      <c r="D11" s="269">
        <f>+D10+D9</f>
        <v>100</v>
      </c>
      <c r="E11" s="269">
        <f>+E10+E9</f>
        <v>100</v>
      </c>
      <c r="F11" s="269">
        <f>+F10+F9</f>
        <v>100</v>
      </c>
    </row>
    <row r="13" spans="1:10" x14ac:dyDescent="0.25">
      <c r="C13" s="34" t="str">
        <f>+'1.10'!D15</f>
        <v>12/2023 (%)</v>
      </c>
      <c r="D13" s="13"/>
      <c r="E13" s="13"/>
      <c r="F13" s="34" t="str">
        <f>+'1.10'!G15</f>
        <v>Var/Chg. vs 12/2022 (p.p.)</v>
      </c>
    </row>
    <row r="14" spans="1:10" x14ac:dyDescent="0.25">
      <c r="A14" s="5" t="s">
        <v>94</v>
      </c>
    </row>
    <row r="15" spans="1:10" x14ac:dyDescent="0.25">
      <c r="A15" s="167" t="s">
        <v>54</v>
      </c>
      <c r="B15" s="167"/>
      <c r="C15" s="266">
        <v>24.894620205145209</v>
      </c>
      <c r="D15" s="121"/>
      <c r="E15" s="121"/>
      <c r="F15" s="266">
        <v>-1.359173856298284</v>
      </c>
    </row>
    <row r="16" spans="1:10" x14ac:dyDescent="0.25">
      <c r="A16" s="135" t="s">
        <v>55</v>
      </c>
      <c r="B16" s="135"/>
      <c r="C16" s="268">
        <v>21.940138992476584</v>
      </c>
      <c r="D16" s="121"/>
      <c r="E16" s="121"/>
      <c r="F16" s="268">
        <v>-0.61296695105526666</v>
      </c>
    </row>
    <row r="17" spans="1:6" x14ac:dyDescent="0.25">
      <c r="A17" s="135" t="s">
        <v>3</v>
      </c>
      <c r="B17" s="135"/>
      <c r="C17" s="268">
        <v>19.840240514304927</v>
      </c>
      <c r="D17" s="121"/>
      <c r="E17" s="121"/>
      <c r="F17" s="268">
        <v>-0.92604512673549166</v>
      </c>
    </row>
    <row r="18" spans="1:6" x14ac:dyDescent="0.25">
      <c r="A18" s="135" t="s">
        <v>109</v>
      </c>
      <c r="B18" s="135"/>
      <c r="C18" s="268">
        <v>15.750980267058507</v>
      </c>
      <c r="D18" s="121"/>
      <c r="E18" s="121"/>
      <c r="F18" s="268">
        <v>1.7034384445848012</v>
      </c>
    </row>
    <row r="19" spans="1:6" x14ac:dyDescent="0.25">
      <c r="A19" s="135" t="s">
        <v>371</v>
      </c>
      <c r="B19" s="135"/>
      <c r="C19" s="268">
        <v>5.8894511820608582</v>
      </c>
      <c r="D19" s="121"/>
      <c r="E19" s="121"/>
      <c r="F19" s="268">
        <v>-0.1835197825784034</v>
      </c>
    </row>
    <row r="20" spans="1:6" x14ac:dyDescent="0.25">
      <c r="A20" s="135" t="s">
        <v>2</v>
      </c>
      <c r="B20" s="135"/>
      <c r="C20" s="268">
        <v>4.9960094507071684</v>
      </c>
      <c r="D20" s="121"/>
      <c r="E20" s="121"/>
      <c r="F20" s="268">
        <v>0.72818945774631239</v>
      </c>
    </row>
    <row r="21" spans="1:6" x14ac:dyDescent="0.25">
      <c r="A21" s="135" t="s">
        <v>1056</v>
      </c>
      <c r="B21" s="135"/>
      <c r="C21" s="268">
        <v>3.1304138001886925</v>
      </c>
      <c r="D21" s="121"/>
      <c r="E21" s="121"/>
      <c r="F21" s="268">
        <v>0.20680715150275875</v>
      </c>
    </row>
    <row r="22" spans="1:6" x14ac:dyDescent="0.25">
      <c r="A22" s="135" t="s">
        <v>253</v>
      </c>
      <c r="B22" s="135"/>
      <c r="C22" s="268">
        <v>3.5581455880580557</v>
      </c>
      <c r="D22" s="121"/>
      <c r="E22" s="121"/>
      <c r="F22" s="268">
        <v>0.44327066283357608</v>
      </c>
    </row>
    <row r="23" spans="1:6" x14ac:dyDescent="0.25">
      <c r="A23" s="233" t="s">
        <v>65</v>
      </c>
      <c r="B23" s="88"/>
      <c r="C23" s="267">
        <f>SUM(C15:C22)</f>
        <v>99.999999999999986</v>
      </c>
      <c r="D23" s="79"/>
      <c r="E23" s="79"/>
      <c r="F23" s="267">
        <f>SUM(F15:F22)</f>
        <v>2.6645352591003757E-15</v>
      </c>
    </row>
    <row r="24" spans="1:6" x14ac:dyDescent="0.25">
      <c r="C24" s="13"/>
      <c r="D24" s="13"/>
      <c r="E24" s="13"/>
      <c r="F24" s="13"/>
    </row>
    <row r="25" spans="1:6" x14ac:dyDescent="0.25">
      <c r="A25" s="5" t="s">
        <v>95</v>
      </c>
      <c r="C25" s="11"/>
      <c r="D25" s="14"/>
      <c r="E25" s="14"/>
      <c r="F25" s="15"/>
    </row>
    <row r="26" spans="1:6" x14ac:dyDescent="0.25">
      <c r="A26" s="167" t="s">
        <v>55</v>
      </c>
      <c r="B26" s="167"/>
      <c r="C26" s="266">
        <v>38.181985723969952</v>
      </c>
      <c r="D26" s="121"/>
      <c r="E26" s="121"/>
      <c r="F26" s="266">
        <v>-0.47965739823690257</v>
      </c>
    </row>
    <row r="27" spans="1:6" x14ac:dyDescent="0.25">
      <c r="A27" s="135" t="s">
        <v>3</v>
      </c>
      <c r="B27" s="135"/>
      <c r="C27" s="268">
        <v>33.40055482556668</v>
      </c>
      <c r="D27" s="121"/>
      <c r="E27" s="121"/>
      <c r="F27" s="268">
        <v>-1.1645890159542418</v>
      </c>
    </row>
    <row r="28" spans="1:6" x14ac:dyDescent="0.25">
      <c r="A28" s="135" t="s">
        <v>54</v>
      </c>
      <c r="B28" s="135"/>
      <c r="C28" s="268">
        <v>22.68955877627587</v>
      </c>
      <c r="D28" s="121"/>
      <c r="E28" s="121"/>
      <c r="F28" s="268">
        <v>1.1297978405603466</v>
      </c>
    </row>
    <row r="29" spans="1:6" x14ac:dyDescent="0.25">
      <c r="A29" s="135" t="s">
        <v>371</v>
      </c>
      <c r="B29" s="135"/>
      <c r="C29" s="268">
        <v>2.4120855505253038</v>
      </c>
      <c r="D29" s="121"/>
      <c r="E29" s="121"/>
      <c r="F29" s="268">
        <v>-5.3778115883071465E-2</v>
      </c>
    </row>
    <row r="30" spans="1:6" x14ac:dyDescent="0.25">
      <c r="A30" s="135" t="s">
        <v>2</v>
      </c>
      <c r="B30" s="135"/>
      <c r="C30" s="268">
        <v>2.073568309349815</v>
      </c>
      <c r="D30" s="121"/>
      <c r="E30" s="121"/>
      <c r="F30" s="268">
        <v>-7.2259158015510749E-2</v>
      </c>
    </row>
    <row r="31" spans="1:6" x14ac:dyDescent="0.25">
      <c r="A31" s="135" t="s">
        <v>253</v>
      </c>
      <c r="B31" s="135"/>
      <c r="C31" s="268">
        <v>1.2422468143123799</v>
      </c>
      <c r="D31" s="121"/>
      <c r="E31" s="121"/>
      <c r="F31" s="268">
        <v>0.64048584752937998</v>
      </c>
    </row>
    <row r="32" spans="1:6" x14ac:dyDescent="0.25">
      <c r="A32" s="233" t="s">
        <v>65</v>
      </c>
      <c r="B32" s="88"/>
      <c r="C32" s="267">
        <f>SUM(C26:C31)</f>
        <v>100</v>
      </c>
      <c r="D32" s="79"/>
      <c r="E32" s="79"/>
      <c r="F32" s="267">
        <f>SUM(F26:F31)</f>
        <v>0</v>
      </c>
    </row>
    <row r="33" spans="3:6" x14ac:dyDescent="0.25">
      <c r="C33" s="7"/>
      <c r="F33" s="7"/>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12">
    <tabColor rgb="FF0000FF"/>
  </sheetPr>
  <dimension ref="A1:H30"/>
  <sheetViews>
    <sheetView showGridLines="0" zoomScale="90" zoomScaleNormal="90" zoomScaleSheetLayoutView="50" workbookViewId="0">
      <selection activeCell="H8" sqref="H8"/>
    </sheetView>
  </sheetViews>
  <sheetFormatPr defaultColWidth="9.140625" defaultRowHeight="15.75" x14ac:dyDescent="0.25"/>
  <cols>
    <col min="1" max="1" width="49.85546875" style="6" customWidth="1"/>
    <col min="2" max="6" width="9.28515625" style="6" customWidth="1"/>
    <col min="7" max="16384" width="9.140625" style="6"/>
  </cols>
  <sheetData>
    <row r="1" spans="1:8" ht="21" x14ac:dyDescent="0.35">
      <c r="A1" s="2" t="str">
        <f>+'Indice-Index'!A18</f>
        <v>1.12  Sim human per tipologia di contratto - Human Sim by contract type</v>
      </c>
      <c r="B1" s="92"/>
      <c r="C1" s="92"/>
      <c r="D1" s="92"/>
      <c r="E1" s="92"/>
      <c r="F1" s="92"/>
      <c r="G1" s="9"/>
      <c r="H1" s="9"/>
    </row>
    <row r="3" spans="1:8" x14ac:dyDescent="0.25">
      <c r="B3" s="263">
        <f>'1.11'!B3</f>
        <v>43800</v>
      </c>
      <c r="C3" s="263">
        <f>'1.11'!C3</f>
        <v>44166</v>
      </c>
      <c r="D3" s="263">
        <f>'1.11'!D3</f>
        <v>44531</v>
      </c>
      <c r="E3" s="263">
        <f>'1.11'!E3</f>
        <v>44896</v>
      </c>
      <c r="F3" s="263">
        <f>'1.11'!F3</f>
        <v>45261</v>
      </c>
    </row>
    <row r="4" spans="1:8" x14ac:dyDescent="0.25">
      <c r="B4" s="264" t="str">
        <f>+'1.11'!B4</f>
        <v>dec-19</v>
      </c>
      <c r="C4" s="264" t="str">
        <f>+'1.11'!C4</f>
        <v>dec-20</v>
      </c>
      <c r="D4" s="264" t="str">
        <f>+'1.11'!D4</f>
        <v>dec-21</v>
      </c>
      <c r="E4" s="264" t="str">
        <f>+'1.11'!E4</f>
        <v>dec-22</v>
      </c>
      <c r="F4" s="264" t="str">
        <f>+'1.11'!F4</f>
        <v>dec-23</v>
      </c>
    </row>
    <row r="6" spans="1:8" x14ac:dyDescent="0.25">
      <c r="A6" s="56" t="s">
        <v>97</v>
      </c>
      <c r="B6" s="69">
        <f>'1.11'!B6</f>
        <v>79.597418210000001</v>
      </c>
      <c r="C6" s="69">
        <f>'1.11'!C6</f>
        <v>77.62776147000001</v>
      </c>
      <c r="D6" s="69">
        <f>'1.11'!D6</f>
        <v>78.016386089999997</v>
      </c>
      <c r="E6" s="69">
        <f>'1.11'!E6</f>
        <v>78.401402379999993</v>
      </c>
      <c r="F6" s="69">
        <f>'1.11'!F6</f>
        <v>78.46292493</v>
      </c>
    </row>
    <row r="7" spans="1:8" x14ac:dyDescent="0.25">
      <c r="B7" s="38"/>
      <c r="C7" s="38"/>
      <c r="D7" s="38"/>
      <c r="E7" s="38"/>
      <c r="F7" s="38"/>
    </row>
    <row r="8" spans="1:8" x14ac:dyDescent="0.25">
      <c r="A8" s="5" t="s">
        <v>6</v>
      </c>
      <c r="B8" s="27"/>
      <c r="C8" s="27"/>
      <c r="D8" s="27"/>
      <c r="E8" s="27"/>
      <c r="F8" s="27"/>
    </row>
    <row r="9" spans="1:8" x14ac:dyDescent="0.25">
      <c r="A9" s="167" t="s">
        <v>82</v>
      </c>
      <c r="B9" s="265">
        <v>86.82817571753499</v>
      </c>
      <c r="C9" s="265">
        <v>87.538587972749013</v>
      </c>
      <c r="D9" s="265">
        <v>88.709142359095921</v>
      </c>
      <c r="E9" s="265">
        <v>89.529388364494196</v>
      </c>
      <c r="F9" s="265">
        <v>89.87403395031707</v>
      </c>
    </row>
    <row r="10" spans="1:8" x14ac:dyDescent="0.25">
      <c r="A10" s="135" t="s">
        <v>83</v>
      </c>
      <c r="B10" s="270">
        <v>13.171824282465005</v>
      </c>
      <c r="C10" s="270">
        <v>12.461412027250979</v>
      </c>
      <c r="D10" s="270">
        <v>11.29085764090409</v>
      </c>
      <c r="E10" s="270">
        <v>10.470611635505801</v>
      </c>
      <c r="F10" s="270">
        <v>10.125966049682923</v>
      </c>
    </row>
    <row r="11" spans="1:8" x14ac:dyDescent="0.25">
      <c r="A11" s="233" t="s">
        <v>65</v>
      </c>
      <c r="B11" s="269">
        <f>+B10+B9</f>
        <v>100</v>
      </c>
      <c r="C11" s="269">
        <f>+C10+C9</f>
        <v>100</v>
      </c>
      <c r="D11" s="269">
        <f>+D10+D9</f>
        <v>100.00000000000001</v>
      </c>
      <c r="E11" s="269">
        <f>+E10+E9</f>
        <v>100</v>
      </c>
      <c r="F11" s="269">
        <f>+F10+F9</f>
        <v>100</v>
      </c>
    </row>
    <row r="13" spans="1:8" x14ac:dyDescent="0.25">
      <c r="C13" s="34" t="str">
        <f>'1.1'!L3</f>
        <v>12/2023 (%)</v>
      </c>
      <c r="D13" s="34"/>
      <c r="E13" s="34"/>
      <c r="F13" s="34" t="str">
        <f>'1.1'!O3</f>
        <v>Var/Chg. vs 12/2022 (p.p.)</v>
      </c>
    </row>
    <row r="14" spans="1:8" x14ac:dyDescent="0.25">
      <c r="A14" s="5" t="s">
        <v>98</v>
      </c>
    </row>
    <row r="15" spans="1:8" x14ac:dyDescent="0.25">
      <c r="A15" s="167" t="s">
        <v>54</v>
      </c>
      <c r="B15" s="167"/>
      <c r="C15" s="266">
        <v>25.369482695227617</v>
      </c>
      <c r="D15" s="121"/>
      <c r="E15" s="121"/>
      <c r="F15" s="266">
        <v>-1.0151792265352348</v>
      </c>
    </row>
    <row r="16" spans="1:8" x14ac:dyDescent="0.25">
      <c r="A16" s="135" t="s">
        <v>55</v>
      </c>
      <c r="B16" s="135"/>
      <c r="C16" s="268">
        <v>21.093732203849417</v>
      </c>
      <c r="D16" s="121"/>
      <c r="E16" s="121"/>
      <c r="F16" s="268">
        <v>-0.75135888083455526</v>
      </c>
    </row>
    <row r="17" spans="1:6" x14ac:dyDescent="0.25">
      <c r="A17" s="135" t="s">
        <v>3</v>
      </c>
      <c r="B17" s="135"/>
      <c r="C17" s="268">
        <v>20.64952376470189</v>
      </c>
      <c r="D17" s="121"/>
      <c r="E17" s="121"/>
      <c r="F17" s="268">
        <v>-0.89789647596172628</v>
      </c>
    </row>
    <row r="18" spans="1:6" x14ac:dyDescent="0.25">
      <c r="A18" s="135" t="s">
        <v>109</v>
      </c>
      <c r="B18" s="135"/>
      <c r="C18" s="268">
        <v>15.215953476415375</v>
      </c>
      <c r="D18" s="121"/>
      <c r="E18" s="121"/>
      <c r="F18" s="268">
        <v>1.5862525797898233</v>
      </c>
    </row>
    <row r="19" spans="1:6" x14ac:dyDescent="0.25">
      <c r="A19" s="135" t="s">
        <v>371</v>
      </c>
      <c r="B19" s="135"/>
      <c r="C19" s="268">
        <v>6.0313513097684419</v>
      </c>
      <c r="D19" s="121"/>
      <c r="E19" s="121"/>
      <c r="F19" s="268">
        <v>-0.22216973013214147</v>
      </c>
    </row>
    <row r="20" spans="1:6" x14ac:dyDescent="0.25">
      <c r="A20" s="135" t="s">
        <v>2</v>
      </c>
      <c r="B20" s="135"/>
      <c r="C20" s="268">
        <v>5.0759527575982384</v>
      </c>
      <c r="D20" s="121"/>
      <c r="E20" s="121"/>
      <c r="F20" s="268">
        <v>0.67164177862821273</v>
      </c>
    </row>
    <row r="21" spans="1:6" x14ac:dyDescent="0.25">
      <c r="A21" s="135" t="s">
        <v>1056</v>
      </c>
      <c r="B21" s="1047"/>
      <c r="C21" s="1048">
        <v>3.0297203366401479</v>
      </c>
      <c r="D21" s="121"/>
      <c r="E21" s="121"/>
      <c r="F21" s="268">
        <v>0.19307570054978385</v>
      </c>
    </row>
    <row r="22" spans="1:6" ht="15" customHeight="1" x14ac:dyDescent="0.25">
      <c r="A22" s="135" t="s">
        <v>253</v>
      </c>
      <c r="B22" s="135"/>
      <c r="C22" s="268">
        <v>3.5342834557988754</v>
      </c>
      <c r="D22" s="121"/>
      <c r="E22" s="121"/>
      <c r="F22" s="268">
        <v>0.43563425449584603</v>
      </c>
    </row>
    <row r="23" spans="1:6" x14ac:dyDescent="0.25">
      <c r="A23" s="233" t="s">
        <v>65</v>
      </c>
      <c r="B23" s="88"/>
      <c r="C23" s="267">
        <f>SUM(C15:C22)</f>
        <v>100</v>
      </c>
      <c r="D23" s="13"/>
      <c r="E23" s="13"/>
      <c r="F23" s="267">
        <f>SUM(F15:F22)</f>
        <v>7.9936057773011271E-15</v>
      </c>
    </row>
    <row r="24" spans="1:6" x14ac:dyDescent="0.25">
      <c r="C24" s="13"/>
      <c r="D24" s="13"/>
      <c r="E24" s="13"/>
      <c r="F24" s="13"/>
    </row>
    <row r="25" spans="1:6" x14ac:dyDescent="0.25">
      <c r="A25" s="5" t="s">
        <v>99</v>
      </c>
      <c r="C25" s="11"/>
      <c r="D25" s="11"/>
      <c r="E25" s="11"/>
      <c r="F25" s="11"/>
    </row>
    <row r="26" spans="1:6" x14ac:dyDescent="0.25">
      <c r="A26" s="167" t="s">
        <v>55</v>
      </c>
      <c r="B26" s="167"/>
      <c r="C26" s="266">
        <v>51.05767229857765</v>
      </c>
      <c r="D26" s="121"/>
      <c r="E26" s="121"/>
      <c r="F26" s="266">
        <v>2.2451728099000405</v>
      </c>
    </row>
    <row r="27" spans="1:6" x14ac:dyDescent="0.25">
      <c r="A27" s="135" t="s">
        <v>3</v>
      </c>
      <c r="B27" s="135"/>
      <c r="C27" s="268">
        <v>30.695512395409601</v>
      </c>
      <c r="D27" s="121"/>
      <c r="E27" s="121"/>
      <c r="F27" s="268">
        <v>-0.70002552280054076</v>
      </c>
    </row>
    <row r="28" spans="1:6" x14ac:dyDescent="0.25">
      <c r="A28" s="135" t="s">
        <v>54</v>
      </c>
      <c r="B28" s="135"/>
      <c r="C28" s="268">
        <v>17.746722238928896</v>
      </c>
      <c r="D28" s="121"/>
      <c r="E28" s="121"/>
      <c r="F28" s="268">
        <v>-1.5001961308801128</v>
      </c>
    </row>
    <row r="29" spans="1:6" x14ac:dyDescent="0.25">
      <c r="A29" s="135" t="s">
        <v>61</v>
      </c>
      <c r="B29" s="135"/>
      <c r="C29" s="268">
        <v>0.50009306708385282</v>
      </c>
      <c r="D29" s="121"/>
      <c r="E29" s="121"/>
      <c r="F29" s="268">
        <v>-4.4951156219386945E-2</v>
      </c>
    </row>
    <row r="30" spans="1:6" x14ac:dyDescent="0.25">
      <c r="A30" s="233" t="s">
        <v>65</v>
      </c>
      <c r="B30" s="88"/>
      <c r="C30" s="267">
        <f>SUM(C26:C29)</f>
        <v>100</v>
      </c>
      <c r="D30" s="13"/>
      <c r="E30" s="13"/>
      <c r="F30" s="267">
        <f>SUM(F26:F29)</f>
        <v>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codeName="Foglio13">
    <tabColor rgb="FF0000FF"/>
  </sheetPr>
  <dimension ref="A1:X30"/>
  <sheetViews>
    <sheetView showGridLines="0" zoomScale="90" zoomScaleNormal="90" workbookViewId="0"/>
  </sheetViews>
  <sheetFormatPr defaultColWidth="9.140625" defaultRowHeight="15.75" x14ac:dyDescent="0.25"/>
  <cols>
    <col min="1" max="1" width="24.5703125" style="24" customWidth="1"/>
    <col min="2" max="5" width="11.5703125" style="24" customWidth="1"/>
    <col min="6" max="6" width="3.5703125" style="24" customWidth="1"/>
    <col min="7" max="10" width="11.5703125" style="24" customWidth="1"/>
    <col min="11" max="11" width="3.5703125" style="24" customWidth="1"/>
    <col min="12" max="15" width="11.5703125" style="24" customWidth="1"/>
    <col min="16" max="16" width="3.5703125" style="24" customWidth="1"/>
    <col min="17" max="20" width="11.5703125" style="24" customWidth="1"/>
    <col min="21" max="21" width="3.5703125" style="24" customWidth="1"/>
    <col min="22" max="22" width="11.5703125" style="24" customWidth="1"/>
    <col min="23" max="16384" width="9.140625" style="24"/>
  </cols>
  <sheetData>
    <row r="1" spans="1:24" ht="23.25" x14ac:dyDescent="0.25">
      <c r="A1" s="178" t="str">
        <f>+'Indice-Index'!A19</f>
        <v>1.13 Traffico dati - Data traffic (download/upload)</v>
      </c>
      <c r="B1" s="179"/>
      <c r="C1" s="179"/>
      <c r="D1" s="179"/>
      <c r="E1" s="179"/>
      <c r="F1" s="179"/>
      <c r="G1" s="179"/>
      <c r="H1" s="179"/>
      <c r="I1" s="179"/>
      <c r="J1" s="179"/>
      <c r="K1" s="179"/>
      <c r="L1" s="179"/>
      <c r="M1" s="179"/>
      <c r="N1" s="179"/>
      <c r="O1" s="179"/>
      <c r="P1" s="179"/>
      <c r="Q1" s="179"/>
      <c r="R1" s="179"/>
      <c r="S1" s="179"/>
      <c r="T1" s="179"/>
      <c r="U1" s="179"/>
      <c r="V1" s="179"/>
    </row>
    <row r="3" spans="1:24" ht="23.25" customHeight="1" x14ac:dyDescent="0.25">
      <c r="A3" s="219" t="s">
        <v>699</v>
      </c>
      <c r="B3" s="642" t="str">
        <f>+'1.6'!B3</f>
        <v>Gennaio</v>
      </c>
      <c r="C3" s="642" t="str">
        <f>+'1.6'!C3</f>
        <v>Febbraio</v>
      </c>
      <c r="D3" s="642" t="str">
        <f>+'1.6'!D3</f>
        <v>Marzo</v>
      </c>
      <c r="E3" s="642" t="s">
        <v>858</v>
      </c>
      <c r="F3" s="866"/>
      <c r="G3" s="642" t="str">
        <f>+'1.6'!E3</f>
        <v>Aprile</v>
      </c>
      <c r="H3" s="642" t="str">
        <f>+'1.6'!F3</f>
        <v>Maggio</v>
      </c>
      <c r="I3" s="642" t="str">
        <f>+'1.6'!G3</f>
        <v>Giugno</v>
      </c>
      <c r="J3" s="642" t="s">
        <v>839</v>
      </c>
      <c r="K3" s="866"/>
      <c r="L3" s="642" t="str">
        <f>+'1.6'!H3</f>
        <v>Luglio</v>
      </c>
      <c r="M3" s="642" t="str">
        <f>+'1.6'!I3</f>
        <v>Agosto</v>
      </c>
      <c r="N3" s="642" t="str">
        <f>+'1.6'!J3</f>
        <v>Settembre</v>
      </c>
      <c r="O3" s="642" t="s">
        <v>892</v>
      </c>
      <c r="P3" s="866"/>
      <c r="Q3" s="642" t="str">
        <f>+'1.5'!Q3</f>
        <v>Settembre</v>
      </c>
      <c r="R3" s="642" t="str">
        <f>+'1.5'!R3</f>
        <v>Ottobre</v>
      </c>
      <c r="S3" s="642" t="str">
        <f>+'1.5'!S3</f>
        <v>Novembre</v>
      </c>
      <c r="T3" s="642" t="str">
        <f>+'1.5'!T3</f>
        <v>4T</v>
      </c>
      <c r="V3" s="1072" t="s">
        <v>1055</v>
      </c>
    </row>
    <row r="4" spans="1:24" ht="23.25" customHeight="1" x14ac:dyDescent="0.25">
      <c r="A4" s="161"/>
      <c r="B4" s="643" t="str">
        <f>+'1.6'!B4</f>
        <v>January</v>
      </c>
      <c r="C4" s="643" t="str">
        <f>+'1.6'!C4</f>
        <v>February</v>
      </c>
      <c r="D4" s="643" t="str">
        <f>+'1.6'!D4</f>
        <v>March</v>
      </c>
      <c r="E4" s="643" t="s">
        <v>859</v>
      </c>
      <c r="F4" s="867"/>
      <c r="G4" s="643" t="str">
        <f>+'1.6'!E4</f>
        <v>March</v>
      </c>
      <c r="H4" s="643" t="str">
        <f>+'1.6'!F4</f>
        <v>March</v>
      </c>
      <c r="I4" s="643" t="str">
        <f>+'1.6'!G4</f>
        <v>March</v>
      </c>
      <c r="J4" s="643" t="s">
        <v>860</v>
      </c>
      <c r="K4" s="867"/>
      <c r="L4" s="1037" t="str">
        <f>+'1.6'!H4</f>
        <v>July</v>
      </c>
      <c r="M4" s="1037" t="str">
        <f>+'1.6'!I4</f>
        <v>August</v>
      </c>
      <c r="N4" s="1037" t="str">
        <f>+'1.6'!J4</f>
        <v>September</v>
      </c>
      <c r="O4" s="643" t="s">
        <v>893</v>
      </c>
      <c r="P4" s="867"/>
      <c r="Q4" s="1037" t="str">
        <f>+'1.5'!Q4</f>
        <v>September</v>
      </c>
      <c r="R4" s="1037" t="str">
        <f>+'1.5'!R4</f>
        <v>October</v>
      </c>
      <c r="S4" s="1037" t="str">
        <f>+'1.5'!S4</f>
        <v>November</v>
      </c>
      <c r="T4" s="1037" t="str">
        <f>+'1.5'!T4</f>
        <v>Q4</v>
      </c>
      <c r="V4" s="1073"/>
    </row>
    <row r="5" spans="1:24" ht="17.25" x14ac:dyDescent="0.25">
      <c r="A5" s="161"/>
      <c r="B5" s="271"/>
      <c r="C5" s="271"/>
      <c r="D5" s="271"/>
      <c r="E5" s="271"/>
      <c r="F5" s="271"/>
      <c r="V5" s="202"/>
    </row>
    <row r="6" spans="1:24" s="162" customFormat="1" ht="18.75" x14ac:dyDescent="0.25">
      <c r="A6" s="732" t="s">
        <v>212</v>
      </c>
      <c r="B6" s="184"/>
      <c r="C6" s="184"/>
      <c r="D6" s="184"/>
      <c r="E6" s="184"/>
      <c r="F6" s="184"/>
      <c r="V6" s="699"/>
    </row>
    <row r="7" spans="1:24" s="162" customFormat="1" ht="18.75" x14ac:dyDescent="0.25">
      <c r="A7" s="697">
        <v>2023</v>
      </c>
      <c r="B7" s="332">
        <v>1.0926380613849702</v>
      </c>
      <c r="C7" s="332">
        <v>1.005209029140379</v>
      </c>
      <c r="D7" s="332">
        <v>1.1097141173463871</v>
      </c>
      <c r="E7" s="497">
        <f>+D7+C7+B7</f>
        <v>3.2075612078717359</v>
      </c>
      <c r="F7" s="870"/>
      <c r="G7" s="332">
        <v>1.0962843138124718</v>
      </c>
      <c r="H7" s="332">
        <v>1.1283305462068935</v>
      </c>
      <c r="I7" s="332">
        <v>1.1250869218996049</v>
      </c>
      <c r="J7" s="497">
        <f>+I7+H7+G7</f>
        <v>3.3497017819189701</v>
      </c>
      <c r="K7" s="868"/>
      <c r="L7" s="332">
        <v>1.1901122778254793</v>
      </c>
      <c r="M7" s="332">
        <v>1.257755368095377</v>
      </c>
      <c r="N7" s="332">
        <v>1.2034849663177818</v>
      </c>
      <c r="O7" s="497">
        <f>+N7+M7+L7</f>
        <v>3.6513526122386377</v>
      </c>
      <c r="P7" s="868"/>
      <c r="Q7" s="332">
        <v>1.2280729737847413</v>
      </c>
      <c r="R7" s="332">
        <v>1.1968368144322901</v>
      </c>
      <c r="S7" s="332">
        <v>1.2517514039003377</v>
      </c>
      <c r="T7" s="497">
        <f>+S7+R7+Q7</f>
        <v>3.6766611921173689</v>
      </c>
      <c r="V7" s="700">
        <f>T7+O7+J7+E7</f>
        <v>13.885276794146712</v>
      </c>
      <c r="W7" s="852"/>
      <c r="X7" s="852"/>
    </row>
    <row r="8" spans="1:24" s="162" customFormat="1" x14ac:dyDescent="0.25">
      <c r="A8" s="698">
        <v>2022</v>
      </c>
      <c r="B8" s="332">
        <v>0.87018333383326074</v>
      </c>
      <c r="C8" s="332">
        <v>0.80018703781707767</v>
      </c>
      <c r="D8" s="332">
        <v>0.89912225158402204</v>
      </c>
      <c r="E8" s="497">
        <f t="shared" ref="E8:E11" si="0">+D8+C8+B8</f>
        <v>2.5694926232343605</v>
      </c>
      <c r="F8" s="870"/>
      <c r="G8" s="332">
        <v>0.88426406461164142</v>
      </c>
      <c r="H8" s="332">
        <v>0.91667648044099947</v>
      </c>
      <c r="I8" s="332">
        <v>0.92031825915098076</v>
      </c>
      <c r="J8" s="497">
        <f t="shared" ref="J8:J11" si="1">+I8+H8+G8</f>
        <v>2.7212588042036217</v>
      </c>
      <c r="K8" s="868"/>
      <c r="L8" s="332">
        <v>0.99009201587836393</v>
      </c>
      <c r="M8" s="332">
        <v>1.0619314015350003</v>
      </c>
      <c r="N8" s="332">
        <v>0.99327770425883688</v>
      </c>
      <c r="O8" s="497">
        <f t="shared" ref="O8:O11" si="2">+N8+M8+L8</f>
        <v>3.0453011216722015</v>
      </c>
      <c r="P8" s="868"/>
      <c r="Q8" s="332">
        <v>1.0068925551792467</v>
      </c>
      <c r="R8" s="332">
        <v>1.0054265815922616</v>
      </c>
      <c r="S8" s="332">
        <v>1.0536641738932433</v>
      </c>
      <c r="T8" s="497">
        <f t="shared" ref="T8:T11" si="3">+S8+R8+Q8</f>
        <v>3.0659833106647514</v>
      </c>
      <c r="V8" s="700">
        <f t="shared" ref="V8:V11" si="4">T8+O8+J8+E8</f>
        <v>11.402035859774935</v>
      </c>
      <c r="W8" s="852"/>
      <c r="X8" s="852"/>
    </row>
    <row r="9" spans="1:24" x14ac:dyDescent="0.25">
      <c r="A9" s="230">
        <v>2021</v>
      </c>
      <c r="B9" s="332">
        <v>0.62142405050552441</v>
      </c>
      <c r="C9" s="332">
        <v>0.56637780240032176</v>
      </c>
      <c r="D9" s="332">
        <v>0.67792720849607191</v>
      </c>
      <c r="E9" s="497">
        <f t="shared" si="0"/>
        <v>1.8657290614019182</v>
      </c>
      <c r="F9" s="870"/>
      <c r="G9" s="332">
        <v>0.65548294555278364</v>
      </c>
      <c r="H9" s="332">
        <v>0.65380993313807012</v>
      </c>
      <c r="I9" s="332">
        <v>0.65383742755770935</v>
      </c>
      <c r="J9" s="497">
        <f t="shared" si="1"/>
        <v>1.963130306248563</v>
      </c>
      <c r="K9" s="868"/>
      <c r="L9" s="332">
        <v>0.72489725759708401</v>
      </c>
      <c r="M9" s="332">
        <v>0.76670744147893688</v>
      </c>
      <c r="N9" s="332">
        <v>0.72854238282277406</v>
      </c>
      <c r="O9" s="497">
        <f t="shared" si="2"/>
        <v>2.2201470818987952</v>
      </c>
      <c r="P9" s="868"/>
      <c r="Q9" s="332">
        <v>0.72925223807035222</v>
      </c>
      <c r="R9" s="332">
        <v>0.72280043304857744</v>
      </c>
      <c r="S9" s="332">
        <v>0.77429871869960298</v>
      </c>
      <c r="T9" s="497">
        <f t="shared" si="3"/>
        <v>2.2263513898185328</v>
      </c>
      <c r="V9" s="700">
        <f t="shared" si="4"/>
        <v>8.2753578393678104</v>
      </c>
      <c r="W9" s="852"/>
      <c r="X9" s="852"/>
    </row>
    <row r="10" spans="1:24" x14ac:dyDescent="0.25">
      <c r="A10" s="230">
        <v>2020</v>
      </c>
      <c r="B10" s="332">
        <v>0.41564912893035999</v>
      </c>
      <c r="C10" s="332">
        <v>0.41074922183384249</v>
      </c>
      <c r="D10" s="332">
        <v>0.52188204621645684</v>
      </c>
      <c r="E10" s="497">
        <f t="shared" si="0"/>
        <v>1.3482803969806594</v>
      </c>
      <c r="F10" s="870"/>
      <c r="G10" s="332">
        <v>0.5134308363850919</v>
      </c>
      <c r="H10" s="332">
        <v>0.48236307089548441</v>
      </c>
      <c r="I10" s="332">
        <v>0.48609256661154121</v>
      </c>
      <c r="J10" s="497">
        <f t="shared" si="1"/>
        <v>1.4818864738921176</v>
      </c>
      <c r="K10" s="868"/>
      <c r="L10" s="332">
        <v>0.53851060256315331</v>
      </c>
      <c r="M10" s="332">
        <v>0.57625889798572771</v>
      </c>
      <c r="N10" s="332">
        <v>0.52964830955126496</v>
      </c>
      <c r="O10" s="497">
        <f t="shared" si="2"/>
        <v>1.6444178101001459</v>
      </c>
      <c r="P10" s="868"/>
      <c r="Q10" s="332">
        <v>0.55444718236493107</v>
      </c>
      <c r="R10" s="332">
        <v>0.59983667822147269</v>
      </c>
      <c r="S10" s="332">
        <v>0.60342470330212872</v>
      </c>
      <c r="T10" s="497">
        <f t="shared" si="3"/>
        <v>1.7577085638885326</v>
      </c>
      <c r="V10" s="700">
        <f t="shared" si="4"/>
        <v>6.2322932448614559</v>
      </c>
      <c r="W10" s="852"/>
      <c r="X10" s="852"/>
    </row>
    <row r="11" spans="1:24" x14ac:dyDescent="0.25">
      <c r="A11" s="230">
        <v>2019</v>
      </c>
      <c r="B11" s="332">
        <v>0.26506349340690694</v>
      </c>
      <c r="C11" s="332">
        <v>0.25301243934052337</v>
      </c>
      <c r="D11" s="332">
        <v>0.28936647159978085</v>
      </c>
      <c r="E11" s="497">
        <f t="shared" si="0"/>
        <v>0.80744240434721115</v>
      </c>
      <c r="F11" s="870"/>
      <c r="G11" s="332">
        <v>0.28927918432870348</v>
      </c>
      <c r="H11" s="332">
        <v>0.30979185965308426</v>
      </c>
      <c r="I11" s="332">
        <v>0.31867735459814323</v>
      </c>
      <c r="J11" s="497">
        <f t="shared" si="1"/>
        <v>0.91774839857993096</v>
      </c>
      <c r="K11" s="868"/>
      <c r="L11" s="332">
        <v>0.36013861688942178</v>
      </c>
      <c r="M11" s="332">
        <v>0.38538480100693484</v>
      </c>
      <c r="N11" s="332">
        <v>0.36198526490624078</v>
      </c>
      <c r="O11" s="497">
        <f t="shared" si="2"/>
        <v>1.1075086828025975</v>
      </c>
      <c r="P11" s="868"/>
      <c r="Q11" s="332">
        <v>0.3764278181520726</v>
      </c>
      <c r="R11" s="332">
        <v>0.3772761635268862</v>
      </c>
      <c r="S11" s="332">
        <v>0.40270919232188257</v>
      </c>
      <c r="T11" s="497">
        <f t="shared" si="3"/>
        <v>1.1564131740008414</v>
      </c>
      <c r="V11" s="700">
        <f t="shared" si="4"/>
        <v>3.9891126597305808</v>
      </c>
      <c r="W11" s="852"/>
      <c r="X11" s="852"/>
    </row>
    <row r="12" spans="1:24" x14ac:dyDescent="0.25">
      <c r="A12" s="326" t="s">
        <v>220</v>
      </c>
      <c r="B12" s="333"/>
      <c r="C12" s="333"/>
      <c r="D12" s="333"/>
      <c r="E12" s="333"/>
      <c r="F12" s="328"/>
      <c r="G12" s="333"/>
      <c r="H12" s="333"/>
      <c r="I12" s="333"/>
      <c r="J12" s="333"/>
      <c r="K12" s="328"/>
      <c r="L12" s="333"/>
      <c r="M12" s="333"/>
      <c r="N12" s="333"/>
      <c r="O12" s="333"/>
      <c r="P12" s="328"/>
      <c r="Q12" s="333"/>
      <c r="R12" s="333"/>
      <c r="S12" s="333"/>
      <c r="T12" s="333"/>
      <c r="V12" s="333"/>
    </row>
    <row r="13" spans="1:24" ht="17.25" x14ac:dyDescent="0.25">
      <c r="A13" s="725" t="s">
        <v>669</v>
      </c>
      <c r="B13" s="579">
        <f>(B7-B8)/B8*100</f>
        <v>25.56412182381959</v>
      </c>
      <c r="C13" s="579">
        <f t="shared" ref="C13:E16" si="5">(C7-C8)/C8*100</f>
        <v>25.621758618160626</v>
      </c>
      <c r="D13" s="579">
        <f t="shared" si="5"/>
        <v>23.421939051264324</v>
      </c>
      <c r="E13" s="579">
        <f t="shared" si="5"/>
        <v>24.832473884832709</v>
      </c>
      <c r="F13" s="869"/>
      <c r="G13" s="579">
        <f t="shared" ref="G13:J16" si="6">(G7-G8)/G8*100</f>
        <v>23.977028772954519</v>
      </c>
      <c r="H13" s="579">
        <f t="shared" si="6"/>
        <v>23.089287254765217</v>
      </c>
      <c r="I13" s="579">
        <f t="shared" si="6"/>
        <v>22.249766394674051</v>
      </c>
      <c r="J13" s="579">
        <f t="shared" si="6"/>
        <v>23.093833513540535</v>
      </c>
      <c r="K13" s="869"/>
      <c r="L13" s="579">
        <f>(L7-L8)/L8*100</f>
        <v>20.202189164172452</v>
      </c>
      <c r="M13" s="579">
        <f t="shared" ref="L13:O16" si="7">(M7-M8)/M8*100</f>
        <v>18.440359356293364</v>
      </c>
      <c r="N13" s="579">
        <f t="shared" si="7"/>
        <v>21.162990084006488</v>
      </c>
      <c r="O13" s="579">
        <f t="shared" si="7"/>
        <v>19.901200779568494</v>
      </c>
      <c r="P13" s="869"/>
      <c r="Q13" s="579">
        <f>(Q7-Q8)/Q8*100</f>
        <v>21.966635612487988</v>
      </c>
      <c r="R13" s="579">
        <f t="shared" ref="R13:T13" si="8">(R7-R8)/R8*100</f>
        <v>19.037713577942036</v>
      </c>
      <c r="S13" s="579">
        <f t="shared" si="8"/>
        <v>18.799844857130395</v>
      </c>
      <c r="T13" s="579">
        <f t="shared" si="8"/>
        <v>19.91784754106223</v>
      </c>
      <c r="V13" s="579">
        <f>(V7-V8)/V8*100</f>
        <v>21.778925841939891</v>
      </c>
    </row>
    <row r="14" spans="1:24" x14ac:dyDescent="0.25">
      <c r="A14" s="330" t="s">
        <v>331</v>
      </c>
      <c r="B14" s="331">
        <f>(B8-B9)/B9*100</f>
        <v>40.030520724998055</v>
      </c>
      <c r="C14" s="331">
        <f t="shared" ref="C14:D14" si="9">(C8-C9)/C9*100</f>
        <v>41.281496984145058</v>
      </c>
      <c r="D14" s="331">
        <f t="shared" si="9"/>
        <v>32.628140649296832</v>
      </c>
      <c r="E14" s="331">
        <f t="shared" si="5"/>
        <v>37.720565991700362</v>
      </c>
      <c r="F14" s="411"/>
      <c r="G14" s="331">
        <f t="shared" ref="G14:I14" si="10">(G8-G9)/G9*100</f>
        <v>34.902680628238386</v>
      </c>
      <c r="H14" s="331">
        <f t="shared" si="10"/>
        <v>40.205346229791495</v>
      </c>
      <c r="I14" s="331">
        <f t="shared" si="10"/>
        <v>40.756435829723301</v>
      </c>
      <c r="J14" s="331">
        <f t="shared" si="6"/>
        <v>38.618348234040646</v>
      </c>
      <c r="K14" s="411"/>
      <c r="L14" s="331">
        <f t="shared" si="7"/>
        <v>36.583771769306622</v>
      </c>
      <c r="M14" s="331">
        <f t="shared" si="7"/>
        <v>38.505425157553255</v>
      </c>
      <c r="N14" s="331">
        <f t="shared" si="7"/>
        <v>36.33766925272522</v>
      </c>
      <c r="O14" s="331">
        <f t="shared" si="7"/>
        <v>37.166638485396561</v>
      </c>
      <c r="P14" s="411"/>
      <c r="Q14" s="331">
        <f t="shared" ref="Q14:T14" si="11">(Q8-Q9)/Q9*100</f>
        <v>38.071918413791693</v>
      </c>
      <c r="R14" s="331">
        <f t="shared" si="11"/>
        <v>39.10154665398349</v>
      </c>
      <c r="S14" s="331">
        <f t="shared" si="11"/>
        <v>36.079803368759414</v>
      </c>
      <c r="T14" s="331">
        <f t="shared" si="11"/>
        <v>37.713360284723791</v>
      </c>
      <c r="V14" s="331">
        <f>(V8-V9)/V9*100</f>
        <v>37.782994779183895</v>
      </c>
    </row>
    <row r="15" spans="1:24" x14ac:dyDescent="0.25">
      <c r="A15" s="330" t="s">
        <v>416</v>
      </c>
      <c r="B15" s="331">
        <f>(B9-B10)/B10*100</f>
        <v>49.506881466276575</v>
      </c>
      <c r="C15" s="331">
        <f t="shared" ref="C15:D15" si="12">(C9-C10)/C10*100</f>
        <v>37.888953233229643</v>
      </c>
      <c r="D15" s="331">
        <f t="shared" si="12"/>
        <v>29.900465710769719</v>
      </c>
      <c r="E15" s="331">
        <f t="shared" si="5"/>
        <v>38.378416357608842</v>
      </c>
      <c r="F15" s="411"/>
      <c r="G15" s="331">
        <f t="shared" ref="G15:I15" si="13">(G9-G10)/G10*100</f>
        <v>27.667233656598576</v>
      </c>
      <c r="H15" s="331">
        <f t="shared" si="13"/>
        <v>35.543115256377867</v>
      </c>
      <c r="I15" s="331">
        <f t="shared" si="13"/>
        <v>34.508830718290071</v>
      </c>
      <c r="J15" s="331">
        <f t="shared" si="6"/>
        <v>32.475080975162498</v>
      </c>
      <c r="K15" s="411"/>
      <c r="L15" s="331">
        <f t="shared" si="7"/>
        <v>34.611510738467288</v>
      </c>
      <c r="M15" s="331">
        <f t="shared" si="7"/>
        <v>33.049128466199583</v>
      </c>
      <c r="N15" s="331">
        <f t="shared" si="7"/>
        <v>37.552101967439214</v>
      </c>
      <c r="O15" s="331">
        <f t="shared" si="7"/>
        <v>35.011130885500876</v>
      </c>
      <c r="P15" s="411"/>
      <c r="Q15" s="331">
        <f t="shared" ref="Q15:T15" si="14">(Q9-Q10)/Q10*100</f>
        <v>31.5278102703688</v>
      </c>
      <c r="R15" s="331">
        <f t="shared" si="14"/>
        <v>20.499539173178714</v>
      </c>
      <c r="S15" s="331">
        <f t="shared" si="14"/>
        <v>28.317371573022815</v>
      </c>
      <c r="T15" s="331">
        <f t="shared" si="14"/>
        <v>26.662146134922043</v>
      </c>
      <c r="V15" s="331">
        <f>(V9-V10)/V10*100</f>
        <v>32.781907305001532</v>
      </c>
    </row>
    <row r="16" spans="1:24" x14ac:dyDescent="0.25">
      <c r="A16" s="330" t="s">
        <v>417</v>
      </c>
      <c r="B16" s="331">
        <f>(B10-B11)/B11*100</f>
        <v>56.811156296157506</v>
      </c>
      <c r="C16" s="331">
        <f t="shared" ref="C16:D16" si="15">(C10-C11)/C11*100</f>
        <v>62.343489080797724</v>
      </c>
      <c r="D16" s="331">
        <f t="shared" si="15"/>
        <v>80.353322667688104</v>
      </c>
      <c r="E16" s="331">
        <f t="shared" si="5"/>
        <v>66.981618716284387</v>
      </c>
      <c r="F16" s="411"/>
      <c r="G16" s="331">
        <f t="shared" ref="G16:I16" si="16">(G10-G11)/G11*100</f>
        <v>77.486270772143897</v>
      </c>
      <c r="H16" s="331">
        <f t="shared" si="16"/>
        <v>55.705534495209598</v>
      </c>
      <c r="I16" s="331">
        <f t="shared" si="16"/>
        <v>52.534392418473217</v>
      </c>
      <c r="J16" s="331">
        <f t="shared" si="6"/>
        <v>61.469796753129749</v>
      </c>
      <c r="K16" s="411"/>
      <c r="L16" s="331">
        <f>(L10-L11)/L11*100</f>
        <v>49.528702923990927</v>
      </c>
      <c r="M16" s="331">
        <f t="shared" si="7"/>
        <v>49.528184941408256</v>
      </c>
      <c r="N16" s="331">
        <f t="shared" si="7"/>
        <v>46.317643534040329</v>
      </c>
      <c r="O16" s="331">
        <f t="shared" si="7"/>
        <v>48.478999364490498</v>
      </c>
      <c r="P16" s="411"/>
      <c r="Q16" s="331">
        <f>(Q10-Q11)/Q11*100</f>
        <v>47.291766343618278</v>
      </c>
      <c r="R16" s="331">
        <f t="shared" ref="R16:T16" si="17">(R10-R11)/R11*100</f>
        <v>58.991406351789287</v>
      </c>
      <c r="S16" s="331">
        <f t="shared" si="17"/>
        <v>49.841303552816761</v>
      </c>
      <c r="T16" s="331">
        <f t="shared" si="17"/>
        <v>51.996587673538009</v>
      </c>
      <c r="V16" s="331">
        <f>(V10-V11)/V11*100</f>
        <v>56.232570410342241</v>
      </c>
    </row>
    <row r="17" spans="1:24" ht="17.25" x14ac:dyDescent="0.25">
      <c r="A17" s="725" t="s">
        <v>670</v>
      </c>
      <c r="B17" s="579">
        <f>(B7-B11)/B11*100</f>
        <v>312.21748319283967</v>
      </c>
      <c r="C17" s="579">
        <f t="shared" ref="C17:E17" si="18">(C7-C11)/C11*100</f>
        <v>297.29628778745234</v>
      </c>
      <c r="D17" s="579">
        <f t="shared" si="18"/>
        <v>283.49782240190524</v>
      </c>
      <c r="E17" s="579">
        <f t="shared" si="18"/>
        <v>297.2495363882872</v>
      </c>
      <c r="F17" s="869"/>
      <c r="G17" s="579">
        <f t="shared" ref="G17:J17" si="19">(G7-G11)/G11*100</f>
        <v>278.97103324474978</v>
      </c>
      <c r="H17" s="579">
        <f t="shared" si="19"/>
        <v>264.22214175363985</v>
      </c>
      <c r="I17" s="579">
        <f t="shared" si="19"/>
        <v>253.0489084542439</v>
      </c>
      <c r="J17" s="579">
        <f t="shared" si="19"/>
        <v>264.99129686329047</v>
      </c>
      <c r="K17" s="869"/>
      <c r="L17" s="579">
        <f t="shared" ref="L17:O17" si="20">(L7-L11)/L11*100</f>
        <v>230.45950142883331</v>
      </c>
      <c r="M17" s="579">
        <f t="shared" si="20"/>
        <v>226.36351117353595</v>
      </c>
      <c r="N17" s="579">
        <f t="shared" si="20"/>
        <v>232.46794358590844</v>
      </c>
      <c r="O17" s="579">
        <f t="shared" si="20"/>
        <v>229.69065334988935</v>
      </c>
      <c r="P17" s="869"/>
      <c r="Q17" s="579">
        <f t="shared" ref="Q17:T17" si="21">(Q7-Q11)/Q11*100</f>
        <v>226.2439475949181</v>
      </c>
      <c r="R17" s="579">
        <f t="shared" si="21"/>
        <v>217.23096504266661</v>
      </c>
      <c r="S17" s="579">
        <f t="shared" si="21"/>
        <v>210.83258782427339</v>
      </c>
      <c r="T17" s="579">
        <f t="shared" si="21"/>
        <v>217.9366401886644</v>
      </c>
      <c r="V17" s="579">
        <f>(V7-V11)/V11*100</f>
        <v>248.07933439223814</v>
      </c>
    </row>
    <row r="18" spans="1:24" x14ac:dyDescent="0.25">
      <c r="A18" s="326"/>
      <c r="B18" s="411"/>
      <c r="C18" s="411"/>
      <c r="D18" s="411"/>
      <c r="F18" s="411"/>
      <c r="G18" s="411"/>
      <c r="H18" s="411"/>
      <c r="I18" s="411"/>
    </row>
    <row r="19" spans="1:24" ht="18.75" x14ac:dyDescent="0.25">
      <c r="A19" s="732" t="s">
        <v>213</v>
      </c>
    </row>
    <row r="20" spans="1:24" ht="18.75" x14ac:dyDescent="0.25">
      <c r="A20" s="697">
        <v>2023</v>
      </c>
      <c r="B20" s="332">
        <v>8.7413135842447545E-2</v>
      </c>
      <c r="C20" s="332">
        <v>8.072789254847125E-2</v>
      </c>
      <c r="D20" s="332">
        <v>9.0178286423522339E-2</v>
      </c>
      <c r="E20" s="497">
        <f>+D20+C20+B20</f>
        <v>0.25831931481444115</v>
      </c>
      <c r="F20" s="870"/>
      <c r="G20" s="332">
        <v>8.9468504356473924E-2</v>
      </c>
      <c r="H20" s="332">
        <v>9.5380566907917047E-2</v>
      </c>
      <c r="I20" s="332">
        <v>9.6056612636150965E-2</v>
      </c>
      <c r="J20" s="497">
        <f>+I20+H20+G20</f>
        <v>0.28090568390054194</v>
      </c>
      <c r="K20" s="868"/>
      <c r="L20" s="332">
        <v>0.10155831922904052</v>
      </c>
      <c r="M20" s="332">
        <v>0.10613883364458535</v>
      </c>
      <c r="N20" s="332">
        <v>0.10094910199531416</v>
      </c>
      <c r="O20" s="497">
        <f>+N20+M20+L20</f>
        <v>0.30864625486894004</v>
      </c>
      <c r="P20" s="868"/>
      <c r="Q20" s="332">
        <v>0.10463975136114101</v>
      </c>
      <c r="R20" s="332">
        <v>0.10216275335302979</v>
      </c>
      <c r="S20" s="332">
        <v>0.10544870604442035</v>
      </c>
      <c r="T20" s="497">
        <f>+S20+R20+Q20</f>
        <v>0.31225121075859114</v>
      </c>
      <c r="V20" s="700">
        <f>T20+O20+J20+E20</f>
        <v>1.1601224643425143</v>
      </c>
      <c r="W20" s="852"/>
      <c r="X20" s="852"/>
    </row>
    <row r="21" spans="1:24" x14ac:dyDescent="0.25">
      <c r="A21" s="698">
        <v>2022</v>
      </c>
      <c r="B21" s="332">
        <v>7.6334100891356019E-2</v>
      </c>
      <c r="C21" s="332">
        <v>6.9040695789349987E-2</v>
      </c>
      <c r="D21" s="332">
        <v>7.650214792092018E-2</v>
      </c>
      <c r="E21" s="497">
        <f t="shared" ref="E21:E24" si="22">+D21+C21+B21</f>
        <v>0.22187694460162616</v>
      </c>
      <c r="F21" s="870"/>
      <c r="G21" s="332">
        <v>7.5311218737787414E-2</v>
      </c>
      <c r="H21" s="332">
        <v>7.9047526044449479E-2</v>
      </c>
      <c r="I21" s="332">
        <v>7.8888448234206543E-2</v>
      </c>
      <c r="J21" s="497">
        <f t="shared" ref="J21:J24" si="23">+I21+H21+G21</f>
        <v>0.23324719301644342</v>
      </c>
      <c r="K21" s="868"/>
      <c r="L21" s="332">
        <v>8.3130704916904066E-2</v>
      </c>
      <c r="M21" s="332">
        <v>8.6542821767756684E-2</v>
      </c>
      <c r="N21" s="332">
        <v>8.0960114969150052E-2</v>
      </c>
      <c r="O21" s="497">
        <f t="shared" ref="O21:O24" si="24">+N21+M21+L21</f>
        <v>0.2506336416538108</v>
      </c>
      <c r="P21" s="868"/>
      <c r="Q21" s="332">
        <v>8.3839874849027163E-2</v>
      </c>
      <c r="R21" s="332">
        <v>8.1962511265675303E-2</v>
      </c>
      <c r="S21" s="332">
        <v>8.437648843576244E-2</v>
      </c>
      <c r="T21" s="497">
        <f t="shared" ref="T21:T24" si="25">+S21+R21+Q21</f>
        <v>0.25017887455046489</v>
      </c>
      <c r="V21" s="700">
        <f t="shared" ref="V21:V24" si="26">T21+O21+J21+E21</f>
        <v>0.95593665382234527</v>
      </c>
      <c r="W21" s="852"/>
      <c r="X21" s="852"/>
    </row>
    <row r="22" spans="1:24" x14ac:dyDescent="0.25">
      <c r="A22" s="230">
        <v>2021</v>
      </c>
      <c r="B22" s="332">
        <v>5.8324013346879436E-2</v>
      </c>
      <c r="C22" s="332">
        <v>5.3238332422692429E-2</v>
      </c>
      <c r="D22" s="332">
        <v>6.7262666341032729E-2</v>
      </c>
      <c r="E22" s="497">
        <f t="shared" si="22"/>
        <v>0.17882501211060459</v>
      </c>
      <c r="F22" s="870"/>
      <c r="G22" s="332">
        <v>6.1174739354322896E-2</v>
      </c>
      <c r="H22" s="332">
        <v>6.0295446371291993E-2</v>
      </c>
      <c r="I22" s="332">
        <v>5.7340928635048194E-2</v>
      </c>
      <c r="J22" s="497">
        <f t="shared" si="23"/>
        <v>0.1788111143606631</v>
      </c>
      <c r="K22" s="868"/>
      <c r="L22" s="332">
        <v>6.3020454219033128E-2</v>
      </c>
      <c r="M22" s="332">
        <v>6.619298432708276E-2</v>
      </c>
      <c r="N22" s="332">
        <v>6.27137708243765E-2</v>
      </c>
      <c r="O22" s="497">
        <f t="shared" si="24"/>
        <v>0.1919272093704924</v>
      </c>
      <c r="P22" s="868"/>
      <c r="Q22" s="332">
        <v>6.3455776246629528E-2</v>
      </c>
      <c r="R22" s="332">
        <v>6.3079069282583347E-2</v>
      </c>
      <c r="S22" s="332">
        <v>6.6828738249155195E-2</v>
      </c>
      <c r="T22" s="497">
        <f t="shared" si="25"/>
        <v>0.19336358377836804</v>
      </c>
      <c r="V22" s="700">
        <f t="shared" si="26"/>
        <v>0.74292691962012802</v>
      </c>
      <c r="W22" s="852"/>
      <c r="X22" s="852"/>
    </row>
    <row r="23" spans="1:24" x14ac:dyDescent="0.25">
      <c r="A23" s="230">
        <v>2020</v>
      </c>
      <c r="B23" s="332">
        <v>3.6452485565642859E-2</v>
      </c>
      <c r="C23" s="332">
        <v>3.5849747526562101E-2</v>
      </c>
      <c r="D23" s="332">
        <v>5.5565189467670882E-2</v>
      </c>
      <c r="E23" s="497">
        <f t="shared" si="22"/>
        <v>0.12786742255987582</v>
      </c>
      <c r="F23" s="870"/>
      <c r="G23" s="332">
        <v>6.3060951070052884E-2</v>
      </c>
      <c r="H23" s="332">
        <v>5.6491896196847767E-2</v>
      </c>
      <c r="I23" s="332">
        <v>4.742571236125051E-2</v>
      </c>
      <c r="J23" s="497">
        <f t="shared" si="23"/>
        <v>0.16697855962815117</v>
      </c>
      <c r="K23" s="868"/>
      <c r="L23" s="332">
        <v>4.9527291172268402E-2</v>
      </c>
      <c r="M23" s="332">
        <v>5.1073580068997863E-2</v>
      </c>
      <c r="N23" s="332">
        <v>4.7072481874942437E-2</v>
      </c>
      <c r="O23" s="497">
        <f t="shared" si="24"/>
        <v>0.14767335311620869</v>
      </c>
      <c r="P23" s="868"/>
      <c r="Q23" s="332">
        <v>5.0435351436799412E-2</v>
      </c>
      <c r="R23" s="332">
        <v>5.8171645467179213E-2</v>
      </c>
      <c r="S23" s="332">
        <v>5.7614876402470629E-2</v>
      </c>
      <c r="T23" s="497">
        <f t="shared" si="25"/>
        <v>0.16622187330644925</v>
      </c>
      <c r="V23" s="700">
        <f t="shared" si="26"/>
        <v>0.60874120861068493</v>
      </c>
      <c r="W23" s="852"/>
      <c r="X23" s="852"/>
    </row>
    <row r="24" spans="1:24" x14ac:dyDescent="0.25">
      <c r="A24" s="230">
        <v>2019</v>
      </c>
      <c r="B24" s="332">
        <v>2.6090027976110829E-2</v>
      </c>
      <c r="C24" s="332">
        <v>2.3689043298910986E-2</v>
      </c>
      <c r="D24" s="332">
        <v>2.7966503269326485E-2</v>
      </c>
      <c r="E24" s="497">
        <f t="shared" si="22"/>
        <v>7.77455745443483E-2</v>
      </c>
      <c r="F24" s="870"/>
      <c r="G24" s="332">
        <v>2.7987233580546431E-2</v>
      </c>
      <c r="H24" s="332">
        <v>3.0723710632082204E-2</v>
      </c>
      <c r="I24" s="332">
        <v>3.2481359917053379E-2</v>
      </c>
      <c r="J24" s="497">
        <f t="shared" si="23"/>
        <v>9.1192304129682017E-2</v>
      </c>
      <c r="K24" s="868"/>
      <c r="L24" s="332">
        <v>3.4124629117280078E-2</v>
      </c>
      <c r="M24" s="332">
        <v>3.6612388355169896E-2</v>
      </c>
      <c r="N24" s="332">
        <v>3.3565443092837946E-2</v>
      </c>
      <c r="O24" s="497">
        <f t="shared" si="24"/>
        <v>0.10430246056528793</v>
      </c>
      <c r="P24" s="868"/>
      <c r="Q24" s="332">
        <v>3.4027673691083248E-2</v>
      </c>
      <c r="R24" s="332">
        <v>3.2946616096800677E-2</v>
      </c>
      <c r="S24" s="332">
        <v>3.5897923779477772E-2</v>
      </c>
      <c r="T24" s="497">
        <f t="shared" si="25"/>
        <v>0.1028722135673617</v>
      </c>
      <c r="V24" s="700">
        <f t="shared" si="26"/>
        <v>0.37611255280667988</v>
      </c>
      <c r="W24" s="852"/>
      <c r="X24" s="852"/>
    </row>
    <row r="25" spans="1:24" x14ac:dyDescent="0.25">
      <c r="A25" s="326" t="s">
        <v>220</v>
      </c>
      <c r="B25" s="333"/>
      <c r="C25" s="333"/>
      <c r="D25" s="333"/>
      <c r="E25" s="202"/>
      <c r="F25" s="328"/>
      <c r="G25" s="333"/>
      <c r="H25" s="333"/>
      <c r="I25" s="333"/>
      <c r="J25" s="202"/>
      <c r="K25" s="202"/>
      <c r="L25" s="202"/>
      <c r="M25" s="202"/>
      <c r="N25" s="202"/>
      <c r="O25" s="202"/>
      <c r="P25" s="202"/>
      <c r="Q25" s="202"/>
      <c r="R25" s="202"/>
      <c r="S25" s="202"/>
      <c r="T25" s="202"/>
      <c r="V25" s="333"/>
    </row>
    <row r="26" spans="1:24" ht="17.25" x14ac:dyDescent="0.25">
      <c r="A26" s="725" t="s">
        <v>669</v>
      </c>
      <c r="B26" s="579">
        <f>(B20-B21)/B21*100</f>
        <v>14.513873644572007</v>
      </c>
      <c r="C26" s="579">
        <f t="shared" ref="C26:E29" si="27">(C20-C21)/C21*100</f>
        <v>16.927982294355868</v>
      </c>
      <c r="D26" s="579">
        <f t="shared" si="27"/>
        <v>17.876803298044784</v>
      </c>
      <c r="E26" s="579">
        <f t="shared" si="27"/>
        <v>16.424586285089802</v>
      </c>
      <c r="F26" s="869"/>
      <c r="G26" s="579">
        <f t="shared" ref="G26:J29" si="28">(G20-G21)/G21*100</f>
        <v>18.798375402711535</v>
      </c>
      <c r="H26" s="579">
        <f t="shared" si="28"/>
        <v>20.662304920565486</v>
      </c>
      <c r="I26" s="579">
        <f t="shared" si="28"/>
        <v>21.762583478603897</v>
      </c>
      <c r="J26" s="579">
        <f t="shared" si="28"/>
        <v>20.432610685582269</v>
      </c>
      <c r="K26" s="869"/>
      <c r="L26" s="579">
        <f t="shared" ref="L26:O29" si="29">(L20-L21)/L21*100</f>
        <v>22.167037234384523</v>
      </c>
      <c r="M26" s="579">
        <f t="shared" si="29"/>
        <v>22.643139519318932</v>
      </c>
      <c r="N26" s="579">
        <f t="shared" si="29"/>
        <v>24.689919269236388</v>
      </c>
      <c r="O26" s="579">
        <f t="shared" si="29"/>
        <v>23.146379245951149</v>
      </c>
      <c r="P26" s="869"/>
      <c r="Q26" s="579">
        <f t="shared" ref="Q26:T26" si="30">(Q20-Q21)/Q21*100</f>
        <v>24.809050048761133</v>
      </c>
      <c r="R26" s="579">
        <f t="shared" si="30"/>
        <v>24.645709087508227</v>
      </c>
      <c r="S26" s="579">
        <f t="shared" si="30"/>
        <v>24.974039568736757</v>
      </c>
      <c r="T26" s="579">
        <f t="shared" si="30"/>
        <v>24.811182127052582</v>
      </c>
      <c r="V26" s="579">
        <f>(V20-V21)/V21*100</f>
        <v>21.359763714857582</v>
      </c>
    </row>
    <row r="27" spans="1:24" x14ac:dyDescent="0.25">
      <c r="A27" s="330" t="s">
        <v>331</v>
      </c>
      <c r="B27" s="331">
        <f>(B21-B22)/B22*100</f>
        <v>30.879369424326818</v>
      </c>
      <c r="C27" s="331">
        <f t="shared" ref="C27:D27" si="31">(C21-C22)/C22*100</f>
        <v>29.682303422264823</v>
      </c>
      <c r="D27" s="331">
        <f t="shared" si="31"/>
        <v>13.736418852386503</v>
      </c>
      <c r="E27" s="331">
        <f t="shared" si="27"/>
        <v>24.074894212445873</v>
      </c>
      <c r="F27" s="411"/>
      <c r="G27" s="331">
        <f t="shared" ref="G27:I27" si="32">(G21-G22)/G22*100</f>
        <v>23.108360628373593</v>
      </c>
      <c r="H27" s="331">
        <f t="shared" si="32"/>
        <v>31.100324820027819</v>
      </c>
      <c r="I27" s="331">
        <f t="shared" si="32"/>
        <v>37.577904844024403</v>
      </c>
      <c r="J27" s="331">
        <f t="shared" si="28"/>
        <v>30.443341763410981</v>
      </c>
      <c r="K27" s="411"/>
      <c r="L27" s="331">
        <f t="shared" si="29"/>
        <v>31.910672411176211</v>
      </c>
      <c r="M27" s="331">
        <f t="shared" si="29"/>
        <v>30.743193780353273</v>
      </c>
      <c r="N27" s="331">
        <f t="shared" si="29"/>
        <v>29.094637278103676</v>
      </c>
      <c r="O27" s="331">
        <f t="shared" si="29"/>
        <v>30.587863219535844</v>
      </c>
      <c r="P27" s="411"/>
      <c r="Q27" s="331">
        <f t="shared" ref="Q27:T27" si="33">(Q21-Q22)/Q22*100</f>
        <v>32.123314547712809</v>
      </c>
      <c r="R27" s="331">
        <f t="shared" si="33"/>
        <v>29.936145535847068</v>
      </c>
      <c r="S27" s="331">
        <f t="shared" si="33"/>
        <v>26.257790654650094</v>
      </c>
      <c r="T27" s="331">
        <f t="shared" si="33"/>
        <v>29.382621930103515</v>
      </c>
      <c r="V27" s="331">
        <f>(V21-V22)/V22*100</f>
        <v>28.671694156826753</v>
      </c>
    </row>
    <row r="28" spans="1:24" x14ac:dyDescent="0.25">
      <c r="A28" s="330" t="s">
        <v>416</v>
      </c>
      <c r="B28" s="331">
        <f>(B22-B23)/B23*100</f>
        <v>60.00009997082585</v>
      </c>
      <c r="C28" s="331">
        <f t="shared" ref="C28:D28" si="34">(C22-C23)/C23*100</f>
        <v>48.504065149263965</v>
      </c>
      <c r="D28" s="331">
        <f t="shared" si="34"/>
        <v>21.051807769264801</v>
      </c>
      <c r="E28" s="331">
        <f t="shared" si="27"/>
        <v>39.851893883969637</v>
      </c>
      <c r="F28" s="411"/>
      <c r="G28" s="331">
        <f t="shared" ref="G28:I28" si="35">(G22-G23)/G23*100</f>
        <v>-2.9910930357435315</v>
      </c>
      <c r="H28" s="331">
        <f t="shared" si="35"/>
        <v>6.7329129140764481</v>
      </c>
      <c r="I28" s="331">
        <f t="shared" si="35"/>
        <v>20.906836777214075</v>
      </c>
      <c r="J28" s="331">
        <f t="shared" si="28"/>
        <v>7.0862718895540562</v>
      </c>
      <c r="K28" s="411"/>
      <c r="L28" s="331">
        <f t="shared" si="29"/>
        <v>27.243894683906909</v>
      </c>
      <c r="M28" s="331">
        <f t="shared" si="29"/>
        <v>29.603180818065493</v>
      </c>
      <c r="N28" s="331">
        <f t="shared" si="29"/>
        <v>33.228094900515991</v>
      </c>
      <c r="O28" s="331">
        <f t="shared" si="29"/>
        <v>29.967394469237114</v>
      </c>
      <c r="P28" s="411"/>
      <c r="Q28" s="331">
        <f t="shared" ref="Q28:T28" si="36">(Q22-Q23)/Q23*100</f>
        <v>25.816068370507985</v>
      </c>
      <c r="R28" s="331">
        <f t="shared" si="36"/>
        <v>8.4361096819462187</v>
      </c>
      <c r="S28" s="331">
        <f t="shared" si="36"/>
        <v>15.992157619710627</v>
      </c>
      <c r="T28" s="331">
        <f t="shared" si="36"/>
        <v>16.328603409420079</v>
      </c>
      <c r="V28" s="331">
        <f>(V22-V23)/V23*100</f>
        <v>22.043145611201815</v>
      </c>
    </row>
    <row r="29" spans="1:24" x14ac:dyDescent="0.25">
      <c r="A29" s="330" t="s">
        <v>417</v>
      </c>
      <c r="B29" s="331">
        <f>(B23-B24)/B24*100</f>
        <v>39.718077723106887</v>
      </c>
      <c r="C29" s="331">
        <f t="shared" ref="C29:D29" si="37">(C23-C24)/C24*100</f>
        <v>51.334720757634635</v>
      </c>
      <c r="D29" s="331">
        <f t="shared" si="37"/>
        <v>98.684794207413447</v>
      </c>
      <c r="E29" s="331">
        <f t="shared" si="27"/>
        <v>64.469068894637317</v>
      </c>
      <c r="F29" s="411"/>
      <c r="G29" s="331">
        <f t="shared" ref="G29:I29" si="38">(G23-G24)/G24*100</f>
        <v>125.320415783737</v>
      </c>
      <c r="H29" s="331">
        <f t="shared" si="38"/>
        <v>83.870681745902147</v>
      </c>
      <c r="I29" s="331">
        <f t="shared" si="38"/>
        <v>46.009010960009221</v>
      </c>
      <c r="J29" s="331">
        <f t="shared" si="28"/>
        <v>83.1059772222617</v>
      </c>
      <c r="K29" s="411"/>
      <c r="L29" s="331">
        <f t="shared" si="29"/>
        <v>45.136496581551718</v>
      </c>
      <c r="M29" s="331">
        <f t="shared" si="29"/>
        <v>39.498083472573995</v>
      </c>
      <c r="N29" s="331">
        <f t="shared" si="29"/>
        <v>40.240907128041357</v>
      </c>
      <c r="O29" s="331">
        <f t="shared" si="29"/>
        <v>41.581849858443974</v>
      </c>
      <c r="P29" s="411"/>
      <c r="Q29" s="331">
        <f t="shared" ref="Q29:T29" si="39">(Q23-Q24)/Q24*100</f>
        <v>48.218629033155743</v>
      </c>
      <c r="R29" s="331">
        <f t="shared" si="39"/>
        <v>76.563338997439701</v>
      </c>
      <c r="S29" s="331">
        <f t="shared" si="39"/>
        <v>60.496402957454784</v>
      </c>
      <c r="T29" s="331">
        <f t="shared" si="39"/>
        <v>61.580924082678159</v>
      </c>
      <c r="V29" s="331">
        <f>(V23-V24)/V24*100</f>
        <v>61.850808772015412</v>
      </c>
    </row>
    <row r="30" spans="1:24" ht="17.25" x14ac:dyDescent="0.25">
      <c r="A30" s="725" t="s">
        <v>670</v>
      </c>
      <c r="B30" s="579">
        <f>(B20-B24)/B24*100</f>
        <v>235.04423959409638</v>
      </c>
      <c r="C30" s="579">
        <f t="shared" ref="C30:E30" si="40">(C20-C24)/C24*100</f>
        <v>240.78156525714317</v>
      </c>
      <c r="D30" s="579">
        <f t="shared" si="40"/>
        <v>222.45106066738569</v>
      </c>
      <c r="E30" s="579">
        <f t="shared" si="40"/>
        <v>232.26240378105177</v>
      </c>
      <c r="F30" s="869"/>
      <c r="G30" s="579">
        <f t="shared" ref="G30:I30" si="41">(G20-G24)/G24*100</f>
        <v>219.67612697048534</v>
      </c>
      <c r="H30" s="579">
        <f t="shared" si="41"/>
        <v>210.44611782119537</v>
      </c>
      <c r="I30" s="579">
        <f t="shared" si="41"/>
        <v>195.72842048931355</v>
      </c>
      <c r="J30" s="579">
        <f>(J20-J24)/J24*100</f>
        <v>208.03661184070296</v>
      </c>
      <c r="K30" s="869"/>
      <c r="L30" s="579">
        <f t="shared" ref="L30:M30" si="42">(L20-L24)/L24*100</f>
        <v>197.61003080796348</v>
      </c>
      <c r="M30" s="579">
        <f t="shared" si="42"/>
        <v>189.89868843013596</v>
      </c>
      <c r="N30" s="579">
        <f>(N20-N24)/N24*100</f>
        <v>200.75307427374395</v>
      </c>
      <c r="O30" s="579">
        <f>(O20-O24)/O24*100</f>
        <v>195.91464400376589</v>
      </c>
      <c r="P30" s="869"/>
      <c r="Q30" s="579">
        <f t="shared" ref="Q30:R30" si="43">(Q20-Q24)/Q24*100</f>
        <v>207.51367933965241</v>
      </c>
      <c r="R30" s="579">
        <f t="shared" si="43"/>
        <v>210.08572489770941</v>
      </c>
      <c r="S30" s="579">
        <f>(S20-S24)/S24*100</f>
        <v>193.74597453656517</v>
      </c>
      <c r="T30" s="579">
        <f>(T20-T24)/T24*100</f>
        <v>203.53309210569876</v>
      </c>
      <c r="V30" s="579">
        <f>(V20-V24)/V24*100</f>
        <v>208.45087612345975</v>
      </c>
    </row>
  </sheetData>
  <mergeCells count="1">
    <mergeCell ref="V3:V4"/>
  </mergeCells>
  <phoneticPr fontId="8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codeName="Foglio14">
    <tabColor rgb="FF0000FF"/>
  </sheetPr>
  <dimension ref="A1:N20"/>
  <sheetViews>
    <sheetView showGridLines="0" zoomScale="80" zoomScaleNormal="80" workbookViewId="0">
      <selection activeCell="L20" sqref="L20"/>
    </sheetView>
  </sheetViews>
  <sheetFormatPr defaultColWidth="9.140625" defaultRowHeight="15.75" x14ac:dyDescent="0.25"/>
  <cols>
    <col min="1" max="1" width="16.7109375" style="6" customWidth="1"/>
    <col min="2" max="14" width="12.5703125" style="6" customWidth="1"/>
    <col min="15" max="16384" width="9.140625" style="6"/>
  </cols>
  <sheetData>
    <row r="1" spans="1:14" ht="23.25" x14ac:dyDescent="0.35">
      <c r="A1" s="2" t="str">
        <f>+'Indice-Index'!A20</f>
        <v>1.14 Traffico dati medio giornaliero (download+upload) - Data traffic daily avg</v>
      </c>
      <c r="B1" s="181"/>
      <c r="C1" s="181"/>
      <c r="D1" s="181"/>
      <c r="E1" s="93"/>
      <c r="F1" s="93"/>
      <c r="G1" s="93"/>
      <c r="H1" s="93"/>
      <c r="I1" s="93"/>
      <c r="J1" s="93"/>
      <c r="K1" s="93"/>
      <c r="L1" s="93"/>
      <c r="M1" s="93"/>
      <c r="N1" s="93"/>
    </row>
    <row r="3" spans="1:14" ht="18" customHeight="1" x14ac:dyDescent="0.3">
      <c r="A3" s="24"/>
      <c r="B3" s="702" t="str">
        <f>+'1.6'!B3</f>
        <v>Gennaio</v>
      </c>
      <c r="C3" s="702" t="str">
        <f>+'1.6'!C3</f>
        <v>Febbraio</v>
      </c>
      <c r="D3" s="702" t="str">
        <f>+'1.6'!D3</f>
        <v>Marzo</v>
      </c>
      <c r="E3" s="702" t="str">
        <f>+'1.6'!E3</f>
        <v>Aprile</v>
      </c>
      <c r="F3" s="702" t="str">
        <f>+'1.6'!F3</f>
        <v>Maggio</v>
      </c>
      <c r="G3" s="702" t="str">
        <f>+'1.6'!G3</f>
        <v>Giugno</v>
      </c>
      <c r="H3" s="702" t="str">
        <f>+'1.6'!H3</f>
        <v>Luglio</v>
      </c>
      <c r="I3" s="702" t="str">
        <f>+'1.6'!I3</f>
        <v>Agosto</v>
      </c>
      <c r="J3" s="702" t="str">
        <f>+'1.6'!J3</f>
        <v>Settembre</v>
      </c>
      <c r="K3" s="702" t="str">
        <f>+'1.6'!K3</f>
        <v>Ottobre</v>
      </c>
      <c r="L3" s="702" t="str">
        <f>+'1.6'!L3</f>
        <v>Novembre</v>
      </c>
      <c r="M3" s="702" t="str">
        <f>+'1.6'!M3</f>
        <v>Dicembre</v>
      </c>
      <c r="N3" s="1074" t="s">
        <v>1048</v>
      </c>
    </row>
    <row r="4" spans="1:14" ht="18" customHeight="1" x14ac:dyDescent="0.3">
      <c r="B4" s="1039" t="str">
        <f>+'1.6'!B4</f>
        <v>January</v>
      </c>
      <c r="C4" s="1039" t="str">
        <f>+'1.6'!C4</f>
        <v>February</v>
      </c>
      <c r="D4" s="1039" t="str">
        <f>+'1.6'!D4</f>
        <v>March</v>
      </c>
      <c r="E4" s="1039" t="str">
        <f>+'1.6'!E4</f>
        <v>March</v>
      </c>
      <c r="F4" s="1039" t="str">
        <f>+'1.6'!F4</f>
        <v>March</v>
      </c>
      <c r="G4" s="1039" t="str">
        <f>+'1.6'!G4</f>
        <v>March</v>
      </c>
      <c r="H4" s="1039" t="str">
        <f>+'1.6'!H4</f>
        <v>July</v>
      </c>
      <c r="I4" s="1039" t="str">
        <f>+'1.6'!I4</f>
        <v>August</v>
      </c>
      <c r="J4" s="1039" t="str">
        <f>+'1.6'!J4</f>
        <v>September</v>
      </c>
      <c r="K4" s="1039" t="str">
        <f>+'1.6'!K4</f>
        <v>October</v>
      </c>
      <c r="L4" s="1039" t="str">
        <f>+'1.6'!L4</f>
        <v>November</v>
      </c>
      <c r="M4" s="1039" t="str">
        <f>+'1.6'!M4</f>
        <v>December</v>
      </c>
      <c r="N4" s="1075"/>
    </row>
    <row r="5" spans="1:14" ht="11.25" customHeight="1" x14ac:dyDescent="0.25">
      <c r="B5" s="34"/>
      <c r="C5" s="34"/>
      <c r="D5" s="34"/>
      <c r="H5" s="24"/>
      <c r="I5" s="24"/>
      <c r="J5" s="24"/>
      <c r="K5" s="24"/>
      <c r="L5" s="24"/>
      <c r="M5" s="24"/>
      <c r="N5" s="216"/>
    </row>
    <row r="6" spans="1:14" ht="18.75" x14ac:dyDescent="0.25">
      <c r="A6" s="731" t="s">
        <v>214</v>
      </c>
      <c r="B6" s="404"/>
      <c r="C6" s="404"/>
      <c r="D6" s="404"/>
      <c r="H6" s="24"/>
      <c r="I6" s="24"/>
      <c r="J6" s="24"/>
      <c r="K6" s="24"/>
      <c r="L6" s="24"/>
      <c r="M6" s="24"/>
      <c r="N6" s="216"/>
    </row>
    <row r="7" spans="1:14" ht="18.75" x14ac:dyDescent="0.25">
      <c r="A7" s="406">
        <v>2023</v>
      </c>
      <c r="B7" s="334">
        <v>38.979755676157282</v>
      </c>
      <c r="C7" s="334">
        <v>39.714264564620812</v>
      </c>
      <c r="D7" s="334">
        <v>39.635155530980235</v>
      </c>
      <c r="E7" s="334">
        <v>40.473696193500018</v>
      </c>
      <c r="F7" s="334">
        <v>40.421941284824712</v>
      </c>
      <c r="G7" s="334">
        <v>41.681699312153803</v>
      </c>
      <c r="H7" s="325">
        <v>42.66679649625253</v>
      </c>
      <c r="I7" s="325">
        <v>45.052505244571663</v>
      </c>
      <c r="J7" s="325">
        <v>44.524682865087009</v>
      </c>
      <c r="K7" s="882">
        <v>44.022510662883342</v>
      </c>
      <c r="L7" s="882">
        <v>44.339185247072251</v>
      </c>
      <c r="M7" s="882">
        <v>44.831384276884904</v>
      </c>
      <c r="N7" s="412">
        <v>42.209558467651966</v>
      </c>
    </row>
    <row r="8" spans="1:14" s="25" customFormat="1" ht="18.75" x14ac:dyDescent="0.25">
      <c r="A8" s="701">
        <v>2022</v>
      </c>
      <c r="B8" s="334">
        <v>31.265608166387342</v>
      </c>
      <c r="C8" s="334">
        <v>31.788899971892214</v>
      </c>
      <c r="D8" s="334">
        <v>32.22707693848583</v>
      </c>
      <c r="E8" s="334">
        <v>32.753503004993838</v>
      </c>
      <c r="F8" s="334">
        <v>32.891012343261281</v>
      </c>
      <c r="G8" s="334">
        <v>34.106255612081064</v>
      </c>
      <c r="H8" s="325">
        <v>35.450969874011435</v>
      </c>
      <c r="I8" s="325">
        <v>37.936696924581391</v>
      </c>
      <c r="J8" s="325">
        <v>36.66731756298195</v>
      </c>
      <c r="K8" s="882">
        <v>36.029355108030728</v>
      </c>
      <c r="L8" s="882">
        <v>37.11621436955091</v>
      </c>
      <c r="M8" s="882">
        <v>37.592052845964581</v>
      </c>
      <c r="N8" s="412">
        <v>34.670037955955102</v>
      </c>
    </row>
    <row r="9" spans="1:14" ht="18.75" x14ac:dyDescent="0.25">
      <c r="A9" s="222">
        <v>2021</v>
      </c>
      <c r="B9" s="334">
        <v>22.453613464027789</v>
      </c>
      <c r="C9" s="334">
        <v>22.660247216384516</v>
      </c>
      <c r="D9" s="334">
        <v>24.615304252683714</v>
      </c>
      <c r="E9" s="334">
        <v>24.461915644829237</v>
      </c>
      <c r="F9" s="334">
        <v>23.58851318121248</v>
      </c>
      <c r="G9" s="334">
        <v>24.274887891379461</v>
      </c>
      <c r="H9" s="325">
        <v>26.02670119031303</v>
      </c>
      <c r="I9" s="325">
        <v>27.512581807269811</v>
      </c>
      <c r="J9" s="325">
        <v>27.008210044489406</v>
      </c>
      <c r="K9" s="882">
        <v>26.18493569872869</v>
      </c>
      <c r="L9" s="882">
        <v>26.82468701290362</v>
      </c>
      <c r="M9" s="882">
        <v>27.78433922308156</v>
      </c>
      <c r="N9" s="412">
        <v>25.30061258411958</v>
      </c>
    </row>
    <row r="10" spans="1:14" ht="18.75" x14ac:dyDescent="0.25">
      <c r="A10" s="222">
        <v>2020</v>
      </c>
      <c r="B10" s="334">
        <v>14.933937201416352</v>
      </c>
      <c r="C10" s="334">
        <v>15.769563607760494</v>
      </c>
      <c r="D10" s="334">
        <v>19.074386107759572</v>
      </c>
      <c r="E10" s="334">
        <v>19.677586345135605</v>
      </c>
      <c r="F10" s="334">
        <v>17.799596332340261</v>
      </c>
      <c r="G10" s="334">
        <v>18.210757255604623</v>
      </c>
      <c r="H10" s="325">
        <v>19.424219457582961</v>
      </c>
      <c r="I10" s="325">
        <v>20.722208307356098</v>
      </c>
      <c r="J10" s="325">
        <v>19.685403014014543</v>
      </c>
      <c r="K10" s="882">
        <v>19.980635955257164</v>
      </c>
      <c r="L10" s="882">
        <v>22.460017448572653</v>
      </c>
      <c r="M10" s="882">
        <v>21.835629987661605</v>
      </c>
      <c r="N10" s="412">
        <v>19.139943388949373</v>
      </c>
    </row>
    <row r="11" spans="1:14" ht="18.75" x14ac:dyDescent="0.25">
      <c r="A11" s="222">
        <v>2019</v>
      </c>
      <c r="B11" s="334">
        <v>9.6174582547164569</v>
      </c>
      <c r="C11" s="334">
        <v>10.119368507956455</v>
      </c>
      <c r="D11" s="334">
        <v>10.482224718256965</v>
      </c>
      <c r="E11" s="334">
        <v>10.829360397969063</v>
      </c>
      <c r="F11" s="334">
        <v>11.247998192645499</v>
      </c>
      <c r="G11" s="334">
        <v>11.986217455452044</v>
      </c>
      <c r="H11" s="325">
        <v>13.023405287447185</v>
      </c>
      <c r="I11" s="325">
        <v>13.939520061509524</v>
      </c>
      <c r="J11" s="325">
        <v>13.501464166368553</v>
      </c>
      <c r="K11" s="882">
        <v>13.558271730561019</v>
      </c>
      <c r="L11" s="882">
        <v>14.002270877821845</v>
      </c>
      <c r="M11" s="882">
        <v>14.488183447993322</v>
      </c>
      <c r="N11" s="412">
        <v>12.24654963736481</v>
      </c>
    </row>
    <row r="12" spans="1:14" x14ac:dyDescent="0.25">
      <c r="A12" s="326" t="s">
        <v>308</v>
      </c>
      <c r="B12" s="327"/>
      <c r="C12" s="327"/>
      <c r="D12" s="327"/>
      <c r="E12" s="327"/>
      <c r="F12" s="327"/>
      <c r="G12" s="327"/>
      <c r="H12" s="24"/>
      <c r="I12" s="24"/>
      <c r="J12" s="24"/>
      <c r="K12" s="24"/>
      <c r="L12" s="24"/>
      <c r="M12" s="24"/>
      <c r="N12" s="329"/>
    </row>
    <row r="13" spans="1:14" ht="17.25" x14ac:dyDescent="0.25">
      <c r="A13" s="725" t="s">
        <v>669</v>
      </c>
      <c r="B13" s="579">
        <f>(B7-B8)/B8*100</f>
        <v>24.672948847555681</v>
      </c>
      <c r="C13" s="579">
        <f t="shared" ref="C13:D16" si="0">(C7-C8)/C8*100</f>
        <v>24.931232599228714</v>
      </c>
      <c r="D13" s="579">
        <f t="shared" si="0"/>
        <v>22.987125412071173</v>
      </c>
      <c r="E13" s="579">
        <f t="shared" ref="E13:J16" si="1">(E7-E8)/E8*100</f>
        <v>23.570587815688302</v>
      </c>
      <c r="F13" s="579">
        <f t="shared" si="1"/>
        <v>22.896616446365993</v>
      </c>
      <c r="G13" s="579">
        <f t="shared" si="1"/>
        <v>22.211302777515623</v>
      </c>
      <c r="H13" s="579">
        <f t="shared" si="1"/>
        <v>20.354384232322253</v>
      </c>
      <c r="I13" s="579">
        <f t="shared" si="1"/>
        <v>18.757058196544062</v>
      </c>
      <c r="J13" s="579">
        <f t="shared" si="1"/>
        <v>21.428797698682988</v>
      </c>
      <c r="K13" s="579">
        <f t="shared" ref="K13:M13" si="2">(K7-K8)/K8*100</f>
        <v>22.185119691667719</v>
      </c>
      <c r="L13" s="579">
        <f t="shared" si="2"/>
        <v>19.460419119270046</v>
      </c>
      <c r="M13" s="579">
        <f t="shared" si="2"/>
        <v>19.257611337651248</v>
      </c>
      <c r="N13" s="579">
        <f>(N7-N8)/N8*100</f>
        <v>21.746502040970039</v>
      </c>
    </row>
    <row r="14" spans="1:14" x14ac:dyDescent="0.25">
      <c r="A14" s="330" t="s">
        <v>331</v>
      </c>
      <c r="B14" s="331">
        <f>(B8-B9)/B9*100</f>
        <v>39.245330006579856</v>
      </c>
      <c r="C14" s="331">
        <f t="shared" si="0"/>
        <v>40.284877161036512</v>
      </c>
      <c r="D14" s="331">
        <f t="shared" si="0"/>
        <v>30.922927491226247</v>
      </c>
      <c r="E14" s="331">
        <f t="shared" ref="E14:G14" si="3">(E8-E9)/E9*100</f>
        <v>33.895903659193912</v>
      </c>
      <c r="F14" s="331">
        <f t="shared" si="3"/>
        <v>39.436564274250031</v>
      </c>
      <c r="G14" s="331">
        <f t="shared" si="3"/>
        <v>40.500157054043221</v>
      </c>
      <c r="H14" s="331">
        <f t="shared" si="1"/>
        <v>36.210000701917828</v>
      </c>
      <c r="I14" s="331">
        <f t="shared" si="1"/>
        <v>37.888538379764682</v>
      </c>
      <c r="J14" s="331">
        <f t="shared" si="1"/>
        <v>35.763597449003584</v>
      </c>
      <c r="K14" s="331">
        <f t="shared" ref="K14:M14" si="4">(K8-K9)/K9*100</f>
        <v>37.595736428636698</v>
      </c>
      <c r="L14" s="331">
        <f t="shared" si="4"/>
        <v>38.365880473075798</v>
      </c>
      <c r="M14" s="331">
        <f t="shared" si="4"/>
        <v>35.299430892116959</v>
      </c>
      <c r="N14" s="331">
        <f>(N8-N9)/N9*100</f>
        <v>37.032405206332527</v>
      </c>
    </row>
    <row r="15" spans="1:14" x14ac:dyDescent="0.25">
      <c r="A15" s="330" t="s">
        <v>416</v>
      </c>
      <c r="B15" s="331">
        <f>(B9-B10)/B10*100</f>
        <v>50.352938821105141</v>
      </c>
      <c r="C15" s="331">
        <f t="shared" si="0"/>
        <v>43.696095719687442</v>
      </c>
      <c r="D15" s="331">
        <f t="shared" si="0"/>
        <v>29.048998555555418</v>
      </c>
      <c r="E15" s="331">
        <f t="shared" ref="E15:G15" si="5">(E9-E10)/E10*100</f>
        <v>24.313598303057837</v>
      </c>
      <c r="F15" s="331">
        <f t="shared" si="5"/>
        <v>32.5227423183428</v>
      </c>
      <c r="G15" s="331">
        <f t="shared" si="5"/>
        <v>33.299717033505097</v>
      </c>
      <c r="H15" s="331">
        <f t="shared" si="1"/>
        <v>33.990975787459746</v>
      </c>
      <c r="I15" s="331">
        <f t="shared" si="1"/>
        <v>32.768580448557813</v>
      </c>
      <c r="J15" s="331">
        <f t="shared" si="1"/>
        <v>37.199172530334117</v>
      </c>
      <c r="K15" s="331">
        <f t="shared" ref="K15:M15" si="6">(K9-K10)/K10*100</f>
        <v>31.05156291003388</v>
      </c>
      <c r="L15" s="331">
        <f t="shared" si="6"/>
        <v>19.433063996165078</v>
      </c>
      <c r="M15" s="331">
        <f t="shared" si="6"/>
        <v>27.24313078569897</v>
      </c>
      <c r="N15" s="331">
        <f>(N9-N10)/N10*100</f>
        <v>32.187499565579323</v>
      </c>
    </row>
    <row r="16" spans="1:14" x14ac:dyDescent="0.25">
      <c r="A16" s="330" t="s">
        <v>417</v>
      </c>
      <c r="B16" s="331">
        <f>(B10-B11)/B11*100</f>
        <v>55.279459560873725</v>
      </c>
      <c r="C16" s="331">
        <f t="shared" si="0"/>
        <v>55.835451543853907</v>
      </c>
      <c r="D16" s="331">
        <f t="shared" si="0"/>
        <v>81.968872261797415</v>
      </c>
      <c r="E16" s="331">
        <f t="shared" ref="E16:G16" si="7">(E10-E11)/E11*100</f>
        <v>81.705896027118428</v>
      </c>
      <c r="F16" s="331">
        <f t="shared" si="7"/>
        <v>58.246792251251648</v>
      </c>
      <c r="G16" s="331">
        <f t="shared" si="7"/>
        <v>51.930809893001637</v>
      </c>
      <c r="H16" s="331">
        <f t="shared" si="1"/>
        <v>49.148544707468346</v>
      </c>
      <c r="I16" s="331">
        <f t="shared" si="1"/>
        <v>48.65797542467233</v>
      </c>
      <c r="J16" s="331">
        <f t="shared" si="1"/>
        <v>45.801986891539229</v>
      </c>
      <c r="K16" s="331">
        <f t="shared" ref="K16:M16" si="8">(K10-K11)/K11*100</f>
        <v>47.368605323197762</v>
      </c>
      <c r="L16" s="331">
        <f t="shared" si="8"/>
        <v>60.40267785525424</v>
      </c>
      <c r="M16" s="331">
        <f t="shared" si="8"/>
        <v>50.713373184724119</v>
      </c>
      <c r="N16" s="331">
        <f>(N10-N11)/N11*100</f>
        <v>56.28845638736064</v>
      </c>
    </row>
    <row r="17" spans="1:14" ht="17.25" x14ac:dyDescent="0.25">
      <c r="A17" s="725" t="s">
        <v>670</v>
      </c>
      <c r="B17" s="579">
        <f>(B7-B11)/B11*100</f>
        <v>305.30205220325632</v>
      </c>
      <c r="C17" s="579">
        <f t="shared" ref="C17:D17" si="9">(C7-C11)/C11*100</f>
        <v>292.4579338463173</v>
      </c>
      <c r="D17" s="579">
        <f t="shared" si="9"/>
        <v>278.1177812563721</v>
      </c>
      <c r="E17" s="579">
        <f t="shared" ref="E17:J17" si="10">(E7-E11)/E11*100</f>
        <v>273.74041223238305</v>
      </c>
      <c r="F17" s="579">
        <f t="shared" si="10"/>
        <v>259.37009050423381</v>
      </c>
      <c r="G17" s="579">
        <f t="shared" si="10"/>
        <v>247.74689735997146</v>
      </c>
      <c r="H17" s="579">
        <f t="shared" si="10"/>
        <v>227.61628433216003</v>
      </c>
      <c r="I17" s="579">
        <f t="shared" si="10"/>
        <v>223.19983073859774</v>
      </c>
      <c r="J17" s="579">
        <f t="shared" si="10"/>
        <v>229.77669915234591</v>
      </c>
      <c r="K17" s="579">
        <f t="shared" ref="K17:M17" si="11">(K7-K11)/K11*100</f>
        <v>224.69116667469063</v>
      </c>
      <c r="L17" s="579">
        <f t="shared" si="11"/>
        <v>216.65710250828641</v>
      </c>
      <c r="M17" s="579">
        <f t="shared" si="11"/>
        <v>209.43412911502205</v>
      </c>
      <c r="N17" s="579">
        <f>(N7-N11)/N11*100</f>
        <v>244.66490331994072</v>
      </c>
    </row>
    <row r="18" spans="1:14" ht="14.45" customHeight="1" x14ac:dyDescent="0.25">
      <c r="H18" s="24"/>
      <c r="I18" s="24"/>
      <c r="J18" s="24"/>
      <c r="K18" s="24"/>
      <c r="L18" s="24"/>
      <c r="M18" s="24"/>
      <c r="N18" s="205"/>
    </row>
    <row r="19" spans="1:14" ht="14.45" customHeight="1" x14ac:dyDescent="0.25">
      <c r="H19" s="24"/>
      <c r="I19" s="24"/>
      <c r="J19" s="24"/>
      <c r="K19" s="24"/>
      <c r="L19" s="24"/>
      <c r="M19" s="24"/>
      <c r="N19" s="205"/>
    </row>
    <row r="20" spans="1:14" ht="14.45" customHeight="1" x14ac:dyDescent="0.25">
      <c r="H20" s="24"/>
      <c r="I20" s="24"/>
      <c r="J20" s="24"/>
      <c r="K20" s="24"/>
      <c r="L20" s="24"/>
      <c r="M20" s="24"/>
      <c r="N20" s="205"/>
    </row>
  </sheetData>
  <mergeCells count="1">
    <mergeCell ref="N3:N4"/>
  </mergeCells>
  <phoneticPr fontId="83"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49DD-208B-4953-8D84-5EE775C16895}">
  <sheetPr>
    <tabColor rgb="FF0000FF"/>
  </sheetPr>
  <dimension ref="A1:N21"/>
  <sheetViews>
    <sheetView showGridLines="0" zoomScale="80" zoomScaleNormal="80" workbookViewId="0">
      <selection activeCell="O8" sqref="O8"/>
    </sheetView>
  </sheetViews>
  <sheetFormatPr defaultColWidth="9.140625" defaultRowHeight="15.75" x14ac:dyDescent="0.25"/>
  <cols>
    <col min="1" max="1" width="16.7109375" style="6" customWidth="1"/>
    <col min="2" max="14" width="12.5703125" style="6" customWidth="1"/>
    <col min="15" max="16384" width="9.140625" style="6"/>
  </cols>
  <sheetData>
    <row r="1" spans="1:14" ht="23.25" x14ac:dyDescent="0.35">
      <c r="A1" s="2" t="str">
        <f>+'Indice-Index'!A20</f>
        <v>1.14 Traffico dati medio giornaliero (download+upload) - Data traffic daily avg</v>
      </c>
      <c r="B1" s="181"/>
      <c r="C1" s="181"/>
      <c r="D1" s="181"/>
      <c r="E1" s="93"/>
      <c r="F1" s="93"/>
      <c r="G1" s="93"/>
      <c r="H1" s="93"/>
      <c r="I1" s="93"/>
      <c r="J1" s="93"/>
      <c r="K1" s="93"/>
      <c r="L1" s="93"/>
      <c r="M1" s="93"/>
      <c r="N1" s="93"/>
    </row>
    <row r="3" spans="1:14" ht="18" customHeight="1" x14ac:dyDescent="0.3">
      <c r="A3" s="24"/>
      <c r="B3" s="702" t="str">
        <f>+'1.6'!B3</f>
        <v>Gennaio</v>
      </c>
      <c r="C3" s="702" t="str">
        <f>+'1.6'!C3</f>
        <v>Febbraio</v>
      </c>
      <c r="D3" s="702" t="str">
        <f>+'1.6'!D3</f>
        <v>Marzo</v>
      </c>
      <c r="E3" s="702" t="str">
        <f>+'1.6'!E3</f>
        <v>Aprile</v>
      </c>
      <c r="F3" s="702" t="str">
        <f>+'1.6'!F3</f>
        <v>Maggio</v>
      </c>
      <c r="G3" s="702" t="str">
        <f>+'1.6'!G3</f>
        <v>Giugno</v>
      </c>
      <c r="H3" s="702" t="str">
        <f>+'1.6'!H3</f>
        <v>Luglio</v>
      </c>
      <c r="I3" s="702" t="str">
        <f>+'1.6'!I3</f>
        <v>Agosto</v>
      </c>
      <c r="J3" s="702" t="str">
        <f>+'1.6'!J3</f>
        <v>Settembre</v>
      </c>
      <c r="K3" s="702" t="str">
        <f>+'1.6'!K3</f>
        <v>Ottobre</v>
      </c>
      <c r="L3" s="702" t="str">
        <f>+'1.6'!L3</f>
        <v>Novembre</v>
      </c>
      <c r="M3" s="702" t="str">
        <f>+'1.6'!M3</f>
        <v>Dicembre</v>
      </c>
      <c r="N3" s="1074" t="s">
        <v>1048</v>
      </c>
    </row>
    <row r="4" spans="1:14" ht="18" customHeight="1" x14ac:dyDescent="0.3">
      <c r="B4" s="1039" t="str">
        <f>+'1.6'!B4</f>
        <v>January</v>
      </c>
      <c r="C4" s="1039" t="str">
        <f>+'1.6'!C4</f>
        <v>February</v>
      </c>
      <c r="D4" s="1039" t="str">
        <f>+'1.6'!D4</f>
        <v>March</v>
      </c>
      <c r="E4" s="1039" t="str">
        <f>+'1.6'!E4</f>
        <v>March</v>
      </c>
      <c r="F4" s="1039" t="str">
        <f>+'1.6'!F4</f>
        <v>March</v>
      </c>
      <c r="G4" s="1039" t="str">
        <f>+'1.6'!G4</f>
        <v>March</v>
      </c>
      <c r="H4" s="1039" t="str">
        <f>+'1.6'!H4</f>
        <v>July</v>
      </c>
      <c r="I4" s="1039" t="str">
        <f>+'1.6'!I4</f>
        <v>August</v>
      </c>
      <c r="J4" s="1039" t="str">
        <f>+'1.6'!J4</f>
        <v>September</v>
      </c>
      <c r="K4" s="1039" t="str">
        <f>+'1.6'!K4</f>
        <v>October</v>
      </c>
      <c r="L4" s="1039" t="str">
        <f>+'1.6'!L4</f>
        <v>November</v>
      </c>
      <c r="M4" s="1039" t="str">
        <f>+'1.6'!M4</f>
        <v>December</v>
      </c>
      <c r="N4" s="1075"/>
    </row>
    <row r="5" spans="1:14" ht="11.25" customHeight="1" x14ac:dyDescent="0.25">
      <c r="B5" s="34"/>
      <c r="C5" s="34"/>
      <c r="D5" s="34"/>
      <c r="H5" s="24"/>
      <c r="I5" s="24"/>
      <c r="J5" s="24"/>
      <c r="K5" s="24"/>
      <c r="L5" s="24"/>
      <c r="M5" s="24"/>
      <c r="N5" s="216"/>
    </row>
    <row r="6" spans="1:14" ht="14.45" customHeight="1" x14ac:dyDescent="0.25">
      <c r="H6" s="24"/>
      <c r="I6" s="24"/>
      <c r="J6" s="24"/>
      <c r="K6" s="24"/>
      <c r="L6" s="24"/>
      <c r="M6" s="24"/>
      <c r="N6" s="205"/>
    </row>
    <row r="7" spans="1:14" ht="18.75" x14ac:dyDescent="0.25">
      <c r="A7" s="731" t="s">
        <v>339</v>
      </c>
      <c r="B7" s="405"/>
      <c r="C7" s="405"/>
      <c r="D7" s="405"/>
      <c r="E7" s="405"/>
      <c r="F7" s="405"/>
      <c r="G7" s="405"/>
      <c r="H7" s="24"/>
      <c r="I7" s="24"/>
      <c r="J7" s="24"/>
      <c r="K7" s="24"/>
      <c r="L7" s="24"/>
      <c r="M7" s="24"/>
      <c r="N7" s="117"/>
    </row>
    <row r="8" spans="1:14" ht="16.5" customHeight="1" x14ac:dyDescent="0.3">
      <c r="A8" s="406">
        <v>2023</v>
      </c>
      <c r="B8" s="336">
        <v>0.72289818879396728</v>
      </c>
      <c r="C8" s="336">
        <v>0.73761331251501516</v>
      </c>
      <c r="D8" s="336">
        <v>0.73723839179278317</v>
      </c>
      <c r="E8" s="336">
        <v>0.75124180832458098</v>
      </c>
      <c r="F8" s="336">
        <v>0.75028117327417621</v>
      </c>
      <c r="G8" s="336">
        <v>0.77040153950225987</v>
      </c>
      <c r="H8" s="350">
        <v>0.78632224282614072</v>
      </c>
      <c r="I8" s="350">
        <v>0.82788863528132739</v>
      </c>
      <c r="J8" s="350">
        <v>0.81583041336286066</v>
      </c>
      <c r="K8" s="1033">
        <v>0.80034589319993443</v>
      </c>
      <c r="L8" s="1033">
        <v>0.79987261914360885</v>
      </c>
      <c r="M8" s="1033">
        <v>0.80254875484257504</v>
      </c>
      <c r="N8" s="413">
        <v>0.77575159656474801</v>
      </c>
    </row>
    <row r="9" spans="1:14" ht="18.75" x14ac:dyDescent="0.3">
      <c r="A9" s="701">
        <v>2022</v>
      </c>
      <c r="B9" s="336">
        <v>0.57374876984981049</v>
      </c>
      <c r="C9" s="336">
        <v>0.58559052666164979</v>
      </c>
      <c r="D9" s="336">
        <v>0.59594957166880969</v>
      </c>
      <c r="E9" s="336">
        <v>0.60625240541322634</v>
      </c>
      <c r="F9" s="336">
        <v>0.60936915377450573</v>
      </c>
      <c r="G9" s="336">
        <v>0.63247761153079929</v>
      </c>
      <c r="H9" s="350">
        <v>0.65608858756373445</v>
      </c>
      <c r="I9" s="350">
        <v>0.7006786612816247</v>
      </c>
      <c r="J9" s="350">
        <v>0.67587329962041587</v>
      </c>
      <c r="K9" s="1033">
        <v>0.66513706633872072</v>
      </c>
      <c r="L9" s="1033">
        <v>0.68625872432333024</v>
      </c>
      <c r="M9" s="1033">
        <v>0.69613075769752775</v>
      </c>
      <c r="N9" s="413">
        <v>0.64058937311037789</v>
      </c>
    </row>
    <row r="10" spans="1:14" ht="18.75" x14ac:dyDescent="0.3">
      <c r="A10" s="222">
        <v>2021</v>
      </c>
      <c r="B10" s="336">
        <v>0.41887126220078774</v>
      </c>
      <c r="C10" s="336">
        <v>0.42366896641571961</v>
      </c>
      <c r="D10" s="336">
        <v>0.46125072856776339</v>
      </c>
      <c r="E10" s="336">
        <v>0.4567144555235863</v>
      </c>
      <c r="F10" s="336">
        <v>0.43881655872905173</v>
      </c>
      <c r="G10" s="336">
        <v>0.44995956417013871</v>
      </c>
      <c r="H10" s="350">
        <v>0.4829004165497614</v>
      </c>
      <c r="I10" s="350">
        <v>0.5109664804224523</v>
      </c>
      <c r="J10" s="350">
        <v>0.50208805424815695</v>
      </c>
      <c r="K10" s="1033">
        <v>0.48678321865577528</v>
      </c>
      <c r="L10" s="1033">
        <v>0.49867632419693014</v>
      </c>
      <c r="M10" s="1033">
        <v>0.5079227342201893</v>
      </c>
      <c r="N10" s="413">
        <v>0.47031547083131664</v>
      </c>
    </row>
    <row r="11" spans="1:14" ht="18.75" x14ac:dyDescent="0.3">
      <c r="A11" s="222">
        <v>2020</v>
      </c>
      <c r="B11" s="336">
        <v>0.27702790556683732</v>
      </c>
      <c r="C11" s="336">
        <v>0.29378110569517296</v>
      </c>
      <c r="D11" s="336">
        <v>0.35687629405244981</v>
      </c>
      <c r="E11" s="336">
        <v>0.36865789395842197</v>
      </c>
      <c r="F11" s="336">
        <v>0.33392369109765274</v>
      </c>
      <c r="G11" s="336">
        <v>0.34209855716162713</v>
      </c>
      <c r="H11" s="350">
        <v>0.36251810736535039</v>
      </c>
      <c r="I11" s="350">
        <v>0.38424079068062555</v>
      </c>
      <c r="J11" s="350">
        <v>0.36266965844840598</v>
      </c>
      <c r="K11" s="1033">
        <v>0.36936728250854051</v>
      </c>
      <c r="L11" s="1033">
        <v>0.41662611284661344</v>
      </c>
      <c r="M11" s="1033">
        <v>0.40643819583491947</v>
      </c>
      <c r="N11" s="413">
        <v>0.35638723226603813</v>
      </c>
    </row>
    <row r="12" spans="1:14" ht="18.75" x14ac:dyDescent="0.3">
      <c r="A12" s="222">
        <v>2019</v>
      </c>
      <c r="B12" s="336">
        <v>0.18293602479814125</v>
      </c>
      <c r="C12" s="336">
        <v>0.19225490386877608</v>
      </c>
      <c r="D12" s="336">
        <v>0.19891300452692379</v>
      </c>
      <c r="E12" s="336">
        <v>0.20684562025676076</v>
      </c>
      <c r="F12" s="336">
        <v>0.2162575027864381</v>
      </c>
      <c r="G12" s="336">
        <v>0.23197937827019616</v>
      </c>
      <c r="H12" s="351">
        <v>0.25018696180140582</v>
      </c>
      <c r="I12" s="351">
        <v>0.26581814985343666</v>
      </c>
      <c r="J12" s="351">
        <v>0.25558644926419544</v>
      </c>
      <c r="K12" s="1034">
        <v>0.25455436444169666</v>
      </c>
      <c r="L12" s="1034">
        <v>0.2607493462300251</v>
      </c>
      <c r="M12" s="1034">
        <v>0.26761844057239736</v>
      </c>
      <c r="N12" s="413">
        <v>0.23239623185133715</v>
      </c>
    </row>
    <row r="13" spans="1:14" x14ac:dyDescent="0.25">
      <c r="A13" s="326" t="s">
        <v>308</v>
      </c>
      <c r="B13" s="327"/>
      <c r="C13" s="327"/>
      <c r="D13" s="327"/>
      <c r="E13" s="327"/>
      <c r="F13" s="327"/>
      <c r="G13" s="327"/>
    </row>
    <row r="14" spans="1:14" ht="17.25" x14ac:dyDescent="0.25">
      <c r="A14" s="725" t="s">
        <v>669</v>
      </c>
      <c r="B14" s="579">
        <f>(B8-B9)/B9*100</f>
        <v>25.995597164103629</v>
      </c>
      <c r="C14" s="579">
        <f t="shared" ref="C14:N17" si="0">(C8-C9)/C9*100</f>
        <v>25.96059514828919</v>
      </c>
      <c r="D14" s="579">
        <f t="shared" si="0"/>
        <v>23.708183853262788</v>
      </c>
      <c r="E14" s="579">
        <f t="shared" si="0"/>
        <v>23.91568290974924</v>
      </c>
      <c r="F14" s="579">
        <f t="shared" si="0"/>
        <v>23.124245562290856</v>
      </c>
      <c r="G14" s="579">
        <f t="shared" si="0"/>
        <v>21.806926515175817</v>
      </c>
      <c r="H14" s="579">
        <f t="shared" si="0"/>
        <v>19.850010765467701</v>
      </c>
      <c r="I14" s="579">
        <f t="shared" si="0"/>
        <v>18.155251619482815</v>
      </c>
      <c r="J14" s="579">
        <f t="shared" si="0"/>
        <v>20.707596204946629</v>
      </c>
      <c r="K14" s="579">
        <f t="shared" si="0"/>
        <v>20.3279645209787</v>
      </c>
      <c r="L14" s="579">
        <f t="shared" si="0"/>
        <v>16.555548336715866</v>
      </c>
      <c r="M14" s="579">
        <f t="shared" si="0"/>
        <v>15.287070132776181</v>
      </c>
      <c r="N14" s="579">
        <f>(N8-N9)/N9*100</f>
        <v>21.09966682683023</v>
      </c>
    </row>
    <row r="15" spans="1:14" x14ac:dyDescent="0.25">
      <c r="A15" s="330" t="s">
        <v>331</v>
      </c>
      <c r="B15" s="331">
        <f>(B9-B10)/B10*100</f>
        <v>36.974966206868004</v>
      </c>
      <c r="C15" s="331">
        <f t="shared" si="0"/>
        <v>38.21888622520602</v>
      </c>
      <c r="D15" s="331">
        <f t="shared" si="0"/>
        <v>29.202955086770636</v>
      </c>
      <c r="E15" s="331">
        <f t="shared" si="0"/>
        <v>32.742110104267844</v>
      </c>
      <c r="F15" s="331">
        <f t="shared" si="0"/>
        <v>38.866490257210664</v>
      </c>
      <c r="G15" s="331">
        <f t="shared" si="0"/>
        <v>40.563210984809039</v>
      </c>
      <c r="H15" s="331">
        <f t="shared" si="0"/>
        <v>35.864158546677608</v>
      </c>
      <c r="I15" s="331">
        <f t="shared" si="0"/>
        <v>37.128106857875274</v>
      </c>
      <c r="J15" s="331">
        <f t="shared" si="0"/>
        <v>34.612503504487997</v>
      </c>
      <c r="K15" s="331">
        <f t="shared" si="0"/>
        <v>36.639276139276049</v>
      </c>
      <c r="L15" s="331">
        <f t="shared" si="0"/>
        <v>37.6160629700003</v>
      </c>
      <c r="M15" s="331">
        <f t="shared" si="0"/>
        <v>37.054459428025623</v>
      </c>
      <c r="N15" s="331">
        <f t="shared" si="0"/>
        <v>36.204189068688258</v>
      </c>
    </row>
    <row r="16" spans="1:14" x14ac:dyDescent="0.25">
      <c r="A16" s="330" t="s">
        <v>416</v>
      </c>
      <c r="B16" s="331">
        <f>(B10-B11)/B11*100</f>
        <v>51.201829773689887</v>
      </c>
      <c r="C16" s="331">
        <f t="shared" si="0"/>
        <v>44.2124623410323</v>
      </c>
      <c r="D16" s="331">
        <f t="shared" si="0"/>
        <v>29.246670696477743</v>
      </c>
      <c r="E16" s="331">
        <f t="shared" si="0"/>
        <v>23.885711660658362</v>
      </c>
      <c r="F16" s="331">
        <f t="shared" si="0"/>
        <v>31.412226933225917</v>
      </c>
      <c r="G16" s="331">
        <f t="shared" si="0"/>
        <v>31.529220088920695</v>
      </c>
      <c r="H16" s="331">
        <f t="shared" si="0"/>
        <v>33.207254131195214</v>
      </c>
      <c r="I16" s="331">
        <f t="shared" si="0"/>
        <v>32.980800793520906</v>
      </c>
      <c r="J16" s="331">
        <f t="shared" si="0"/>
        <v>38.442255245784466</v>
      </c>
      <c r="K16" s="331">
        <f t="shared" si="0"/>
        <v>31.788396457263346</v>
      </c>
      <c r="L16" s="331">
        <f t="shared" si="0"/>
        <v>19.693967521552018</v>
      </c>
      <c r="M16" s="331">
        <f t="shared" si="0"/>
        <v>24.969242415023707</v>
      </c>
      <c r="N16" s="331">
        <f t="shared" si="0"/>
        <v>31.967542114480874</v>
      </c>
    </row>
    <row r="17" spans="1:14" x14ac:dyDescent="0.25">
      <c r="A17" s="330" t="s">
        <v>417</v>
      </c>
      <c r="B17" s="331">
        <f>(B11-B12)/B12*100</f>
        <v>51.434309274250779</v>
      </c>
      <c r="C17" s="331">
        <f t="shared" si="0"/>
        <v>52.808120772666356</v>
      </c>
      <c r="D17" s="331">
        <f t="shared" si="0"/>
        <v>79.413254000768447</v>
      </c>
      <c r="E17" s="331">
        <f t="shared" si="0"/>
        <v>78.22852304090415</v>
      </c>
      <c r="F17" s="331">
        <f t="shared" si="0"/>
        <v>54.410222440889896</v>
      </c>
      <c r="G17" s="331">
        <f t="shared" si="0"/>
        <v>47.469382715204333</v>
      </c>
      <c r="H17" s="331">
        <f t="shared" si="0"/>
        <v>44.898880723093455</v>
      </c>
      <c r="I17" s="331">
        <f t="shared" si="0"/>
        <v>44.550246434445214</v>
      </c>
      <c r="J17" s="331">
        <f t="shared" si="0"/>
        <v>41.897060463295702</v>
      </c>
      <c r="K17" s="331">
        <f t="shared" si="0"/>
        <v>45.103496189766055</v>
      </c>
      <c r="L17" s="331">
        <f t="shared" si="0"/>
        <v>59.780309661477972</v>
      </c>
      <c r="M17" s="331">
        <f t="shared" si="0"/>
        <v>51.87226820603491</v>
      </c>
      <c r="N17" s="331">
        <f t="shared" si="0"/>
        <v>53.353274890454117</v>
      </c>
    </row>
    <row r="18" spans="1:14" ht="17.25" x14ac:dyDescent="0.25">
      <c r="A18" s="725" t="s">
        <v>670</v>
      </c>
      <c r="B18" s="579">
        <f>(B8-B12)/B12*100</f>
        <v>295.16447872508513</v>
      </c>
      <c r="C18" s="579">
        <f t="shared" ref="C18:G18" si="1">(C8-C12)/C12*100</f>
        <v>283.6642382960876</v>
      </c>
      <c r="D18" s="579">
        <f t="shared" si="1"/>
        <v>270.63358102008584</v>
      </c>
      <c r="E18" s="579">
        <f t="shared" si="1"/>
        <v>263.18961329326316</v>
      </c>
      <c r="F18" s="579">
        <f t="shared" si="1"/>
        <v>246.93879454212754</v>
      </c>
      <c r="G18" s="579">
        <f t="shared" si="1"/>
        <v>232.0991483152182</v>
      </c>
      <c r="H18" s="579">
        <f>(H8-H12)/H12*100</f>
        <v>214.29385335048354</v>
      </c>
      <c r="I18" s="579">
        <f>(I8-I12)/I12*100</f>
        <v>211.44925045103119</v>
      </c>
      <c r="J18" s="579">
        <f>(J8-J12)/J12*100</f>
        <v>219.19940032483899</v>
      </c>
      <c r="K18" s="579">
        <f t="shared" ref="K18:M18" si="2">(K8-K12)/K12*100</f>
        <v>214.4105955343957</v>
      </c>
      <c r="L18" s="579">
        <f t="shared" si="2"/>
        <v>206.75920408175662</v>
      </c>
      <c r="M18" s="579">
        <f t="shared" si="2"/>
        <v>199.88544628166827</v>
      </c>
      <c r="N18" s="579">
        <f>(N8-N12)/N12*100</f>
        <v>233.80558298423395</v>
      </c>
    </row>
    <row r="19" spans="1:14" ht="21" x14ac:dyDescent="0.35">
      <c r="E19" s="352"/>
      <c r="F19"/>
    </row>
    <row r="21" spans="1:14" x14ac:dyDescent="0.25">
      <c r="H21" s="24"/>
      <c r="I21" s="24"/>
      <c r="J21" s="24"/>
      <c r="K21" s="24"/>
      <c r="L21" s="24"/>
      <c r="M21" s="24"/>
      <c r="N21" s="24"/>
    </row>
  </sheetData>
  <mergeCells count="1">
    <mergeCell ref="N3:N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codeName="Foglio15">
    <tabColor rgb="FF0000FF"/>
  </sheetPr>
  <dimension ref="A1:P208"/>
  <sheetViews>
    <sheetView showGridLines="0" zoomScale="90" zoomScaleNormal="90" workbookViewId="0">
      <pane xSplit="1" ySplit="5" topLeftCell="B182" activePane="bottomRight" state="frozen"/>
      <selection pane="topRight" activeCell="B1" sqref="B1"/>
      <selection pane="bottomLeft" activeCell="A6" sqref="A6"/>
      <selection pane="bottomRight" activeCell="J199" sqref="J199"/>
    </sheetView>
  </sheetViews>
  <sheetFormatPr defaultColWidth="9.85546875" defaultRowHeight="15" x14ac:dyDescent="0.25"/>
  <cols>
    <col min="1" max="3" width="9.85546875" style="622"/>
    <col min="4" max="4" width="9.85546875" style="636"/>
    <col min="5" max="5" width="15.7109375" style="637" customWidth="1"/>
    <col min="6" max="6" width="12.28515625" style="638" bestFit="1" customWidth="1"/>
    <col min="7" max="16384" width="9.85546875" style="622"/>
  </cols>
  <sheetData>
    <row r="1" spans="1:16" ht="21" x14ac:dyDescent="0.25">
      <c r="A1" s="616" t="str">
        <f>+'Indice-Index'!A22</f>
        <v>1.16 Traffico dati, intensità dei flussi settimanali - Weekly data traffic intensity</v>
      </c>
      <c r="B1" s="617"/>
      <c r="C1" s="617"/>
      <c r="D1" s="618"/>
      <c r="E1" s="619"/>
      <c r="F1" s="620"/>
      <c r="G1" s="617"/>
      <c r="H1" s="617"/>
      <c r="I1" s="617"/>
      <c r="J1" s="617"/>
      <c r="K1" s="621"/>
      <c r="L1" s="621"/>
      <c r="M1" s="621"/>
      <c r="N1" s="621"/>
      <c r="O1" s="621"/>
      <c r="P1" s="621"/>
    </row>
    <row r="3" spans="1:16" s="623" customFormat="1" ht="19.5" thickBot="1" x14ac:dyDescent="0.35">
      <c r="B3" s="591" t="s">
        <v>422</v>
      </c>
      <c r="C3" s="591" t="s">
        <v>423</v>
      </c>
      <c r="D3" s="591" t="s">
        <v>424</v>
      </c>
      <c r="E3" s="591" t="s">
        <v>425</v>
      </c>
      <c r="F3" s="592" t="s">
        <v>662</v>
      </c>
    </row>
    <row r="4" spans="1:16" s="623" customFormat="1" ht="19.5" thickBot="1" x14ac:dyDescent="0.35">
      <c r="B4" s="593">
        <v>2020</v>
      </c>
      <c r="C4" s="593" t="s">
        <v>426</v>
      </c>
      <c r="D4" s="594" t="s">
        <v>427</v>
      </c>
      <c r="E4" s="593" t="s">
        <v>428</v>
      </c>
      <c r="F4" s="595">
        <v>0</v>
      </c>
    </row>
    <row r="5" spans="1:16" s="623" customFormat="1" ht="15.75" x14ac:dyDescent="0.25">
      <c r="B5" s="624"/>
      <c r="D5" s="625"/>
      <c r="E5" s="626"/>
      <c r="F5" s="627"/>
    </row>
    <row r="6" spans="1:16" s="623" customFormat="1" ht="16.5" thickBot="1" x14ac:dyDescent="0.3">
      <c r="B6" s="624"/>
      <c r="D6" s="625"/>
      <c r="E6" s="626"/>
      <c r="F6" s="627"/>
    </row>
    <row r="7" spans="1:16" s="623" customFormat="1" ht="15.75" x14ac:dyDescent="0.25">
      <c r="B7" s="1089">
        <v>2020</v>
      </c>
      <c r="C7" s="628"/>
      <c r="D7" s="629" t="s">
        <v>429</v>
      </c>
      <c r="E7" s="630" t="s">
        <v>430</v>
      </c>
      <c r="F7" s="877">
        <v>-5.1988691942981974E-3</v>
      </c>
    </row>
    <row r="8" spans="1:16" s="623" customFormat="1" ht="16.5" customHeight="1" x14ac:dyDescent="0.25">
      <c r="B8" s="1090"/>
      <c r="D8" s="631" t="s">
        <v>431</v>
      </c>
      <c r="E8" s="632" t="s">
        <v>432</v>
      </c>
      <c r="F8" s="878">
        <v>4.3120150670658858E-2</v>
      </c>
    </row>
    <row r="9" spans="1:16" s="623" customFormat="1" ht="16.5" customHeight="1" x14ac:dyDescent="0.25">
      <c r="B9" s="1090"/>
      <c r="C9" s="623" t="s">
        <v>433</v>
      </c>
      <c r="D9" s="631" t="s">
        <v>434</v>
      </c>
      <c r="E9" s="632" t="s">
        <v>435</v>
      </c>
      <c r="F9" s="878">
        <v>6.29772920373914E-2</v>
      </c>
    </row>
    <row r="10" spans="1:16" s="623" customFormat="1" ht="16.5" customHeight="1" x14ac:dyDescent="0.25">
      <c r="B10" s="1090"/>
      <c r="D10" s="631" t="s">
        <v>436</v>
      </c>
      <c r="E10" s="632" t="s">
        <v>437</v>
      </c>
      <c r="F10" s="878">
        <v>0.17852434604474016</v>
      </c>
    </row>
    <row r="11" spans="1:16" s="623" customFormat="1" ht="16.5" customHeight="1" x14ac:dyDescent="0.25">
      <c r="B11" s="1090"/>
      <c r="D11" s="631" t="s">
        <v>438</v>
      </c>
      <c r="E11" s="632" t="s">
        <v>439</v>
      </c>
      <c r="F11" s="878">
        <v>0.16977310413020782</v>
      </c>
    </row>
    <row r="12" spans="1:16" s="623" customFormat="1" ht="16.5" customHeight="1" x14ac:dyDescent="0.25">
      <c r="B12" s="1090"/>
      <c r="D12" s="631" t="s">
        <v>440</v>
      </c>
      <c r="E12" s="632" t="s">
        <v>441</v>
      </c>
      <c r="F12" s="878">
        <v>0.17524849712443338</v>
      </c>
    </row>
    <row r="13" spans="1:16" s="623" customFormat="1" ht="16.5" customHeight="1" x14ac:dyDescent="0.25">
      <c r="B13" s="1090"/>
      <c r="D13" s="631" t="s">
        <v>442</v>
      </c>
      <c r="E13" s="632" t="s">
        <v>443</v>
      </c>
      <c r="F13" s="878">
        <v>0.16204224709037274</v>
      </c>
    </row>
    <row r="14" spans="1:16" s="623" customFormat="1" ht="16.5" customHeight="1" x14ac:dyDescent="0.25">
      <c r="B14" s="1090"/>
      <c r="C14" s="623" t="s">
        <v>444</v>
      </c>
      <c r="D14" s="631" t="s">
        <v>445</v>
      </c>
      <c r="E14" s="632" t="s">
        <v>446</v>
      </c>
      <c r="F14" s="878">
        <v>0.15760308065854026</v>
      </c>
    </row>
    <row r="15" spans="1:16" s="623" customFormat="1" ht="16.5" customHeight="1" x14ac:dyDescent="0.25">
      <c r="B15" s="1090"/>
      <c r="D15" s="631" t="s">
        <v>447</v>
      </c>
      <c r="E15" s="632" t="s">
        <v>448</v>
      </c>
      <c r="F15" s="878">
        <v>0.14367826101150158</v>
      </c>
    </row>
    <row r="16" spans="1:16" s="623" customFormat="1" ht="16.5" customHeight="1" x14ac:dyDescent="0.25">
      <c r="B16" s="1090"/>
      <c r="D16" s="631" t="s">
        <v>449</v>
      </c>
      <c r="E16" s="632" t="s">
        <v>450</v>
      </c>
      <c r="F16" s="878">
        <v>0.17792993982042057</v>
      </c>
    </row>
    <row r="17" spans="2:6" s="623" customFormat="1" ht="16.5" customHeight="1" x14ac:dyDescent="0.25">
      <c r="B17" s="1090"/>
      <c r="D17" s="631" t="s">
        <v>451</v>
      </c>
      <c r="E17" s="632" t="s">
        <v>452</v>
      </c>
      <c r="F17" s="878">
        <v>0.18757097507427647</v>
      </c>
    </row>
    <row r="18" spans="2:6" s="623" customFormat="1" ht="16.5" customHeight="1" x14ac:dyDescent="0.25">
      <c r="B18" s="1090"/>
      <c r="C18" s="623" t="s">
        <v>453</v>
      </c>
      <c r="D18" s="631" t="s">
        <v>454</v>
      </c>
      <c r="E18" s="632" t="s">
        <v>455</v>
      </c>
      <c r="F18" s="878">
        <v>0.11901655960930645</v>
      </c>
    </row>
    <row r="19" spans="2:6" s="623" customFormat="1" ht="16.5" customHeight="1" x14ac:dyDescent="0.25">
      <c r="B19" s="1090"/>
      <c r="D19" s="631" t="s">
        <v>456</v>
      </c>
      <c r="E19" s="632" t="s">
        <v>457</v>
      </c>
      <c r="F19" s="878">
        <v>0.13074573317886959</v>
      </c>
    </row>
    <row r="20" spans="2:6" s="623" customFormat="1" ht="16.5" customHeight="1" x14ac:dyDescent="0.25">
      <c r="B20" s="1090"/>
      <c r="D20" s="631" t="s">
        <v>458</v>
      </c>
      <c r="E20" s="632" t="s">
        <v>459</v>
      </c>
      <c r="F20" s="878">
        <v>0.10892741215600288</v>
      </c>
    </row>
    <row r="21" spans="2:6" s="623" customFormat="1" ht="16.5" customHeight="1" x14ac:dyDescent="0.25">
      <c r="B21" s="1090"/>
      <c r="D21" s="631" t="s">
        <v>460</v>
      </c>
      <c r="E21" s="632" t="s">
        <v>461</v>
      </c>
      <c r="F21" s="878">
        <v>6.2054630007940356E-2</v>
      </c>
    </row>
    <row r="22" spans="2:6" s="623" customFormat="1" ht="16.5" customHeight="1" x14ac:dyDescent="0.25">
      <c r="B22" s="1090"/>
      <c r="C22" s="623" t="s">
        <v>462</v>
      </c>
      <c r="D22" s="631" t="s">
        <v>463</v>
      </c>
      <c r="E22" s="632" t="s">
        <v>464</v>
      </c>
      <c r="F22" s="878">
        <v>0.12616203686017091</v>
      </c>
    </row>
    <row r="23" spans="2:6" s="623" customFormat="1" ht="16.5" customHeight="1" x14ac:dyDescent="0.25">
      <c r="B23" s="1090"/>
      <c r="D23" s="631" t="s">
        <v>465</v>
      </c>
      <c r="E23" s="632" t="s">
        <v>466</v>
      </c>
      <c r="F23" s="878">
        <v>0.1737571080881011</v>
      </c>
    </row>
    <row r="24" spans="2:6" s="623" customFormat="1" ht="16.5" customHeight="1" x14ac:dyDescent="0.25">
      <c r="B24" s="1090"/>
      <c r="D24" s="631" t="s">
        <v>467</v>
      </c>
      <c r="E24" s="632" t="s">
        <v>468</v>
      </c>
      <c r="F24" s="878">
        <v>0.17459076952783739</v>
      </c>
    </row>
    <row r="25" spans="2:6" s="623" customFormat="1" ht="16.5" customHeight="1" x14ac:dyDescent="0.25">
      <c r="B25" s="1090"/>
      <c r="D25" s="631" t="s">
        <v>469</v>
      </c>
      <c r="E25" s="632" t="s">
        <v>470</v>
      </c>
      <c r="F25" s="878">
        <v>0.19834386109803803</v>
      </c>
    </row>
    <row r="26" spans="2:6" s="623" customFormat="1" ht="16.5" customHeight="1" x14ac:dyDescent="0.25">
      <c r="B26" s="1090"/>
      <c r="D26" s="631" t="s">
        <v>471</v>
      </c>
      <c r="E26" s="632" t="s">
        <v>472</v>
      </c>
      <c r="F26" s="878">
        <v>0.22627034343620211</v>
      </c>
    </row>
    <row r="27" spans="2:6" s="623" customFormat="1" ht="16.5" customHeight="1" x14ac:dyDescent="0.25">
      <c r="B27" s="1090"/>
      <c r="C27" s="623" t="s">
        <v>473</v>
      </c>
      <c r="D27" s="631" t="s">
        <v>474</v>
      </c>
      <c r="E27" s="632" t="s">
        <v>475</v>
      </c>
      <c r="F27" s="878">
        <v>0.34523937785654046</v>
      </c>
    </row>
    <row r="28" spans="2:6" s="623" customFormat="1" ht="16.5" customHeight="1" x14ac:dyDescent="0.25">
      <c r="B28" s="1090"/>
      <c r="D28" s="631" t="s">
        <v>476</v>
      </c>
      <c r="E28" s="632" t="s">
        <v>477</v>
      </c>
      <c r="F28" s="878">
        <v>0.24736077766725686</v>
      </c>
    </row>
    <row r="29" spans="2:6" s="623" customFormat="1" ht="16.5" customHeight="1" x14ac:dyDescent="0.25">
      <c r="B29" s="1090"/>
      <c r="D29" s="631" t="s">
        <v>478</v>
      </c>
      <c r="E29" s="632" t="s">
        <v>479</v>
      </c>
      <c r="F29" s="878">
        <v>0.28856532637755294</v>
      </c>
    </row>
    <row r="30" spans="2:6" s="623" customFormat="1" ht="16.5" customHeight="1" x14ac:dyDescent="0.25">
      <c r="B30" s="1090"/>
      <c r="D30" s="631" t="s">
        <v>480</v>
      </c>
      <c r="E30" s="632" t="s">
        <v>481</v>
      </c>
      <c r="F30" s="878">
        <v>0.26401693166422197</v>
      </c>
    </row>
    <row r="31" spans="2:6" s="623" customFormat="1" ht="16.5" customHeight="1" x14ac:dyDescent="0.25">
      <c r="B31" s="1090"/>
      <c r="C31" s="623" t="s">
        <v>482</v>
      </c>
      <c r="D31" s="631" t="s">
        <v>483</v>
      </c>
      <c r="E31" s="632" t="s">
        <v>484</v>
      </c>
      <c r="F31" s="878">
        <v>0.26852489052203599</v>
      </c>
    </row>
    <row r="32" spans="2:6" s="623" customFormat="1" ht="16.5" customHeight="1" x14ac:dyDescent="0.25">
      <c r="B32" s="1090"/>
      <c r="D32" s="631" t="s">
        <v>485</v>
      </c>
      <c r="E32" s="632" t="s">
        <v>486</v>
      </c>
      <c r="F32" s="878">
        <v>0.25131554377293785</v>
      </c>
    </row>
    <row r="33" spans="2:6" s="623" customFormat="1" ht="16.5" customHeight="1" x14ac:dyDescent="0.25">
      <c r="B33" s="1090"/>
      <c r="D33" s="631" t="s">
        <v>487</v>
      </c>
      <c r="E33" s="632" t="s">
        <v>488</v>
      </c>
      <c r="F33" s="878">
        <v>0.27574686756181094</v>
      </c>
    </row>
    <row r="34" spans="2:6" s="623" customFormat="1" ht="16.5" customHeight="1" x14ac:dyDescent="0.25">
      <c r="B34" s="1090"/>
      <c r="D34" s="631" t="s">
        <v>489</v>
      </c>
      <c r="E34" s="632" t="s">
        <v>490</v>
      </c>
      <c r="F34" s="878">
        <v>0.27263120109742839</v>
      </c>
    </row>
    <row r="35" spans="2:6" s="623" customFormat="1" ht="16.5" customHeight="1" x14ac:dyDescent="0.25">
      <c r="B35" s="1090"/>
      <c r="C35" s="623" t="s">
        <v>491</v>
      </c>
      <c r="D35" s="631" t="s">
        <v>492</v>
      </c>
      <c r="E35" s="632" t="s">
        <v>493</v>
      </c>
      <c r="F35" s="878">
        <v>0.26073231859808871</v>
      </c>
    </row>
    <row r="36" spans="2:6" s="623" customFormat="1" ht="16.5" customHeight="1" x14ac:dyDescent="0.25">
      <c r="B36" s="1090"/>
      <c r="D36" s="631" t="s">
        <v>494</v>
      </c>
      <c r="E36" s="632" t="s">
        <v>495</v>
      </c>
      <c r="F36" s="878">
        <v>0.25598011784831409</v>
      </c>
    </row>
    <row r="37" spans="2:6" s="623" customFormat="1" ht="16.5" customHeight="1" x14ac:dyDescent="0.25">
      <c r="B37" s="1090"/>
      <c r="D37" s="631" t="s">
        <v>496</v>
      </c>
      <c r="E37" s="632" t="s">
        <v>497</v>
      </c>
      <c r="F37" s="878">
        <v>0.28309032370505033</v>
      </c>
    </row>
    <row r="38" spans="2:6" s="623" customFormat="1" ht="16.5" customHeight="1" x14ac:dyDescent="0.25">
      <c r="B38" s="1090"/>
      <c r="D38" s="631" t="s">
        <v>498</v>
      </c>
      <c r="E38" s="632" t="s">
        <v>499</v>
      </c>
      <c r="F38" s="878">
        <v>0.29635674093548336</v>
      </c>
    </row>
    <row r="39" spans="2:6" s="623" customFormat="1" ht="16.5" customHeight="1" x14ac:dyDescent="0.25">
      <c r="B39" s="1090"/>
      <c r="D39" s="631" t="s">
        <v>500</v>
      </c>
      <c r="E39" s="632" t="s">
        <v>501</v>
      </c>
      <c r="F39" s="878">
        <v>0.31620720458959045</v>
      </c>
    </row>
    <row r="40" spans="2:6" s="623" customFormat="1" ht="16.5" customHeight="1" x14ac:dyDescent="0.25">
      <c r="B40" s="1090"/>
      <c r="C40" s="623" t="s">
        <v>502</v>
      </c>
      <c r="D40" s="631" t="s">
        <v>503</v>
      </c>
      <c r="E40" s="632" t="s">
        <v>504</v>
      </c>
      <c r="F40" s="878">
        <v>0.24832559684814537</v>
      </c>
    </row>
    <row r="41" spans="2:6" s="623" customFormat="1" ht="16.5" customHeight="1" x14ac:dyDescent="0.25">
      <c r="B41" s="1090"/>
      <c r="D41" s="631" t="s">
        <v>505</v>
      </c>
      <c r="E41" s="632" t="s">
        <v>506</v>
      </c>
      <c r="F41" s="878">
        <v>0.26994510286762685</v>
      </c>
    </row>
    <row r="42" spans="2:6" s="623" customFormat="1" ht="16.5" customHeight="1" x14ac:dyDescent="0.25">
      <c r="B42" s="1090"/>
      <c r="D42" s="631" t="s">
        <v>507</v>
      </c>
      <c r="E42" s="632" t="s">
        <v>508</v>
      </c>
      <c r="F42" s="878">
        <v>0.30769342652706244</v>
      </c>
    </row>
    <row r="43" spans="2:6" s="623" customFormat="1" ht="16.5" customHeight="1" x14ac:dyDescent="0.25">
      <c r="B43" s="1090"/>
      <c r="D43" s="631" t="s">
        <v>509</v>
      </c>
      <c r="E43" s="632" t="s">
        <v>510</v>
      </c>
      <c r="F43" s="878">
        <v>0.37363043945229801</v>
      </c>
    </row>
    <row r="44" spans="2:6" s="623" customFormat="1" ht="16.5" customHeight="1" x14ac:dyDescent="0.25">
      <c r="B44" s="1090"/>
      <c r="C44" s="623" t="s">
        <v>511</v>
      </c>
      <c r="D44" s="631" t="s">
        <v>512</v>
      </c>
      <c r="E44" s="632" t="s">
        <v>513</v>
      </c>
      <c r="F44" s="878">
        <v>0.4210677725204906</v>
      </c>
    </row>
    <row r="45" spans="2:6" s="623" customFormat="1" ht="16.5" customHeight="1" x14ac:dyDescent="0.25">
      <c r="B45" s="1090"/>
      <c r="D45" s="631" t="s">
        <v>514</v>
      </c>
      <c r="E45" s="632" t="s">
        <v>515</v>
      </c>
      <c r="F45" s="878">
        <v>0.43784713555620358</v>
      </c>
    </row>
    <row r="46" spans="2:6" s="623" customFormat="1" ht="16.5" customHeight="1" x14ac:dyDescent="0.25">
      <c r="B46" s="1090"/>
      <c r="D46" s="631" t="s">
        <v>516</v>
      </c>
      <c r="E46" s="632" t="s">
        <v>517</v>
      </c>
      <c r="F46" s="878">
        <v>0.45490130485469227</v>
      </c>
    </row>
    <row r="47" spans="2:6" s="623" customFormat="1" ht="16.5" customHeight="1" x14ac:dyDescent="0.25">
      <c r="B47" s="1090"/>
      <c r="D47" s="631" t="s">
        <v>518</v>
      </c>
      <c r="E47" s="632" t="s">
        <v>519</v>
      </c>
      <c r="F47" s="878">
        <v>0.4249425041979582</v>
      </c>
    </row>
    <row r="48" spans="2:6" s="623" customFormat="1" ht="16.5" customHeight="1" x14ac:dyDescent="0.25">
      <c r="B48" s="1090"/>
      <c r="C48" s="623" t="s">
        <v>520</v>
      </c>
      <c r="D48" s="631" t="s">
        <v>521</v>
      </c>
      <c r="E48" s="632" t="s">
        <v>522</v>
      </c>
      <c r="F48" s="878">
        <v>0.48885025376468744</v>
      </c>
    </row>
    <row r="49" spans="2:6" s="623" customFormat="1" ht="16.5" customHeight="1" x14ac:dyDescent="0.25">
      <c r="B49" s="1090"/>
      <c r="D49" s="631" t="s">
        <v>523</v>
      </c>
      <c r="E49" s="632" t="s">
        <v>524</v>
      </c>
      <c r="F49" s="878">
        <v>0.50980101538331457</v>
      </c>
    </row>
    <row r="50" spans="2:6" s="623" customFormat="1" ht="16.5" customHeight="1" x14ac:dyDescent="0.25">
      <c r="B50" s="1090"/>
      <c r="D50" s="631" t="s">
        <v>525</v>
      </c>
      <c r="E50" s="632" t="s">
        <v>526</v>
      </c>
      <c r="F50" s="878">
        <v>0.54558690354676853</v>
      </c>
    </row>
    <row r="51" spans="2:6" s="623" customFormat="1" ht="16.5" customHeight="1" x14ac:dyDescent="0.25">
      <c r="B51" s="1090"/>
      <c r="D51" s="631" t="s">
        <v>527</v>
      </c>
      <c r="E51" s="632" t="s">
        <v>528</v>
      </c>
      <c r="F51" s="878">
        <v>0.48277978498434077</v>
      </c>
    </row>
    <row r="52" spans="2:6" s="623" customFormat="1" ht="17.100000000000001" customHeight="1" thickBot="1" x14ac:dyDescent="0.3">
      <c r="B52" s="1091"/>
      <c r="C52" s="633"/>
      <c r="D52" s="634" t="s">
        <v>529</v>
      </c>
      <c r="E52" s="635" t="s">
        <v>530</v>
      </c>
      <c r="F52" s="879">
        <v>0.51724824831915051</v>
      </c>
    </row>
    <row r="53" spans="2:6" s="623" customFormat="1" ht="15.75" x14ac:dyDescent="0.25">
      <c r="B53" s="1089">
        <v>2021</v>
      </c>
      <c r="C53" s="628" t="s">
        <v>531</v>
      </c>
      <c r="D53" s="629" t="s">
        <v>532</v>
      </c>
      <c r="E53" s="630" t="s">
        <v>533</v>
      </c>
      <c r="F53" s="877">
        <v>0.56438461755082081</v>
      </c>
    </row>
    <row r="54" spans="2:6" s="623" customFormat="1" ht="15.75" x14ac:dyDescent="0.25">
      <c r="B54" s="1090"/>
      <c r="D54" s="631" t="s">
        <v>534</v>
      </c>
      <c r="E54" s="632" t="s">
        <v>535</v>
      </c>
      <c r="F54" s="878">
        <v>0.56756889177093017</v>
      </c>
    </row>
    <row r="55" spans="2:6" s="623" customFormat="1" ht="15.75" x14ac:dyDescent="0.25">
      <c r="B55" s="1090"/>
      <c r="D55" s="631" t="s">
        <v>536</v>
      </c>
      <c r="E55" s="632" t="s">
        <v>537</v>
      </c>
      <c r="F55" s="878">
        <v>0.56142371900736099</v>
      </c>
    </row>
    <row r="56" spans="2:6" s="623" customFormat="1" ht="15.75" x14ac:dyDescent="0.25">
      <c r="B56" s="1090"/>
      <c r="D56" s="631" t="s">
        <v>538</v>
      </c>
      <c r="E56" s="632" t="s">
        <v>539</v>
      </c>
      <c r="F56" s="878">
        <v>0.53089293172108099</v>
      </c>
    </row>
    <row r="57" spans="2:6" s="623" customFormat="1" ht="15.75" x14ac:dyDescent="0.25">
      <c r="B57" s="1090"/>
      <c r="C57" s="623" t="s">
        <v>426</v>
      </c>
      <c r="D57" s="631" t="s">
        <v>540</v>
      </c>
      <c r="E57" s="632" t="s">
        <v>541</v>
      </c>
      <c r="F57" s="878">
        <v>0.56981610811669425</v>
      </c>
    </row>
    <row r="58" spans="2:6" s="623" customFormat="1" ht="15.75" x14ac:dyDescent="0.25">
      <c r="B58" s="1090"/>
      <c r="D58" s="631" t="s">
        <v>542</v>
      </c>
      <c r="E58" s="632" t="s">
        <v>543</v>
      </c>
      <c r="F58" s="878">
        <v>0.57835266080289494</v>
      </c>
    </row>
    <row r="59" spans="2:6" s="623" customFormat="1" ht="15.75" x14ac:dyDescent="0.25">
      <c r="B59" s="1090"/>
      <c r="D59" s="631" t="s">
        <v>427</v>
      </c>
      <c r="E59" s="632" t="s">
        <v>544</v>
      </c>
      <c r="F59" s="878">
        <v>0.61679349779784698</v>
      </c>
    </row>
    <row r="60" spans="2:6" s="623" customFormat="1" ht="15.75" x14ac:dyDescent="0.25">
      <c r="B60" s="1090"/>
      <c r="D60" s="631" t="s">
        <v>429</v>
      </c>
      <c r="E60" s="632" t="s">
        <v>545</v>
      </c>
      <c r="F60" s="878">
        <v>0.61576157736684356</v>
      </c>
    </row>
    <row r="61" spans="2:6" s="623" customFormat="1" ht="15.75" x14ac:dyDescent="0.25">
      <c r="B61" s="1090"/>
      <c r="C61" s="623" t="s">
        <v>433</v>
      </c>
      <c r="D61" s="631" t="s">
        <v>431</v>
      </c>
      <c r="E61" s="632" t="s">
        <v>546</v>
      </c>
      <c r="F61" s="878">
        <v>0.65776033839993509</v>
      </c>
    </row>
    <row r="62" spans="2:6" s="623" customFormat="1" ht="15.75" x14ac:dyDescent="0.25">
      <c r="B62" s="1090"/>
      <c r="D62" s="631" t="s">
        <v>434</v>
      </c>
      <c r="E62" s="632" t="s">
        <v>547</v>
      </c>
      <c r="F62" s="878">
        <v>0.64261398989092267</v>
      </c>
    </row>
    <row r="63" spans="2:6" s="623" customFormat="1" ht="15.75" x14ac:dyDescent="0.25">
      <c r="B63" s="1090"/>
      <c r="D63" s="631" t="s">
        <v>436</v>
      </c>
      <c r="E63" s="632" t="s">
        <v>548</v>
      </c>
      <c r="F63" s="878">
        <v>0.65459699527082527</v>
      </c>
    </row>
    <row r="64" spans="2:6" s="623" customFormat="1" ht="15.75" x14ac:dyDescent="0.25">
      <c r="B64" s="1090"/>
      <c r="D64" s="631" t="s">
        <v>438</v>
      </c>
      <c r="E64" s="632" t="s">
        <v>549</v>
      </c>
      <c r="F64" s="878">
        <v>0.61752214039286357</v>
      </c>
    </row>
    <row r="65" spans="2:6" s="623" customFormat="1" ht="15.75" x14ac:dyDescent="0.25">
      <c r="B65" s="1090"/>
      <c r="D65" s="631" t="s">
        <v>440</v>
      </c>
      <c r="E65" s="632" t="s">
        <v>550</v>
      </c>
      <c r="F65" s="878">
        <v>0.66363268183284008</v>
      </c>
    </row>
    <row r="66" spans="2:6" s="623" customFormat="1" ht="15.75" x14ac:dyDescent="0.25">
      <c r="B66" s="1090"/>
      <c r="C66" s="623" t="s">
        <v>444</v>
      </c>
      <c r="D66" s="631" t="s">
        <v>442</v>
      </c>
      <c r="E66" s="632" t="s">
        <v>551</v>
      </c>
      <c r="F66" s="878">
        <v>0.66441860680560982</v>
      </c>
    </row>
    <row r="67" spans="2:6" s="623" customFormat="1" ht="15.75" x14ac:dyDescent="0.25">
      <c r="B67" s="1090"/>
      <c r="D67" s="631" t="s">
        <v>445</v>
      </c>
      <c r="E67" s="632" t="s">
        <v>552</v>
      </c>
      <c r="F67" s="878">
        <v>0.68572230115412902</v>
      </c>
    </row>
    <row r="68" spans="2:6" s="623" customFormat="1" ht="15.75" x14ac:dyDescent="0.25">
      <c r="B68" s="1090"/>
      <c r="D68" s="631" t="s">
        <v>447</v>
      </c>
      <c r="E68" s="632" t="s">
        <v>553</v>
      </c>
      <c r="F68" s="878">
        <v>0.779223725258267</v>
      </c>
    </row>
    <row r="69" spans="2:6" s="623" customFormat="1" ht="15.75" x14ac:dyDescent="0.25">
      <c r="B69" s="1090"/>
      <c r="D69" s="631" t="s">
        <v>449</v>
      </c>
      <c r="E69" s="632" t="s">
        <v>554</v>
      </c>
      <c r="F69" s="878">
        <v>0.67720213179087096</v>
      </c>
    </row>
    <row r="70" spans="2:6" s="623" customFormat="1" ht="15.75" x14ac:dyDescent="0.25">
      <c r="B70" s="1090"/>
      <c r="C70" s="623" t="s">
        <v>453</v>
      </c>
      <c r="D70" s="631" t="s">
        <v>451</v>
      </c>
      <c r="E70" s="632" t="s">
        <v>555</v>
      </c>
      <c r="F70" s="878">
        <v>0.63754080072122032</v>
      </c>
    </row>
    <row r="71" spans="2:6" s="623" customFormat="1" ht="15.75" x14ac:dyDescent="0.25">
      <c r="B71" s="1090"/>
      <c r="D71" s="631" t="s">
        <v>454</v>
      </c>
      <c r="E71" s="632" t="s">
        <v>556</v>
      </c>
      <c r="F71" s="878">
        <v>0.7347975411985046</v>
      </c>
    </row>
    <row r="72" spans="2:6" s="623" customFormat="1" ht="15.75" x14ac:dyDescent="0.25">
      <c r="B72" s="1090"/>
      <c r="D72" s="631" t="s">
        <v>456</v>
      </c>
      <c r="E72" s="632" t="s">
        <v>557</v>
      </c>
      <c r="F72" s="878">
        <v>0.69222762733423826</v>
      </c>
    </row>
    <row r="73" spans="2:6" s="623" customFormat="1" ht="15.75" x14ac:dyDescent="0.25">
      <c r="B73" s="1090"/>
      <c r="D73" s="631" t="s">
        <v>458</v>
      </c>
      <c r="E73" s="632" t="s">
        <v>558</v>
      </c>
      <c r="F73" s="878">
        <v>0.62043723924192318</v>
      </c>
    </row>
    <row r="74" spans="2:6" s="623" customFormat="1" ht="15.75" x14ac:dyDescent="0.25">
      <c r="B74" s="1090"/>
      <c r="C74" s="623" t="s">
        <v>462</v>
      </c>
      <c r="D74" s="631" t="s">
        <v>460</v>
      </c>
      <c r="E74" s="632" t="s">
        <v>559</v>
      </c>
      <c r="F74" s="878">
        <v>0.55178208460502187</v>
      </c>
    </row>
    <row r="75" spans="2:6" s="623" customFormat="1" ht="15.75" x14ac:dyDescent="0.25">
      <c r="B75" s="1090"/>
      <c r="D75" s="631" t="s">
        <v>463</v>
      </c>
      <c r="E75" s="632" t="s">
        <v>560</v>
      </c>
      <c r="F75" s="878">
        <v>0.59742117264450412</v>
      </c>
    </row>
    <row r="76" spans="2:6" s="623" customFormat="1" ht="15.75" x14ac:dyDescent="0.25">
      <c r="B76" s="1090"/>
      <c r="D76" s="631" t="s">
        <v>465</v>
      </c>
      <c r="E76" s="632" t="s">
        <v>561</v>
      </c>
      <c r="F76" s="878">
        <v>0.60439680098487347</v>
      </c>
    </row>
    <row r="77" spans="2:6" s="623" customFormat="1" ht="15.75" x14ac:dyDescent="0.25">
      <c r="B77" s="1090"/>
      <c r="D77" s="631" t="s">
        <v>467</v>
      </c>
      <c r="E77" s="632" t="s">
        <v>562</v>
      </c>
      <c r="F77" s="878">
        <v>0.61770222931790586</v>
      </c>
    </row>
    <row r="78" spans="2:6" s="623" customFormat="1" ht="15.75" x14ac:dyDescent="0.25">
      <c r="B78" s="1090"/>
      <c r="D78" s="631" t="s">
        <v>469</v>
      </c>
      <c r="E78" s="632" t="s">
        <v>563</v>
      </c>
      <c r="F78" s="878">
        <v>0.61349681524494137</v>
      </c>
    </row>
    <row r="79" spans="2:6" s="623" customFormat="1" ht="15.75" x14ac:dyDescent="0.25">
      <c r="B79" s="1090"/>
      <c r="C79" s="623" t="s">
        <v>473</v>
      </c>
      <c r="D79" s="631" t="s">
        <v>471</v>
      </c>
      <c r="E79" s="632" t="s">
        <v>564</v>
      </c>
      <c r="F79" s="878">
        <v>0.65429499147786963</v>
      </c>
    </row>
    <row r="80" spans="2:6" s="623" customFormat="1" ht="15.75" x14ac:dyDescent="0.25">
      <c r="B80" s="1090"/>
      <c r="D80" s="631" t="s">
        <v>474</v>
      </c>
      <c r="E80" s="632" t="s">
        <v>565</v>
      </c>
      <c r="F80" s="878">
        <v>0.64729551662260343</v>
      </c>
    </row>
    <row r="81" spans="2:6" s="623" customFormat="1" ht="15.75" x14ac:dyDescent="0.25">
      <c r="B81" s="1090"/>
      <c r="D81" s="631" t="s">
        <v>476</v>
      </c>
      <c r="E81" s="632" t="s">
        <v>566</v>
      </c>
      <c r="F81" s="878">
        <v>0.62721414232028738</v>
      </c>
    </row>
    <row r="82" spans="2:6" s="623" customFormat="1" ht="15.75" x14ac:dyDescent="0.25">
      <c r="B82" s="1090"/>
      <c r="D82" s="631" t="s">
        <v>478</v>
      </c>
      <c r="E82" s="632" t="s">
        <v>567</v>
      </c>
      <c r="F82" s="878">
        <v>0.6158205327741012</v>
      </c>
    </row>
    <row r="83" spans="2:6" s="623" customFormat="1" ht="15.75" x14ac:dyDescent="0.25">
      <c r="B83" s="1090"/>
      <c r="C83" s="623" t="s">
        <v>482</v>
      </c>
      <c r="D83" s="631" t="s">
        <v>480</v>
      </c>
      <c r="E83" s="632" t="s">
        <v>568</v>
      </c>
      <c r="F83" s="878">
        <v>0.67193190555983495</v>
      </c>
    </row>
    <row r="84" spans="2:6" s="623" customFormat="1" ht="15.75" x14ac:dyDescent="0.25">
      <c r="B84" s="1090"/>
      <c r="D84" s="631" t="s">
        <v>483</v>
      </c>
      <c r="E84" s="632" t="s">
        <v>569</v>
      </c>
      <c r="F84" s="878">
        <v>0.62279143067049725</v>
      </c>
    </row>
    <row r="85" spans="2:6" s="623" customFormat="1" ht="15.75" x14ac:dyDescent="0.25">
      <c r="B85" s="1090"/>
      <c r="D85" s="631" t="s">
        <v>485</v>
      </c>
      <c r="E85" s="632" t="s">
        <v>570</v>
      </c>
      <c r="F85" s="878">
        <v>0.76791340516856788</v>
      </c>
    </row>
    <row r="86" spans="2:6" s="623" customFormat="1" ht="15.75" x14ac:dyDescent="0.25">
      <c r="B86" s="1090"/>
      <c r="D86" s="631" t="s">
        <v>487</v>
      </c>
      <c r="E86" s="632" t="s">
        <v>571</v>
      </c>
      <c r="F86" s="878">
        <v>0.89373410354470206</v>
      </c>
    </row>
    <row r="87" spans="2:6" s="623" customFormat="1" ht="15.75" x14ac:dyDescent="0.25">
      <c r="B87" s="1090"/>
      <c r="D87" s="631" t="s">
        <v>489</v>
      </c>
      <c r="E87" s="632" t="s">
        <v>572</v>
      </c>
      <c r="F87" s="878">
        <v>0.76288822827463465</v>
      </c>
    </row>
    <row r="88" spans="2:6" s="623" customFormat="1" ht="15.75" x14ac:dyDescent="0.25">
      <c r="B88" s="1090"/>
      <c r="C88" s="623" t="s">
        <v>491</v>
      </c>
      <c r="D88" s="631" t="s">
        <v>492</v>
      </c>
      <c r="E88" s="632" t="s">
        <v>573</v>
      </c>
      <c r="F88" s="878">
        <v>0.80254896104212714</v>
      </c>
    </row>
    <row r="89" spans="2:6" s="623" customFormat="1" ht="15.75" x14ac:dyDescent="0.25">
      <c r="B89" s="1090"/>
      <c r="D89" s="631" t="s">
        <v>494</v>
      </c>
      <c r="E89" s="632" t="s">
        <v>574</v>
      </c>
      <c r="F89" s="878">
        <v>1.0180487449488433</v>
      </c>
    </row>
    <row r="90" spans="2:6" s="623" customFormat="1" ht="15.75" x14ac:dyDescent="0.25">
      <c r="B90" s="1090"/>
      <c r="D90" s="631" t="s">
        <v>496</v>
      </c>
      <c r="E90" s="632" t="s">
        <v>575</v>
      </c>
      <c r="F90" s="878">
        <v>1.0218148549890922</v>
      </c>
    </row>
    <row r="91" spans="2:6" s="623" customFormat="1" ht="15.75" x14ac:dyDescent="0.25">
      <c r="B91" s="1090"/>
      <c r="D91" s="631" t="s">
        <v>498</v>
      </c>
      <c r="E91" s="632" t="s">
        <v>576</v>
      </c>
      <c r="F91" s="878">
        <v>0.99343409575427766</v>
      </c>
    </row>
    <row r="92" spans="2:6" s="623" customFormat="1" ht="15.75" x14ac:dyDescent="0.25">
      <c r="B92" s="1090"/>
      <c r="C92" s="623" t="s">
        <v>502</v>
      </c>
      <c r="D92" s="631" t="s">
        <v>500</v>
      </c>
      <c r="E92" s="632" t="s">
        <v>577</v>
      </c>
      <c r="F92" s="878">
        <v>0.83938209560113164</v>
      </c>
    </row>
    <row r="93" spans="2:6" s="623" customFormat="1" ht="15.75" x14ac:dyDescent="0.25">
      <c r="B93" s="1090"/>
      <c r="D93" s="631" t="s">
        <v>503</v>
      </c>
      <c r="E93" s="632" t="s">
        <v>578</v>
      </c>
      <c r="F93" s="878">
        <v>0.94021275669139415</v>
      </c>
    </row>
    <row r="94" spans="2:6" s="623" customFormat="1" ht="15.75" x14ac:dyDescent="0.25">
      <c r="B94" s="1090"/>
      <c r="D94" s="631" t="s">
        <v>505</v>
      </c>
      <c r="E94" s="632" t="s">
        <v>579</v>
      </c>
      <c r="F94" s="878">
        <v>1.1301289353192143</v>
      </c>
    </row>
    <row r="95" spans="2:6" s="623" customFormat="1" ht="15.75" x14ac:dyDescent="0.25">
      <c r="B95" s="1090"/>
      <c r="D95" s="631" t="s">
        <v>507</v>
      </c>
      <c r="E95" s="632" t="s">
        <v>580</v>
      </c>
      <c r="F95" s="878">
        <v>1.0409634815156503</v>
      </c>
    </row>
    <row r="96" spans="2:6" s="623" customFormat="1" ht="15.75" x14ac:dyDescent="0.25">
      <c r="B96" s="1090"/>
      <c r="C96" s="623" t="s">
        <v>511</v>
      </c>
      <c r="D96" s="631" t="s">
        <v>509</v>
      </c>
      <c r="E96" s="632" t="s">
        <v>581</v>
      </c>
      <c r="F96" s="878">
        <v>1.0702484052533852</v>
      </c>
    </row>
    <row r="97" spans="2:6" s="623" customFormat="1" ht="15.75" x14ac:dyDescent="0.25">
      <c r="B97" s="1090"/>
      <c r="D97" s="631" t="s">
        <v>512</v>
      </c>
      <c r="E97" s="632" t="s">
        <v>582</v>
      </c>
      <c r="F97" s="878">
        <v>0.88941602165909905</v>
      </c>
    </row>
    <row r="98" spans="2:6" s="623" customFormat="1" ht="15.75" x14ac:dyDescent="0.25">
      <c r="B98" s="1090"/>
      <c r="D98" s="631" t="s">
        <v>514</v>
      </c>
      <c r="E98" s="632" t="s">
        <v>583</v>
      </c>
      <c r="F98" s="878">
        <v>0.94543996988739132</v>
      </c>
    </row>
    <row r="99" spans="2:6" s="623" customFormat="1" ht="15.75" x14ac:dyDescent="0.25">
      <c r="B99" s="1090"/>
      <c r="D99" s="631" t="s">
        <v>516</v>
      </c>
      <c r="E99" s="632" t="s">
        <v>584</v>
      </c>
      <c r="F99" s="878">
        <v>0.98152300168294349</v>
      </c>
    </row>
    <row r="100" spans="2:6" s="623" customFormat="1" ht="15.75" x14ac:dyDescent="0.25">
      <c r="B100" s="1090"/>
      <c r="D100" s="631" t="s">
        <v>518</v>
      </c>
      <c r="E100" s="632" t="s">
        <v>585</v>
      </c>
      <c r="F100" s="878">
        <v>1.0578346950174946</v>
      </c>
    </row>
    <row r="101" spans="2:6" s="623" customFormat="1" ht="15.75" x14ac:dyDescent="0.25">
      <c r="B101" s="1090"/>
      <c r="C101" s="623" t="s">
        <v>520</v>
      </c>
      <c r="D101" s="631" t="s">
        <v>521</v>
      </c>
      <c r="E101" s="632" t="s">
        <v>586</v>
      </c>
      <c r="F101" s="878">
        <v>1.0535552461161228</v>
      </c>
    </row>
    <row r="102" spans="2:6" s="623" customFormat="1" ht="15.75" x14ac:dyDescent="0.25">
      <c r="B102" s="1090"/>
      <c r="D102" s="631" t="s">
        <v>523</v>
      </c>
      <c r="E102" s="632" t="s">
        <v>587</v>
      </c>
      <c r="F102" s="878">
        <v>1.0641810531165745</v>
      </c>
    </row>
    <row r="103" spans="2:6" s="623" customFormat="1" ht="15.75" x14ac:dyDescent="0.25">
      <c r="B103" s="1090"/>
      <c r="D103" s="631" t="s">
        <v>525</v>
      </c>
      <c r="E103" s="632" t="s">
        <v>588</v>
      </c>
      <c r="F103" s="878">
        <v>0.97668565620548498</v>
      </c>
    </row>
    <row r="104" spans="2:6" s="623" customFormat="1" ht="16.5" thickBot="1" x14ac:dyDescent="0.3">
      <c r="B104" s="1091"/>
      <c r="C104" s="633"/>
      <c r="D104" s="634" t="s">
        <v>527</v>
      </c>
      <c r="E104" s="635" t="s">
        <v>589</v>
      </c>
      <c r="F104" s="879">
        <v>0.88708729679785325</v>
      </c>
    </row>
    <row r="105" spans="2:6" s="623" customFormat="1" ht="15.75" x14ac:dyDescent="0.25">
      <c r="B105" s="1089">
        <v>2022</v>
      </c>
      <c r="C105" s="628" t="s">
        <v>531</v>
      </c>
      <c r="D105" s="629" t="s">
        <v>532</v>
      </c>
      <c r="E105" s="630" t="s">
        <v>590</v>
      </c>
      <c r="F105" s="877">
        <v>1.1382800816656324</v>
      </c>
    </row>
    <row r="106" spans="2:6" s="623" customFormat="1" ht="15.75" x14ac:dyDescent="0.25">
      <c r="B106" s="1090"/>
      <c r="D106" s="631" t="s">
        <v>534</v>
      </c>
      <c r="E106" s="632" t="s">
        <v>591</v>
      </c>
      <c r="F106" s="878">
        <v>1.0810737148902809</v>
      </c>
    </row>
    <row r="107" spans="2:6" s="623" customFormat="1" ht="15.75" x14ac:dyDescent="0.25">
      <c r="B107" s="1090"/>
      <c r="D107" s="631" t="s">
        <v>536</v>
      </c>
      <c r="E107" s="632" t="s">
        <v>592</v>
      </c>
      <c r="F107" s="878">
        <v>1.2346602676627503</v>
      </c>
    </row>
    <row r="108" spans="2:6" s="623" customFormat="1" ht="15.75" x14ac:dyDescent="0.25">
      <c r="B108" s="1090"/>
      <c r="D108" s="631" t="s">
        <v>538</v>
      </c>
      <c r="E108" s="632" t="s">
        <v>593</v>
      </c>
      <c r="F108" s="878">
        <v>1.0410087944949895</v>
      </c>
    </row>
    <row r="109" spans="2:6" s="623" customFormat="1" ht="15.75" x14ac:dyDescent="0.25">
      <c r="B109" s="1090"/>
      <c r="C109" s="623" t="s">
        <v>426</v>
      </c>
      <c r="D109" s="631" t="s">
        <v>540</v>
      </c>
      <c r="E109" s="632" t="s">
        <v>594</v>
      </c>
      <c r="F109" s="878">
        <v>1.1639343056231688</v>
      </c>
    </row>
    <row r="110" spans="2:6" s="623" customFormat="1" ht="15.75" x14ac:dyDescent="0.25">
      <c r="B110" s="1090"/>
      <c r="D110" s="631" t="s">
        <v>542</v>
      </c>
      <c r="E110" s="632" t="s">
        <v>595</v>
      </c>
      <c r="F110" s="878">
        <v>1.2031247368609745</v>
      </c>
    </row>
    <row r="111" spans="2:6" s="623" customFormat="1" ht="15.75" x14ac:dyDescent="0.25">
      <c r="B111" s="1090"/>
      <c r="D111" s="631" t="s">
        <v>427</v>
      </c>
      <c r="E111" s="632" t="s">
        <v>596</v>
      </c>
      <c r="F111" s="878">
        <v>1.2379731468829764</v>
      </c>
    </row>
    <row r="112" spans="2:6" s="623" customFormat="1" ht="15.75" x14ac:dyDescent="0.25">
      <c r="B112" s="1090"/>
      <c r="D112" s="631" t="s">
        <v>429</v>
      </c>
      <c r="E112" s="632" t="s">
        <v>597</v>
      </c>
      <c r="F112" s="878">
        <v>1.1547489071621952</v>
      </c>
    </row>
    <row r="113" spans="2:6" s="623" customFormat="1" ht="15.75" x14ac:dyDescent="0.25">
      <c r="B113" s="1090"/>
      <c r="C113" s="623" t="s">
        <v>433</v>
      </c>
      <c r="D113" s="631" t="s">
        <v>431</v>
      </c>
      <c r="E113" s="632" t="s">
        <v>598</v>
      </c>
      <c r="F113" s="878">
        <v>1.2836662104144823</v>
      </c>
    </row>
    <row r="114" spans="2:6" s="623" customFormat="1" ht="15.75" x14ac:dyDescent="0.25">
      <c r="B114" s="1090"/>
      <c r="D114" s="631" t="s">
        <v>434</v>
      </c>
      <c r="E114" s="632" t="s">
        <v>599</v>
      </c>
      <c r="F114" s="878">
        <v>1.2774395076893403</v>
      </c>
    </row>
    <row r="115" spans="2:6" s="623" customFormat="1" ht="15.75" x14ac:dyDescent="0.25">
      <c r="B115" s="1090"/>
      <c r="D115" s="631" t="s">
        <v>436</v>
      </c>
      <c r="E115" s="632" t="s">
        <v>600</v>
      </c>
      <c r="F115" s="878">
        <v>1.3518884351002582</v>
      </c>
    </row>
    <row r="116" spans="2:6" s="623" customFormat="1" ht="15.75" x14ac:dyDescent="0.25">
      <c r="B116" s="1090"/>
      <c r="D116" s="631" t="s">
        <v>438</v>
      </c>
      <c r="E116" s="632" t="s">
        <v>601</v>
      </c>
      <c r="F116" s="878">
        <v>1.0685714939722073</v>
      </c>
    </row>
    <row r="117" spans="2:6" s="623" customFormat="1" ht="15.75" x14ac:dyDescent="0.25">
      <c r="B117" s="1090"/>
      <c r="D117" s="631" t="s">
        <v>440</v>
      </c>
      <c r="E117" s="632" t="s">
        <v>602</v>
      </c>
      <c r="F117" s="878">
        <v>1.245761174998262</v>
      </c>
    </row>
    <row r="118" spans="2:6" s="623" customFormat="1" ht="15.75" x14ac:dyDescent="0.25">
      <c r="B118" s="1090"/>
      <c r="C118" s="623" t="s">
        <v>444</v>
      </c>
      <c r="D118" s="631" t="s">
        <v>442</v>
      </c>
      <c r="E118" s="632" t="s">
        <v>603</v>
      </c>
      <c r="F118" s="878">
        <v>1.2725039670075355</v>
      </c>
    </row>
    <row r="119" spans="2:6" s="623" customFormat="1" ht="15.75" x14ac:dyDescent="0.25">
      <c r="B119" s="1090"/>
      <c r="D119" s="631" t="s">
        <v>445</v>
      </c>
      <c r="E119" s="632" t="s">
        <v>604</v>
      </c>
      <c r="F119" s="878">
        <v>1.153921573524483</v>
      </c>
    </row>
    <row r="120" spans="2:6" s="623" customFormat="1" ht="15.75" x14ac:dyDescent="0.25">
      <c r="B120" s="1090"/>
      <c r="D120" s="631" t="s">
        <v>447</v>
      </c>
      <c r="E120" s="632" t="s">
        <v>605</v>
      </c>
      <c r="F120" s="878">
        <v>1.291521829494797</v>
      </c>
    </row>
    <row r="121" spans="2:6" s="623" customFormat="1" ht="15.75" x14ac:dyDescent="0.25">
      <c r="B121" s="1090"/>
      <c r="D121" s="631" t="s">
        <v>449</v>
      </c>
      <c r="E121" s="632" t="s">
        <v>606</v>
      </c>
      <c r="F121" s="878">
        <v>1.3072161629214987</v>
      </c>
    </row>
    <row r="122" spans="2:6" s="623" customFormat="1" ht="15.75" x14ac:dyDescent="0.25">
      <c r="B122" s="1090"/>
      <c r="C122" s="623" t="s">
        <v>453</v>
      </c>
      <c r="D122" s="631" t="s">
        <v>451</v>
      </c>
      <c r="E122" s="632" t="s">
        <v>607</v>
      </c>
      <c r="F122" s="878">
        <v>1.3137267412012239</v>
      </c>
    </row>
    <row r="123" spans="2:6" s="623" customFormat="1" ht="15.75" x14ac:dyDescent="0.25">
      <c r="B123" s="1090"/>
      <c r="D123" s="631" t="s">
        <v>454</v>
      </c>
      <c r="E123" s="632" t="s">
        <v>608</v>
      </c>
      <c r="F123" s="878">
        <v>1.2517131681417868</v>
      </c>
    </row>
    <row r="124" spans="2:6" s="623" customFormat="1" ht="15.75" x14ac:dyDescent="0.25">
      <c r="B124" s="1090"/>
      <c r="D124" s="631" t="s">
        <v>456</v>
      </c>
      <c r="E124" s="632" t="s">
        <v>609</v>
      </c>
      <c r="F124" s="878">
        <v>1.2089321780607438</v>
      </c>
    </row>
    <row r="125" spans="2:6" s="623" customFormat="1" ht="15.75" x14ac:dyDescent="0.25">
      <c r="B125" s="1090"/>
      <c r="D125" s="631" t="s">
        <v>458</v>
      </c>
      <c r="E125" s="632" t="s">
        <v>610</v>
      </c>
      <c r="F125" s="878">
        <v>1.1192165465491342</v>
      </c>
    </row>
    <row r="126" spans="2:6" s="623" customFormat="1" ht="15.75" x14ac:dyDescent="0.25">
      <c r="B126" s="1090"/>
      <c r="C126" s="623" t="s">
        <v>462</v>
      </c>
      <c r="D126" s="631" t="s">
        <v>460</v>
      </c>
      <c r="E126" s="632" t="s">
        <v>611</v>
      </c>
      <c r="F126" s="878">
        <v>1.0277763380902978</v>
      </c>
    </row>
    <row r="127" spans="2:6" s="623" customFormat="1" ht="15.75" x14ac:dyDescent="0.25">
      <c r="B127" s="1090"/>
      <c r="D127" s="631" t="s">
        <v>463</v>
      </c>
      <c r="E127" s="632" t="s">
        <v>612</v>
      </c>
      <c r="F127" s="878">
        <v>1.0329932222360922</v>
      </c>
    </row>
    <row r="128" spans="2:6" s="623" customFormat="1" ht="15.75" x14ac:dyDescent="0.25">
      <c r="B128" s="1090"/>
      <c r="D128" s="631" t="s">
        <v>465</v>
      </c>
      <c r="E128" s="632" t="s">
        <v>613</v>
      </c>
      <c r="F128" s="878">
        <v>1.0619695391602693</v>
      </c>
    </row>
    <row r="129" spans="2:6" s="623" customFormat="1" ht="15.75" x14ac:dyDescent="0.25">
      <c r="B129" s="1090"/>
      <c r="D129" s="631" t="s">
        <v>467</v>
      </c>
      <c r="E129" s="632" t="s">
        <v>614</v>
      </c>
      <c r="F129" s="878">
        <v>1.0953818110135018</v>
      </c>
    </row>
    <row r="130" spans="2:6" s="623" customFormat="1" ht="15.75" x14ac:dyDescent="0.25">
      <c r="B130" s="1090"/>
      <c r="D130" s="631" t="s">
        <v>469</v>
      </c>
      <c r="E130" s="632" t="s">
        <v>615</v>
      </c>
      <c r="F130" s="878">
        <v>1.0861664236504502</v>
      </c>
    </row>
    <row r="131" spans="2:6" s="623" customFormat="1" ht="15.75" x14ac:dyDescent="0.25">
      <c r="B131" s="1090"/>
      <c r="C131" s="623" t="s">
        <v>473</v>
      </c>
      <c r="D131" s="631" t="s">
        <v>471</v>
      </c>
      <c r="E131" s="632" t="s">
        <v>616</v>
      </c>
      <c r="F131" s="878">
        <v>1.1584630474653779</v>
      </c>
    </row>
    <row r="132" spans="2:6" s="623" customFormat="1" ht="15.75" x14ac:dyDescent="0.25">
      <c r="B132" s="1090"/>
      <c r="D132" s="631" t="s">
        <v>474</v>
      </c>
      <c r="E132" s="632" t="s">
        <v>617</v>
      </c>
      <c r="F132" s="878">
        <v>1.1641652154452127</v>
      </c>
    </row>
    <row r="133" spans="2:6" s="623" customFormat="1" ht="15.75" x14ac:dyDescent="0.25">
      <c r="B133" s="1090"/>
      <c r="D133" s="631" t="s">
        <v>476</v>
      </c>
      <c r="E133" s="632" t="s">
        <v>618</v>
      </c>
      <c r="F133" s="878">
        <v>1.2214110049017055</v>
      </c>
    </row>
    <row r="134" spans="2:6" s="623" customFormat="1" ht="15.75" x14ac:dyDescent="0.25">
      <c r="B134" s="1090"/>
      <c r="D134" s="631" t="s">
        <v>478</v>
      </c>
      <c r="E134" s="632" t="s">
        <v>619</v>
      </c>
      <c r="F134" s="878">
        <v>1.2304957255544324</v>
      </c>
    </row>
    <row r="135" spans="2:6" s="623" customFormat="1" ht="15.75" x14ac:dyDescent="0.25">
      <c r="B135" s="1090"/>
      <c r="C135" s="623" t="s">
        <v>482</v>
      </c>
      <c r="D135" s="631" t="s">
        <v>480</v>
      </c>
      <c r="E135" s="632" t="s">
        <v>620</v>
      </c>
      <c r="F135" s="878">
        <v>1.2507300121032299</v>
      </c>
    </row>
    <row r="136" spans="2:6" s="623" customFormat="1" ht="15.75" x14ac:dyDescent="0.25">
      <c r="B136" s="1090"/>
      <c r="D136" s="631" t="s">
        <v>483</v>
      </c>
      <c r="E136" s="632" t="s">
        <v>621</v>
      </c>
      <c r="F136" s="878">
        <v>1.3551878208061525</v>
      </c>
    </row>
    <row r="137" spans="2:6" s="623" customFormat="1" ht="15.75" x14ac:dyDescent="0.25">
      <c r="B137" s="1090"/>
      <c r="D137" s="631" t="s">
        <v>485</v>
      </c>
      <c r="E137" s="632" t="s">
        <v>622</v>
      </c>
      <c r="F137" s="878">
        <v>1.5059522488392196</v>
      </c>
    </row>
    <row r="138" spans="2:6" s="623" customFormat="1" ht="15.75" x14ac:dyDescent="0.25">
      <c r="B138" s="1090"/>
      <c r="D138" s="631" t="s">
        <v>487</v>
      </c>
      <c r="E138" s="632" t="s">
        <v>623</v>
      </c>
      <c r="F138" s="878">
        <v>1.595338826886241</v>
      </c>
    </row>
    <row r="139" spans="2:6" s="623" customFormat="1" ht="15.75" x14ac:dyDescent="0.25">
      <c r="B139" s="1090"/>
      <c r="D139" s="631" t="s">
        <v>489</v>
      </c>
      <c r="E139" s="632" t="s">
        <v>624</v>
      </c>
      <c r="F139" s="878">
        <v>1.5827366834037808</v>
      </c>
    </row>
    <row r="140" spans="2:6" s="623" customFormat="1" ht="15.75" x14ac:dyDescent="0.25">
      <c r="B140" s="1090"/>
      <c r="C140" s="623" t="s">
        <v>491</v>
      </c>
      <c r="D140" s="631" t="s">
        <v>492</v>
      </c>
      <c r="E140" s="632" t="s">
        <v>625</v>
      </c>
      <c r="F140" s="878">
        <v>1.5617354941611561</v>
      </c>
    </row>
    <row r="141" spans="2:6" s="623" customFormat="1" ht="15.75" x14ac:dyDescent="0.25">
      <c r="B141" s="1090"/>
      <c r="D141" s="631" t="s">
        <v>494</v>
      </c>
      <c r="E141" s="632" t="s">
        <v>626</v>
      </c>
      <c r="F141" s="878">
        <v>1.54729404399917</v>
      </c>
    </row>
    <row r="142" spans="2:6" s="623" customFormat="1" ht="15.75" x14ac:dyDescent="0.25">
      <c r="B142" s="1090"/>
      <c r="D142" s="631" t="s">
        <v>496</v>
      </c>
      <c r="E142" s="632" t="s">
        <v>627</v>
      </c>
      <c r="F142" s="878">
        <v>1.3525011565880103</v>
      </c>
    </row>
    <row r="143" spans="2:6" s="623" customFormat="1" ht="15.75" x14ac:dyDescent="0.25">
      <c r="B143" s="1090"/>
      <c r="D143" s="631" t="s">
        <v>498</v>
      </c>
      <c r="E143" s="632" t="s">
        <v>628</v>
      </c>
      <c r="F143" s="878">
        <v>1.3683478798137914</v>
      </c>
    </row>
    <row r="144" spans="2:6" s="623" customFormat="1" ht="15.75" x14ac:dyDescent="0.25">
      <c r="B144" s="1090"/>
      <c r="C144" s="623" t="s">
        <v>502</v>
      </c>
      <c r="D144" s="631" t="s">
        <v>500</v>
      </c>
      <c r="E144" s="632" t="s">
        <v>629</v>
      </c>
      <c r="F144" s="878">
        <v>1.5763987545392062</v>
      </c>
    </row>
    <row r="145" spans="2:6" s="623" customFormat="1" ht="15.75" x14ac:dyDescent="0.25">
      <c r="B145" s="1090"/>
      <c r="D145" s="631" t="s">
        <v>503</v>
      </c>
      <c r="E145" s="632" t="s">
        <v>630</v>
      </c>
      <c r="F145" s="878">
        <v>1.5371263194102458</v>
      </c>
    </row>
    <row r="146" spans="2:6" s="623" customFormat="1" ht="15.75" x14ac:dyDescent="0.25">
      <c r="B146" s="1090"/>
      <c r="D146" s="631" t="s">
        <v>505</v>
      </c>
      <c r="E146" s="632" t="s">
        <v>631</v>
      </c>
      <c r="F146" s="878">
        <v>1.5702794148075487</v>
      </c>
    </row>
    <row r="147" spans="2:6" s="623" customFormat="1" ht="15.75" x14ac:dyDescent="0.25">
      <c r="B147" s="1090"/>
      <c r="D147" s="631" t="s">
        <v>507</v>
      </c>
      <c r="E147" s="632" t="s">
        <v>632</v>
      </c>
      <c r="F147" s="878">
        <v>1.5966465503872791</v>
      </c>
    </row>
    <row r="148" spans="2:6" s="623" customFormat="1" ht="15.75" x14ac:dyDescent="0.25">
      <c r="B148" s="1090"/>
      <c r="C148" s="623" t="s">
        <v>511</v>
      </c>
      <c r="D148" s="631" t="s">
        <v>509</v>
      </c>
      <c r="E148" s="632" t="s">
        <v>633</v>
      </c>
      <c r="F148" s="878">
        <v>1.6689997876308149</v>
      </c>
    </row>
    <row r="149" spans="2:6" s="623" customFormat="1" ht="15.75" x14ac:dyDescent="0.25">
      <c r="B149" s="1090"/>
      <c r="D149" s="631" t="s">
        <v>512</v>
      </c>
      <c r="E149" s="632" t="s">
        <v>634</v>
      </c>
      <c r="F149" s="878">
        <v>1.6258051144173682</v>
      </c>
    </row>
    <row r="150" spans="2:6" s="623" customFormat="1" ht="15.75" x14ac:dyDescent="0.25">
      <c r="B150" s="1090"/>
      <c r="D150" s="631" t="s">
        <v>514</v>
      </c>
      <c r="E150" s="632" t="s">
        <v>635</v>
      </c>
      <c r="F150" s="878">
        <v>1.4743807074337993</v>
      </c>
    </row>
    <row r="151" spans="2:6" s="623" customFormat="1" ht="15.75" x14ac:dyDescent="0.25">
      <c r="B151" s="1090"/>
      <c r="D151" s="631" t="s">
        <v>516</v>
      </c>
      <c r="E151" s="632" t="s">
        <v>636</v>
      </c>
      <c r="F151" s="878">
        <v>1.4251609430244807</v>
      </c>
    </row>
    <row r="152" spans="2:6" s="623" customFormat="1" ht="15.75" x14ac:dyDescent="0.25">
      <c r="B152" s="1090"/>
      <c r="D152" s="631" t="s">
        <v>518</v>
      </c>
      <c r="E152" s="632" t="s">
        <v>637</v>
      </c>
      <c r="F152" s="878">
        <v>1.4330154183131576</v>
      </c>
    </row>
    <row r="153" spans="2:6" s="623" customFormat="1" ht="15.75" x14ac:dyDescent="0.25">
      <c r="B153" s="1090"/>
      <c r="C153" s="623" t="s">
        <v>520</v>
      </c>
      <c r="D153" s="631" t="s">
        <v>521</v>
      </c>
      <c r="E153" s="632" t="s">
        <v>638</v>
      </c>
      <c r="F153" s="878">
        <v>1.5016216956340649</v>
      </c>
    </row>
    <row r="154" spans="2:6" s="623" customFormat="1" ht="15.75" x14ac:dyDescent="0.25">
      <c r="B154" s="1090"/>
      <c r="D154" s="631" t="s">
        <v>523</v>
      </c>
      <c r="E154" s="632" t="s">
        <v>639</v>
      </c>
      <c r="F154" s="878">
        <v>1.5068412203435915</v>
      </c>
    </row>
    <row r="155" spans="2:6" s="623" customFormat="1" ht="15.75" x14ac:dyDescent="0.25">
      <c r="B155" s="1090"/>
      <c r="D155" s="631" t="s">
        <v>525</v>
      </c>
      <c r="E155" s="632" t="s">
        <v>640</v>
      </c>
      <c r="F155" s="878">
        <v>1.3845760734176302</v>
      </c>
    </row>
    <row r="156" spans="2:6" s="623" customFormat="1" ht="16.5" thickBot="1" x14ac:dyDescent="0.3">
      <c r="B156" s="1091"/>
      <c r="D156" s="858" t="s">
        <v>527</v>
      </c>
      <c r="E156" s="859" t="s">
        <v>642</v>
      </c>
      <c r="F156" s="880">
        <v>1.4545074930429551</v>
      </c>
    </row>
    <row r="157" spans="2:6" s="623" customFormat="1" ht="15.75" x14ac:dyDescent="0.25">
      <c r="B157" s="1092">
        <v>2023</v>
      </c>
      <c r="C157" s="944" t="s">
        <v>531</v>
      </c>
      <c r="D157" s="860" t="s">
        <v>532</v>
      </c>
      <c r="E157" s="861" t="s">
        <v>700</v>
      </c>
      <c r="F157" s="881">
        <v>1.7781466584047507</v>
      </c>
    </row>
    <row r="158" spans="2:6" s="623" customFormat="1" ht="15.75" x14ac:dyDescent="0.25">
      <c r="B158" s="1077"/>
      <c r="C158" s="590"/>
      <c r="D158" s="696" t="s">
        <v>534</v>
      </c>
      <c r="E158" s="604" t="s">
        <v>701</v>
      </c>
      <c r="F158" s="876">
        <v>1.7072429566456806</v>
      </c>
    </row>
    <row r="159" spans="2:6" ht="15.75" x14ac:dyDescent="0.25">
      <c r="B159" s="1077"/>
      <c r="C159" s="589"/>
      <c r="D159" s="696" t="s">
        <v>536</v>
      </c>
      <c r="E159" s="604" t="s">
        <v>702</v>
      </c>
      <c r="F159" s="876">
        <v>1.690796048845282</v>
      </c>
    </row>
    <row r="160" spans="2:6" ht="15.75" x14ac:dyDescent="0.25">
      <c r="B160" s="1077"/>
      <c r="C160" s="589"/>
      <c r="D160" s="696" t="s">
        <v>538</v>
      </c>
      <c r="E160" s="604" t="s">
        <v>703</v>
      </c>
      <c r="F160" s="876">
        <v>1.7295170787724561</v>
      </c>
    </row>
    <row r="161" spans="2:6" ht="15.75" x14ac:dyDescent="0.25">
      <c r="B161" s="1077"/>
      <c r="C161" s="589" t="s">
        <v>426</v>
      </c>
      <c r="D161" s="696" t="s">
        <v>540</v>
      </c>
      <c r="E161" s="604" t="s">
        <v>704</v>
      </c>
      <c r="F161" s="876">
        <v>1.7884090900346783</v>
      </c>
    </row>
    <row r="162" spans="2:6" ht="15.75" x14ac:dyDescent="0.25">
      <c r="B162" s="1077"/>
      <c r="C162" s="589"/>
      <c r="D162" s="696" t="s">
        <v>542</v>
      </c>
      <c r="E162" s="604" t="s">
        <v>705</v>
      </c>
      <c r="F162" s="876">
        <v>1.7275760838787304</v>
      </c>
    </row>
    <row r="163" spans="2:6" ht="15.75" x14ac:dyDescent="0.25">
      <c r="B163" s="1077"/>
      <c r="C163" s="589"/>
      <c r="D163" s="696" t="s">
        <v>427</v>
      </c>
      <c r="E163" s="604" t="s">
        <v>706</v>
      </c>
      <c r="F163" s="876">
        <v>1.718100901579745</v>
      </c>
    </row>
    <row r="164" spans="2:6" ht="15.75" x14ac:dyDescent="0.25">
      <c r="B164" s="1077"/>
      <c r="C164" s="589"/>
      <c r="D164" s="696" t="s">
        <v>429</v>
      </c>
      <c r="E164" s="604" t="s">
        <v>707</v>
      </c>
      <c r="F164" s="876">
        <v>1.831667868424393</v>
      </c>
    </row>
    <row r="165" spans="2:6" ht="15.75" x14ac:dyDescent="0.25">
      <c r="B165" s="1077"/>
      <c r="C165" s="589" t="s">
        <v>433</v>
      </c>
      <c r="D165" s="696" t="s">
        <v>431</v>
      </c>
      <c r="E165" s="604" t="s">
        <v>708</v>
      </c>
      <c r="F165" s="876">
        <v>1.7844864310296631</v>
      </c>
    </row>
    <row r="166" spans="2:6" ht="15.75" x14ac:dyDescent="0.25">
      <c r="B166" s="1077"/>
      <c r="C166" s="589"/>
      <c r="D166" s="696" t="s">
        <v>434</v>
      </c>
      <c r="E166" s="604" t="s">
        <v>709</v>
      </c>
      <c r="F166" s="876">
        <v>1.8205173054947139</v>
      </c>
    </row>
    <row r="167" spans="2:6" ht="15.75" x14ac:dyDescent="0.25">
      <c r="B167" s="1077"/>
      <c r="C167" s="589"/>
      <c r="D167" s="696" t="s">
        <v>436</v>
      </c>
      <c r="E167" s="604" t="s">
        <v>710</v>
      </c>
      <c r="F167" s="876">
        <v>1.8990070897997291</v>
      </c>
    </row>
    <row r="168" spans="2:6" ht="15.75" x14ac:dyDescent="0.25">
      <c r="B168" s="1077"/>
      <c r="C168" s="589"/>
      <c r="D168" s="696" t="s">
        <v>438</v>
      </c>
      <c r="E168" s="604" t="s">
        <v>711</v>
      </c>
      <c r="F168" s="876">
        <v>1.6744722278354394</v>
      </c>
    </row>
    <row r="169" spans="2:6" ht="15.75" x14ac:dyDescent="0.25">
      <c r="B169" s="1077"/>
      <c r="C169" s="589"/>
      <c r="D169" s="696" t="s">
        <v>440</v>
      </c>
      <c r="E169" s="604" t="s">
        <v>712</v>
      </c>
      <c r="F169" s="876">
        <v>1.7226782025581779</v>
      </c>
    </row>
    <row r="170" spans="2:6" ht="15.75" x14ac:dyDescent="0.25">
      <c r="B170" s="1077"/>
      <c r="C170" s="589" t="s">
        <v>444</v>
      </c>
      <c r="D170" s="696" t="s">
        <v>442</v>
      </c>
      <c r="E170" s="848" t="s">
        <v>840</v>
      </c>
      <c r="F170" s="872">
        <v>1.7332227634320587</v>
      </c>
    </row>
    <row r="171" spans="2:6" ht="15.75" x14ac:dyDescent="0.25">
      <c r="B171" s="1077"/>
      <c r="C171" s="589"/>
      <c r="D171" s="696" t="s">
        <v>445</v>
      </c>
      <c r="E171" s="848" t="s">
        <v>841</v>
      </c>
      <c r="F171" s="872">
        <v>2.0497546912184128</v>
      </c>
    </row>
    <row r="172" spans="2:6" ht="15.75" x14ac:dyDescent="0.25">
      <c r="B172" s="1077"/>
      <c r="C172" s="589"/>
      <c r="D172" s="696" t="s">
        <v>447</v>
      </c>
      <c r="E172" s="848" t="s">
        <v>842</v>
      </c>
      <c r="F172" s="872">
        <v>1.9527719361142535</v>
      </c>
    </row>
    <row r="173" spans="2:6" ht="15.75" x14ac:dyDescent="0.25">
      <c r="B173" s="1077"/>
      <c r="C173" s="589"/>
      <c r="D173" s="696" t="s">
        <v>449</v>
      </c>
      <c r="E173" s="848" t="s">
        <v>843</v>
      </c>
      <c r="F173" s="872">
        <v>1.856935606650749</v>
      </c>
    </row>
    <row r="174" spans="2:6" ht="15.75" x14ac:dyDescent="0.25">
      <c r="B174" s="1077"/>
      <c r="C174" s="589" t="s">
        <v>453</v>
      </c>
      <c r="D174" s="696" t="s">
        <v>451</v>
      </c>
      <c r="E174" s="848" t="s">
        <v>844</v>
      </c>
      <c r="F174" s="872">
        <v>1.8324696360906314</v>
      </c>
    </row>
    <row r="175" spans="2:6" ht="15.75" x14ac:dyDescent="0.25">
      <c r="B175" s="1077"/>
      <c r="C175" s="589"/>
      <c r="D175" s="696" t="s">
        <v>454</v>
      </c>
      <c r="E175" s="848" t="s">
        <v>845</v>
      </c>
      <c r="F175" s="872">
        <v>1.8069541188751677</v>
      </c>
    </row>
    <row r="176" spans="2:6" ht="15.75" x14ac:dyDescent="0.25">
      <c r="B176" s="1077"/>
      <c r="C176" s="589"/>
      <c r="D176" s="696" t="s">
        <v>456</v>
      </c>
      <c r="E176" s="848" t="s">
        <v>846</v>
      </c>
      <c r="F176" s="872">
        <v>1.9872844369658225</v>
      </c>
    </row>
    <row r="177" spans="2:6" ht="15.75" x14ac:dyDescent="0.25">
      <c r="B177" s="1077"/>
      <c r="C177" s="589"/>
      <c r="D177" s="696" t="s">
        <v>458</v>
      </c>
      <c r="E177" s="848" t="s">
        <v>847</v>
      </c>
      <c r="F177" s="872">
        <v>1.7461833333368333</v>
      </c>
    </row>
    <row r="178" spans="2:6" ht="15.75" x14ac:dyDescent="0.25">
      <c r="B178" s="1077"/>
      <c r="C178" s="589" t="s">
        <v>462</v>
      </c>
      <c r="D178" s="696" t="s">
        <v>460</v>
      </c>
      <c r="E178" s="848" t="s">
        <v>848</v>
      </c>
      <c r="F178" s="872">
        <v>1.8289377836462608</v>
      </c>
    </row>
    <row r="179" spans="2:6" ht="15.75" x14ac:dyDescent="0.25">
      <c r="B179" s="1077"/>
      <c r="C179" s="589"/>
      <c r="D179" s="696" t="s">
        <v>463</v>
      </c>
      <c r="E179" s="848" t="s">
        <v>851</v>
      </c>
      <c r="F179" s="872">
        <v>1.8059306820671974</v>
      </c>
    </row>
    <row r="180" spans="2:6" ht="15.75" x14ac:dyDescent="0.25">
      <c r="B180" s="1077"/>
      <c r="C180" s="589"/>
      <c r="D180" s="696" t="s">
        <v>465</v>
      </c>
      <c r="E180" s="848" t="s">
        <v>849</v>
      </c>
      <c r="F180" s="872">
        <v>1.7020841628484258</v>
      </c>
    </row>
    <row r="181" spans="2:6" ht="15.75" x14ac:dyDescent="0.25">
      <c r="B181" s="1077"/>
      <c r="C181" s="589"/>
      <c r="D181" s="696" t="s">
        <v>467</v>
      </c>
      <c r="E181" s="848" t="s">
        <v>850</v>
      </c>
      <c r="F181" s="872">
        <v>1.6557033889759656</v>
      </c>
    </row>
    <row r="182" spans="2:6" ht="15.75" x14ac:dyDescent="0.25">
      <c r="B182" s="1077"/>
      <c r="C182" s="589" t="s">
        <v>473</v>
      </c>
      <c r="D182" s="696" t="s">
        <v>469</v>
      </c>
      <c r="E182" s="848" t="s">
        <v>852</v>
      </c>
      <c r="F182" s="872">
        <v>1.6299995031473851</v>
      </c>
    </row>
    <row r="183" spans="2:6" ht="15.75" x14ac:dyDescent="0.25">
      <c r="B183" s="1077"/>
      <c r="C183" s="589"/>
      <c r="D183" s="603" t="s">
        <v>471</v>
      </c>
      <c r="E183" s="848" t="s">
        <v>894</v>
      </c>
      <c r="F183" s="945">
        <v>1.6323001643865693</v>
      </c>
    </row>
    <row r="184" spans="2:6" ht="15.75" x14ac:dyDescent="0.25">
      <c r="B184" s="1077"/>
      <c r="C184" s="589"/>
      <c r="D184" s="603" t="s">
        <v>474</v>
      </c>
      <c r="E184" s="848" t="s">
        <v>895</v>
      </c>
      <c r="F184" s="945">
        <v>1.6279284083126289</v>
      </c>
    </row>
    <row r="185" spans="2:6" ht="15.75" x14ac:dyDescent="0.25">
      <c r="B185" s="1077"/>
      <c r="C185" s="589"/>
      <c r="D185" s="603" t="s">
        <v>476</v>
      </c>
      <c r="E185" s="848" t="s">
        <v>897</v>
      </c>
      <c r="F185" s="945">
        <v>1.5443869182330627</v>
      </c>
    </row>
    <row r="186" spans="2:6" ht="15.75" x14ac:dyDescent="0.25">
      <c r="B186" s="1077"/>
      <c r="C186" s="589"/>
      <c r="D186" s="603" t="s">
        <v>478</v>
      </c>
      <c r="E186" s="848" t="s">
        <v>896</v>
      </c>
      <c r="F186" s="945">
        <v>1.6400723690648487</v>
      </c>
    </row>
    <row r="187" spans="2:6" ht="15.75" x14ac:dyDescent="0.25">
      <c r="B187" s="1077"/>
      <c r="C187" s="589" t="s">
        <v>907</v>
      </c>
      <c r="D187" s="603" t="s">
        <v>480</v>
      </c>
      <c r="E187" s="848" t="s">
        <v>898</v>
      </c>
      <c r="F187" s="945">
        <v>1.7277998646564363</v>
      </c>
    </row>
    <row r="188" spans="2:6" ht="15.75" x14ac:dyDescent="0.25">
      <c r="B188" s="1077"/>
      <c r="C188" s="589"/>
      <c r="D188" s="603" t="s">
        <v>483</v>
      </c>
      <c r="E188" s="848" t="s">
        <v>899</v>
      </c>
      <c r="F188" s="945">
        <v>1.7320328429514291</v>
      </c>
    </row>
    <row r="189" spans="2:6" ht="15.75" x14ac:dyDescent="0.25">
      <c r="B189" s="1077"/>
      <c r="C189" s="589"/>
      <c r="D189" s="603" t="s">
        <v>485</v>
      </c>
      <c r="E189" s="848" t="s">
        <v>900</v>
      </c>
      <c r="F189" s="945">
        <v>1.8149460631195007</v>
      </c>
    </row>
    <row r="190" spans="2:6" ht="15.75" x14ac:dyDescent="0.25">
      <c r="B190" s="1077"/>
      <c r="C190" s="589"/>
      <c r="D190" s="603" t="s">
        <v>487</v>
      </c>
      <c r="E190" s="848" t="s">
        <v>901</v>
      </c>
      <c r="F190" s="945">
        <v>1.9641527882044654</v>
      </c>
    </row>
    <row r="191" spans="2:6" ht="15.75" x14ac:dyDescent="0.25">
      <c r="B191" s="1077"/>
      <c r="C191" s="589" t="s">
        <v>491</v>
      </c>
      <c r="D191" s="603" t="s">
        <v>489</v>
      </c>
      <c r="E191" s="848" t="s">
        <v>902</v>
      </c>
      <c r="F191" s="945">
        <v>1.9756874464295195</v>
      </c>
    </row>
    <row r="192" spans="2:6" ht="15.75" x14ac:dyDescent="0.25">
      <c r="B192" s="1077"/>
      <c r="C192" s="589"/>
      <c r="D192" s="603" t="s">
        <v>492</v>
      </c>
      <c r="E192" s="848" t="s">
        <v>903</v>
      </c>
      <c r="F192" s="945">
        <v>1.831872450318305</v>
      </c>
    </row>
    <row r="193" spans="2:6" ht="15.75" x14ac:dyDescent="0.25">
      <c r="B193" s="1077"/>
      <c r="C193" s="589"/>
      <c r="D193" s="603" t="s">
        <v>494</v>
      </c>
      <c r="E193" s="848" t="s">
        <v>904</v>
      </c>
      <c r="F193" s="945">
        <v>1.8758667161733256</v>
      </c>
    </row>
    <row r="194" spans="2:6" ht="15.75" x14ac:dyDescent="0.25">
      <c r="B194" s="1077"/>
      <c r="C194" s="589"/>
      <c r="D194" s="603" t="s">
        <v>496</v>
      </c>
      <c r="E194" s="848" t="s">
        <v>905</v>
      </c>
      <c r="F194" s="945">
        <v>2.0523869597714581</v>
      </c>
    </row>
    <row r="195" spans="2:6" ht="15.75" x14ac:dyDescent="0.25">
      <c r="B195" s="1077"/>
      <c r="C195" s="589" t="s">
        <v>1025</v>
      </c>
      <c r="D195" s="603" t="s">
        <v>498</v>
      </c>
      <c r="E195" s="848" t="s">
        <v>906</v>
      </c>
      <c r="F195" s="945">
        <v>2.0032045851301081</v>
      </c>
    </row>
    <row r="196" spans="2:6" ht="15.75" x14ac:dyDescent="0.25">
      <c r="B196" s="1077"/>
      <c r="C196" s="1028"/>
      <c r="D196" s="603" t="s">
        <v>500</v>
      </c>
      <c r="E196" s="848" t="s">
        <v>1013</v>
      </c>
      <c r="F196" s="945">
        <v>2.0871565922240132</v>
      </c>
    </row>
    <row r="197" spans="2:6" ht="15.75" x14ac:dyDescent="0.25">
      <c r="B197" s="1077"/>
      <c r="D197" s="603" t="s">
        <v>503</v>
      </c>
      <c r="E197" s="848" t="s">
        <v>1014</v>
      </c>
      <c r="F197" s="945">
        <v>1.8864352461282139</v>
      </c>
    </row>
    <row r="198" spans="2:6" ht="15.75" x14ac:dyDescent="0.25">
      <c r="B198" s="1077"/>
      <c r="D198" s="603" t="s">
        <v>505</v>
      </c>
      <c r="E198" s="848" t="s">
        <v>1015</v>
      </c>
      <c r="F198" s="945">
        <v>2.0807285501394812</v>
      </c>
    </row>
    <row r="199" spans="2:6" ht="15.75" x14ac:dyDescent="0.25">
      <c r="B199" s="1077"/>
      <c r="D199" s="603" t="s">
        <v>507</v>
      </c>
      <c r="E199" s="848" t="s">
        <v>1016</v>
      </c>
      <c r="F199" s="945">
        <v>2.2297685357543693</v>
      </c>
    </row>
    <row r="200" spans="2:6" ht="15.75" x14ac:dyDescent="0.25">
      <c r="B200" s="1077"/>
      <c r="C200" s="622" t="s">
        <v>1026</v>
      </c>
      <c r="D200" s="603" t="s">
        <v>509</v>
      </c>
      <c r="E200" s="848" t="s">
        <v>1028</v>
      </c>
      <c r="F200" s="945">
        <v>2.1540183570186948</v>
      </c>
    </row>
    <row r="201" spans="2:6" ht="15.75" x14ac:dyDescent="0.25">
      <c r="B201" s="1077"/>
      <c r="D201" s="603" t="s">
        <v>512</v>
      </c>
      <c r="E201" s="848" t="s">
        <v>1017</v>
      </c>
      <c r="F201" s="945">
        <v>2.09390583323004</v>
      </c>
    </row>
    <row r="202" spans="2:6" ht="15.75" x14ac:dyDescent="0.25">
      <c r="B202" s="1077"/>
      <c r="D202" s="603" t="s">
        <v>514</v>
      </c>
      <c r="E202" s="848" t="s">
        <v>1018</v>
      </c>
      <c r="F202" s="945">
        <v>1.8644389379205659</v>
      </c>
    </row>
    <row r="203" spans="2:6" ht="15.75" x14ac:dyDescent="0.25">
      <c r="B203" s="1077"/>
      <c r="D203" s="603" t="s">
        <v>516</v>
      </c>
      <c r="E203" s="848" t="s">
        <v>1019</v>
      </c>
      <c r="F203" s="945">
        <v>2.0645548552529993</v>
      </c>
    </row>
    <row r="204" spans="2:6" ht="15.75" x14ac:dyDescent="0.25">
      <c r="B204" s="1077"/>
      <c r="C204" s="622" t="s">
        <v>1027</v>
      </c>
      <c r="D204" s="603" t="s">
        <v>518</v>
      </c>
      <c r="E204" s="848" t="s">
        <v>1020</v>
      </c>
      <c r="F204" s="945">
        <v>2.2314934673921898</v>
      </c>
    </row>
    <row r="205" spans="2:6" ht="15.75" x14ac:dyDescent="0.25">
      <c r="B205" s="1077"/>
      <c r="D205" s="603" t="s">
        <v>521</v>
      </c>
      <c r="E205" s="848" t="s">
        <v>1021</v>
      </c>
      <c r="F205" s="945">
        <v>2.2092702805079885</v>
      </c>
    </row>
    <row r="206" spans="2:6" ht="15.75" x14ac:dyDescent="0.25">
      <c r="B206" s="1077"/>
      <c r="D206" s="603" t="s">
        <v>523</v>
      </c>
      <c r="E206" s="848" t="s">
        <v>1022</v>
      </c>
      <c r="F206" s="945">
        <v>2.1910345303240937</v>
      </c>
    </row>
    <row r="207" spans="2:6" ht="15.75" x14ac:dyDescent="0.25">
      <c r="B207" s="1077"/>
      <c r="D207" s="603" t="s">
        <v>525</v>
      </c>
      <c r="E207" s="848" t="s">
        <v>1023</v>
      </c>
      <c r="F207" s="945">
        <v>1.9461405263557396</v>
      </c>
    </row>
    <row r="208" spans="2:6" ht="15.75" x14ac:dyDescent="0.25">
      <c r="B208" s="1093"/>
      <c r="C208" s="1035"/>
      <c r="D208" s="603" t="s">
        <v>527</v>
      </c>
      <c r="E208" s="848" t="s">
        <v>1024</v>
      </c>
      <c r="F208" s="945">
        <v>2.0845162597557967</v>
      </c>
    </row>
  </sheetData>
  <mergeCells count="4">
    <mergeCell ref="B7:B52"/>
    <mergeCell ref="B53:B104"/>
    <mergeCell ref="B105:B156"/>
    <mergeCell ref="B157:B208"/>
  </mergeCells>
  <phoneticPr fontId="83"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3:F189" xr:uid="{80DA1F76-0D5B-4B95-9398-E739762FC4E4}">
      <formula1>-100000</formula1>
      <formula2>100000</formula2>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6">
    <tabColor rgb="FF0000FF"/>
  </sheetPr>
  <dimension ref="A1:L30"/>
  <sheetViews>
    <sheetView showGridLines="0" zoomScale="90" zoomScaleNormal="90" workbookViewId="0">
      <selection activeCell="F31" sqref="F31"/>
    </sheetView>
  </sheetViews>
  <sheetFormatPr defaultColWidth="9.140625" defaultRowHeight="15" x14ac:dyDescent="0.2"/>
  <cols>
    <col min="1" max="1" width="62.5703125" style="42" customWidth="1"/>
    <col min="2" max="9" width="8.42578125" style="42" customWidth="1"/>
    <col min="10" max="16384" width="9.140625" style="42"/>
  </cols>
  <sheetData>
    <row r="1" spans="1:12" ht="20.25" x14ac:dyDescent="0.3">
      <c r="A1" s="94" t="str">
        <f>+'Indice-Index'!A23</f>
        <v>1.17 Portabilità del numero - Mobile number portability</v>
      </c>
      <c r="B1" s="95"/>
      <c r="C1" s="95"/>
      <c r="D1" s="95"/>
      <c r="E1" s="95"/>
      <c r="F1" s="95"/>
      <c r="G1" s="41"/>
      <c r="H1" s="41"/>
      <c r="I1" s="41"/>
    </row>
    <row r="3" spans="1:12" s="6" customFormat="1" ht="15.75" x14ac:dyDescent="0.25">
      <c r="B3" s="263">
        <f>+'1.11'!B3</f>
        <v>43800</v>
      </c>
      <c r="C3" s="263">
        <f>+'1.11'!C3</f>
        <v>44166</v>
      </c>
      <c r="D3" s="263">
        <f>+'1.11'!D3</f>
        <v>44531</v>
      </c>
      <c r="E3" s="263">
        <f>+'1.11'!E3</f>
        <v>44896</v>
      </c>
      <c r="F3" s="263">
        <f>+'1.11'!F3</f>
        <v>45261</v>
      </c>
      <c r="G3" s="17"/>
      <c r="H3" s="17"/>
    </row>
    <row r="4" spans="1:12" s="6" customFormat="1" ht="15.75" x14ac:dyDescent="0.25">
      <c r="B4" s="272" t="str">
        <f>+'1.11'!B4</f>
        <v>dec-19</v>
      </c>
      <c r="C4" s="272" t="str">
        <f>+'1.11'!C4</f>
        <v>dec-20</v>
      </c>
      <c r="D4" s="272" t="str">
        <f>+'1.11'!D4</f>
        <v>dec-21</v>
      </c>
      <c r="E4" s="272" t="str">
        <f>+'1.11'!E4</f>
        <v>dec-22</v>
      </c>
      <c r="F4" s="272" t="str">
        <f>+'1.11'!F4</f>
        <v>dec-23</v>
      </c>
      <c r="G4" s="17"/>
      <c r="H4" s="17"/>
    </row>
    <row r="5" spans="1:12" s="6" customFormat="1" ht="15.75" x14ac:dyDescent="0.25">
      <c r="A5" s="6" t="s">
        <v>35</v>
      </c>
      <c r="B5" s="8"/>
      <c r="C5" s="8"/>
      <c r="D5" s="8"/>
      <c r="E5" s="8"/>
    </row>
    <row r="6" spans="1:12" s="6" customFormat="1" ht="15.75" x14ac:dyDescent="0.25">
      <c r="A6" s="224" t="s">
        <v>34</v>
      </c>
      <c r="B6" s="225">
        <v>146.42144400000001</v>
      </c>
      <c r="C6" s="225">
        <v>157.98231849999999</v>
      </c>
      <c r="D6" s="225">
        <v>167.24267600000002</v>
      </c>
      <c r="E6" s="225">
        <v>175.86671899999999</v>
      </c>
      <c r="F6" s="226">
        <v>183.53571049999999</v>
      </c>
      <c r="G6" s="37"/>
      <c r="H6" s="37"/>
    </row>
    <row r="7" spans="1:12" s="6" customFormat="1" ht="15.75" x14ac:dyDescent="0.25">
      <c r="A7" s="511" t="s">
        <v>857</v>
      </c>
      <c r="B7" s="864"/>
      <c r="C7" s="865">
        <f>C6-B6</f>
        <v>11.560874499999983</v>
      </c>
      <c r="D7" s="865">
        <f t="shared" ref="D7:F7" si="0">D6-C6</f>
        <v>9.2603575000000262</v>
      </c>
      <c r="E7" s="865">
        <f t="shared" si="0"/>
        <v>8.6240429999999719</v>
      </c>
      <c r="F7" s="865">
        <f t="shared" si="0"/>
        <v>7.6689915000000042</v>
      </c>
      <c r="G7" s="23"/>
      <c r="H7" s="23"/>
      <c r="I7" s="23"/>
    </row>
    <row r="8" spans="1:12" s="6" customFormat="1" ht="15.75" x14ac:dyDescent="0.25">
      <c r="B8" s="29"/>
      <c r="C8" s="29"/>
      <c r="D8" s="29"/>
      <c r="E8" s="29"/>
      <c r="F8" s="23"/>
      <c r="G8" s="23"/>
      <c r="H8" s="23"/>
      <c r="I8" s="23"/>
    </row>
    <row r="9" spans="1:12" s="6" customFormat="1" ht="15.75" x14ac:dyDescent="0.25">
      <c r="A9" s="224" t="s">
        <v>76</v>
      </c>
      <c r="B9" s="227">
        <v>31.212476732522454</v>
      </c>
      <c r="C9" s="227">
        <v>30.786632016561555</v>
      </c>
      <c r="D9" s="227">
        <v>25.094583320712193</v>
      </c>
      <c r="E9" s="227">
        <v>23.47745881489961</v>
      </c>
      <c r="F9" s="227">
        <v>21.042724098737171</v>
      </c>
    </row>
    <row r="10" spans="1:12" s="6" customFormat="1" ht="15.75" x14ac:dyDescent="0.25">
      <c r="B10" s="4"/>
      <c r="C10" s="4"/>
      <c r="D10" s="4"/>
      <c r="E10" s="4"/>
      <c r="F10" s="4"/>
    </row>
    <row r="11" spans="1:12" s="6" customFormat="1" ht="15.75" x14ac:dyDescent="0.25">
      <c r="A11" s="46" t="s">
        <v>393</v>
      </c>
      <c r="B11" s="36">
        <f>+F3</f>
        <v>45261</v>
      </c>
      <c r="C11" s="28"/>
      <c r="D11" s="28"/>
      <c r="E11" s="28"/>
      <c r="F11" s="28"/>
    </row>
    <row r="12" spans="1:12" s="6" customFormat="1" ht="15.75" x14ac:dyDescent="0.25">
      <c r="B12" s="33" t="str">
        <f>+F4</f>
        <v>dec-23</v>
      </c>
      <c r="C12" s="28"/>
      <c r="D12" s="28"/>
      <c r="E12" s="28"/>
      <c r="F12" s="28"/>
    </row>
    <row r="13" spans="1:12" s="6" customFormat="1" ht="15.75" x14ac:dyDescent="0.25">
      <c r="A13" s="44" t="s">
        <v>44</v>
      </c>
      <c r="C13" s="8"/>
      <c r="D13" s="8"/>
      <c r="E13" s="8"/>
      <c r="F13" s="8"/>
    </row>
    <row r="14" spans="1:12" s="6" customFormat="1" ht="15.75" x14ac:dyDescent="0.25">
      <c r="A14" s="228" t="s">
        <v>54</v>
      </c>
      <c r="B14" s="226">
        <v>25.264945201725688</v>
      </c>
      <c r="C14" s="43"/>
      <c r="D14" s="43"/>
      <c r="E14" s="43"/>
      <c r="F14" s="43"/>
      <c r="G14" s="43"/>
      <c r="H14" s="43"/>
      <c r="I14" s="43"/>
      <c r="J14" s="43"/>
      <c r="K14" s="43"/>
      <c r="L14" s="43"/>
    </row>
    <row r="15" spans="1:12" s="6" customFormat="1" ht="15.75" x14ac:dyDescent="0.25">
      <c r="A15" s="228" t="s">
        <v>55</v>
      </c>
      <c r="B15" s="226">
        <v>20.282829887084887</v>
      </c>
      <c r="C15" s="43"/>
      <c r="D15" s="43"/>
      <c r="E15" s="43"/>
      <c r="F15" s="43"/>
      <c r="G15" s="43"/>
      <c r="H15" s="43"/>
      <c r="I15" s="43"/>
      <c r="J15" s="43"/>
      <c r="K15" s="43"/>
      <c r="L15" s="43"/>
    </row>
    <row r="16" spans="1:12" s="6" customFormat="1" ht="15.75" x14ac:dyDescent="0.25">
      <c r="A16" s="228" t="s">
        <v>3</v>
      </c>
      <c r="B16" s="226">
        <v>21.191293535792781</v>
      </c>
      <c r="C16" s="43"/>
      <c r="D16" s="43"/>
      <c r="E16" s="43"/>
      <c r="F16" s="43"/>
      <c r="G16" s="43"/>
      <c r="H16" s="43"/>
      <c r="I16" s="43"/>
      <c r="J16" s="43"/>
      <c r="K16" s="43"/>
      <c r="L16" s="43"/>
    </row>
    <row r="17" spans="1:12" s="6" customFormat="1" ht="15.75" x14ac:dyDescent="0.25">
      <c r="A17" s="228" t="s">
        <v>109</v>
      </c>
      <c r="B17" s="226">
        <v>8.680261283377348</v>
      </c>
      <c r="C17" s="43"/>
      <c r="D17" s="43"/>
      <c r="E17" s="43"/>
      <c r="F17" s="43"/>
      <c r="G17" s="43"/>
      <c r="H17" s="43"/>
      <c r="I17" s="43"/>
      <c r="J17" s="43"/>
      <c r="K17" s="43"/>
      <c r="L17" s="43"/>
    </row>
    <row r="18" spans="1:12" s="6" customFormat="1" ht="15.75" x14ac:dyDescent="0.25">
      <c r="A18" s="228" t="s">
        <v>7</v>
      </c>
      <c r="B18" s="229">
        <v>24.580670092019293</v>
      </c>
    </row>
    <row r="19" spans="1:12" s="6" customFormat="1" ht="15" customHeight="1" x14ac:dyDescent="0.25">
      <c r="A19" s="503" t="s">
        <v>65</v>
      </c>
      <c r="B19" s="504">
        <f>SUM(B14:B18)</f>
        <v>100</v>
      </c>
    </row>
    <row r="20" spans="1:12" s="6" customFormat="1" ht="15.75" x14ac:dyDescent="0.25">
      <c r="A20" s="43"/>
      <c r="B20" s="43"/>
    </row>
    <row r="21" spans="1:12" s="6" customFormat="1" ht="15.75" x14ac:dyDescent="0.25">
      <c r="A21" s="44" t="s">
        <v>45</v>
      </c>
      <c r="B21" s="35"/>
    </row>
    <row r="22" spans="1:12" s="6" customFormat="1" ht="15.75" x14ac:dyDescent="0.25">
      <c r="A22" s="228" t="s">
        <v>54</v>
      </c>
      <c r="B22" s="226">
        <v>18.80829441524358</v>
      </c>
    </row>
    <row r="23" spans="1:12" s="6" customFormat="1" ht="15.75" x14ac:dyDescent="0.25">
      <c r="A23" s="228" t="s">
        <v>55</v>
      </c>
      <c r="B23" s="226">
        <v>18.627149345516912</v>
      </c>
    </row>
    <row r="24" spans="1:12" s="6" customFormat="1" ht="15.75" x14ac:dyDescent="0.25">
      <c r="A24" s="228" t="s">
        <v>3</v>
      </c>
      <c r="B24" s="226">
        <v>17.074722276064534</v>
      </c>
      <c r="G24" s="3"/>
    </row>
    <row r="25" spans="1:12" s="6" customFormat="1" ht="15.75" x14ac:dyDescent="0.25">
      <c r="A25" s="228" t="s">
        <v>109</v>
      </c>
      <c r="B25" s="226">
        <v>18.390944884995633</v>
      </c>
      <c r="G25" s="3"/>
    </row>
    <row r="26" spans="1:12" s="6" customFormat="1" ht="15.75" x14ac:dyDescent="0.25">
      <c r="A26" s="228" t="s">
        <v>7</v>
      </c>
      <c r="B26" s="229">
        <v>27.09888907817934</v>
      </c>
    </row>
    <row r="27" spans="1:12" s="6" customFormat="1" ht="15.75" x14ac:dyDescent="0.25">
      <c r="A27" s="503" t="s">
        <v>65</v>
      </c>
      <c r="B27" s="505">
        <f>SUM(B22:B26)</f>
        <v>100</v>
      </c>
    </row>
    <row r="28" spans="1:12" s="6" customFormat="1" ht="15.75" x14ac:dyDescent="0.25"/>
    <row r="29" spans="1:12" s="6" customFormat="1" ht="15.75" x14ac:dyDescent="0.25"/>
    <row r="30" spans="1:12" s="6" customFormat="1" ht="15.7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codeName="Foglio17">
    <tabColor rgb="FF0000FF"/>
  </sheetPr>
  <dimension ref="A1:AE41"/>
  <sheetViews>
    <sheetView showGridLines="0" tabSelected="1" zoomScale="70" zoomScaleNormal="70" workbookViewId="0">
      <pane xSplit="1" ySplit="1" topLeftCell="B2" activePane="bottomRight" state="frozen"/>
      <selection pane="topRight" activeCell="B1" sqref="B1"/>
      <selection pane="bottomLeft" activeCell="A3" sqref="A3"/>
      <selection pane="bottomRight" activeCell="B10" sqref="B10"/>
    </sheetView>
  </sheetViews>
  <sheetFormatPr defaultColWidth="9.140625" defaultRowHeight="15" x14ac:dyDescent="0.25"/>
  <cols>
    <col min="1" max="1" width="52.85546875" style="51" customWidth="1"/>
    <col min="2" max="12" width="9.28515625" style="160" customWidth="1"/>
    <col min="13" max="14" width="10.140625" style="160" customWidth="1"/>
    <col min="15" max="15" width="9.28515625" style="160" customWidth="1"/>
    <col min="16" max="16" width="9" style="160" customWidth="1"/>
    <col min="17" max="16384" width="9.140625" style="51"/>
  </cols>
  <sheetData>
    <row r="1" spans="1:31" ht="45.95" customHeight="1" x14ac:dyDescent="0.25">
      <c r="A1" s="506" t="s">
        <v>828</v>
      </c>
      <c r="B1" s="171" t="s">
        <v>167</v>
      </c>
      <c r="C1" s="170" t="s">
        <v>174</v>
      </c>
      <c r="D1" s="170" t="s">
        <v>175</v>
      </c>
      <c r="E1" s="170" t="s">
        <v>176</v>
      </c>
      <c r="F1" s="171" t="s">
        <v>168</v>
      </c>
      <c r="G1" s="170" t="s">
        <v>177</v>
      </c>
      <c r="H1" s="170" t="s">
        <v>205</v>
      </c>
      <c r="I1" s="170" t="s">
        <v>254</v>
      </c>
      <c r="J1" s="171" t="s">
        <v>297</v>
      </c>
      <c r="K1" s="170" t="s">
        <v>330</v>
      </c>
      <c r="L1" s="170" t="s">
        <v>368</v>
      </c>
      <c r="M1" s="170" t="s">
        <v>400</v>
      </c>
      <c r="N1" s="171" t="s">
        <v>419</v>
      </c>
      <c r="O1" s="170" t="s">
        <v>671</v>
      </c>
      <c r="P1" s="170" t="s">
        <v>745</v>
      </c>
      <c r="Q1" s="170" t="s">
        <v>867</v>
      </c>
      <c r="R1" s="171" t="s">
        <v>1037</v>
      </c>
    </row>
    <row r="2" spans="1:31" s="160" customFormat="1" ht="0.95" customHeight="1" x14ac:dyDescent="0.25">
      <c r="A2" s="176"/>
      <c r="B2" s="171"/>
      <c r="C2" s="170"/>
      <c r="D2" s="170"/>
      <c r="E2" s="170"/>
      <c r="F2" s="171"/>
      <c r="G2" s="170"/>
      <c r="H2" s="170"/>
      <c r="I2" s="170"/>
      <c r="J2" s="171"/>
      <c r="K2" s="170"/>
      <c r="L2" s="170"/>
      <c r="M2" s="170"/>
      <c r="N2" s="171"/>
      <c r="O2" s="170"/>
      <c r="P2" s="170"/>
      <c r="Q2" s="170"/>
      <c r="R2" s="171"/>
    </row>
    <row r="3" spans="1:31" ht="18.75" customHeight="1" thickBot="1" x14ac:dyDescent="0.3">
      <c r="A3" s="147" t="s">
        <v>178</v>
      </c>
      <c r="B3" s="923"/>
      <c r="C3" s="509"/>
      <c r="D3" s="509"/>
      <c r="E3" s="509"/>
      <c r="F3" s="923"/>
      <c r="G3" s="509"/>
      <c r="H3" s="509"/>
      <c r="I3" s="509"/>
      <c r="J3" s="923"/>
      <c r="K3" s="509"/>
      <c r="L3" s="509"/>
      <c r="M3" s="509"/>
      <c r="N3" s="923"/>
      <c r="O3" s="509"/>
      <c r="P3" s="509"/>
      <c r="Q3" s="509"/>
      <c r="R3" s="923"/>
    </row>
    <row r="4" spans="1:31" s="24" customFormat="1" ht="17.100000000000001" customHeight="1" x14ac:dyDescent="0.25">
      <c r="A4" s="371" t="s">
        <v>320</v>
      </c>
      <c r="B4" s="565">
        <v>19.776308534473088</v>
      </c>
      <c r="C4" s="372">
        <v>19.643965861416376</v>
      </c>
      <c r="D4" s="372">
        <v>19.752530475744535</v>
      </c>
      <c r="E4" s="550">
        <v>19.64821335277351</v>
      </c>
      <c r="F4" s="565">
        <v>19.962511622413928</v>
      </c>
      <c r="G4" s="372">
        <v>20.125887078172042</v>
      </c>
      <c r="H4" s="372">
        <v>20.14865873166795</v>
      </c>
      <c r="I4" s="550">
        <v>20.167014919190855</v>
      </c>
      <c r="J4" s="565">
        <v>20.248964583139191</v>
      </c>
      <c r="K4" s="372">
        <v>20.290403583825103</v>
      </c>
      <c r="L4" s="372">
        <v>20.250010354479894</v>
      </c>
      <c r="M4" s="550">
        <v>20.303377707153153</v>
      </c>
      <c r="N4" s="924">
        <v>20.234205432943138</v>
      </c>
      <c r="O4" s="372">
        <v>20.25530236351203</v>
      </c>
      <c r="P4" s="372">
        <v>20.201549452518051</v>
      </c>
      <c r="Q4" s="372">
        <v>20.123094777263958</v>
      </c>
      <c r="R4" s="565">
        <v>20.10677936612716</v>
      </c>
    </row>
    <row r="5" spans="1:31" s="24" customFormat="1" ht="17.100000000000001" customHeight="1" x14ac:dyDescent="0.25">
      <c r="A5" s="373" t="s">
        <v>201</v>
      </c>
      <c r="B5" s="566">
        <v>99.999999999999986</v>
      </c>
      <c r="C5" s="374">
        <v>100</v>
      </c>
      <c r="D5" s="374">
        <v>100</v>
      </c>
      <c r="E5" s="1054">
        <v>100</v>
      </c>
      <c r="F5" s="566">
        <v>100.00000000000001</v>
      </c>
      <c r="G5" s="374">
        <v>99.999999999999986</v>
      </c>
      <c r="H5" s="374">
        <v>100.00000000000001</v>
      </c>
      <c r="I5" s="1054">
        <v>99.999999999999986</v>
      </c>
      <c r="J5" s="566">
        <v>99.999999999999986</v>
      </c>
      <c r="K5" s="374">
        <v>100</v>
      </c>
      <c r="L5" s="374">
        <v>100</v>
      </c>
      <c r="M5" s="374">
        <v>100</v>
      </c>
      <c r="N5" s="566">
        <v>99.999999999999986</v>
      </c>
      <c r="O5" s="374">
        <v>100</v>
      </c>
      <c r="P5" s="374">
        <v>100</v>
      </c>
      <c r="Q5" s="374">
        <v>100</v>
      </c>
      <c r="R5" s="566">
        <v>100</v>
      </c>
    </row>
    <row r="6" spans="1:31" s="24" customFormat="1" ht="17.100000000000001" customHeight="1" x14ac:dyDescent="0.25">
      <c r="A6" s="375" t="s">
        <v>179</v>
      </c>
      <c r="B6" s="567">
        <v>46.98205422818841</v>
      </c>
      <c r="C6" s="376">
        <v>44.242160983746317</v>
      </c>
      <c r="D6" s="376">
        <v>41.29209677724883</v>
      </c>
      <c r="E6" s="551">
        <v>38.96311009326125</v>
      </c>
      <c r="F6" s="567">
        <v>35.891961570382769</v>
      </c>
      <c r="G6" s="376">
        <v>33.082805116308649</v>
      </c>
      <c r="H6" s="376">
        <v>30.946710066610102</v>
      </c>
      <c r="I6" s="551">
        <v>29.024617790260702</v>
      </c>
      <c r="J6" s="567">
        <v>27.019159313240387</v>
      </c>
      <c r="K6" s="376">
        <v>25.30332124144039</v>
      </c>
      <c r="L6" s="376">
        <v>23.742387859749247</v>
      </c>
      <c r="M6" s="551">
        <v>22.722613284067585</v>
      </c>
      <c r="N6" s="925">
        <v>21.590024943048014</v>
      </c>
      <c r="O6" s="376">
        <v>20.432634999591283</v>
      </c>
      <c r="P6" s="376">
        <v>19.431237238640186</v>
      </c>
      <c r="Q6" s="376">
        <v>18.669797273154884</v>
      </c>
      <c r="R6" s="567">
        <v>17.759423003445399</v>
      </c>
    </row>
    <row r="7" spans="1:31" s="24" customFormat="1" ht="17.100000000000001" customHeight="1" x14ac:dyDescent="0.25">
      <c r="A7" s="375" t="s">
        <v>180</v>
      </c>
      <c r="B7" s="567">
        <v>39.518699793627732</v>
      </c>
      <c r="C7" s="376">
        <v>41.265043205565483</v>
      </c>
      <c r="D7" s="376">
        <v>43.361959606421593</v>
      </c>
      <c r="E7" s="551">
        <v>44.731988309559725</v>
      </c>
      <c r="F7" s="567">
        <v>46.459454474761323</v>
      </c>
      <c r="G7" s="376">
        <v>47.649966248697751</v>
      </c>
      <c r="H7" s="376">
        <v>48.78059195350896</v>
      </c>
      <c r="I7" s="551">
        <v>49.581441952899105</v>
      </c>
      <c r="J7" s="567">
        <v>50.48194475342045</v>
      </c>
      <c r="K7" s="376">
        <v>50.911057556399001</v>
      </c>
      <c r="L7" s="376">
        <v>51.230994796047625</v>
      </c>
      <c r="M7" s="551">
        <v>50.993628495382545</v>
      </c>
      <c r="N7" s="925">
        <v>50.71386190086448</v>
      </c>
      <c r="O7" s="376">
        <v>50.36403000518429</v>
      </c>
      <c r="P7" s="376">
        <v>49.932546133201043</v>
      </c>
      <c r="Q7" s="376">
        <v>49.471913292621153</v>
      </c>
      <c r="R7" s="567">
        <v>48.674379033011093</v>
      </c>
      <c r="S7" s="174"/>
      <c r="T7" s="174"/>
      <c r="U7" s="174"/>
      <c r="V7" s="174"/>
      <c r="W7" s="174"/>
      <c r="X7" s="174"/>
      <c r="Y7" s="174"/>
      <c r="Z7" s="174"/>
      <c r="AA7" s="174"/>
      <c r="AB7" s="174"/>
      <c r="AC7" s="174"/>
      <c r="AD7" s="174"/>
      <c r="AE7" s="174"/>
    </row>
    <row r="8" spans="1:31" s="24" customFormat="1" ht="17.100000000000001" customHeight="1" x14ac:dyDescent="0.25">
      <c r="A8" s="375" t="s">
        <v>181</v>
      </c>
      <c r="B8" s="567">
        <v>6.4001783020455578</v>
      </c>
      <c r="C8" s="376">
        <v>7.0705161070198574</v>
      </c>
      <c r="D8" s="376">
        <v>7.7116862136265851</v>
      </c>
      <c r="E8" s="551">
        <v>8.5113822305977411</v>
      </c>
      <c r="F8" s="567">
        <v>9.4817395100469728</v>
      </c>
      <c r="G8" s="376">
        <v>10.818708015766205</v>
      </c>
      <c r="H8" s="376">
        <v>11.677453337887549</v>
      </c>
      <c r="I8" s="551">
        <v>12.566557162350616</v>
      </c>
      <c r="J8" s="567">
        <v>13.596555761499079</v>
      </c>
      <c r="K8" s="376">
        <v>14.711152862357727</v>
      </c>
      <c r="L8" s="376">
        <v>15.78055858243096</v>
      </c>
      <c r="M8" s="551">
        <v>16.714219475423317</v>
      </c>
      <c r="N8" s="925">
        <v>17.942406336622852</v>
      </c>
      <c r="O8" s="376">
        <v>19.219674085501605</v>
      </c>
      <c r="P8" s="376">
        <v>20.401623617224519</v>
      </c>
      <c r="Q8" s="376">
        <v>21.457392738485439</v>
      </c>
      <c r="R8" s="567">
        <v>22.919304657212855</v>
      </c>
      <c r="S8" s="174"/>
      <c r="T8" s="174"/>
      <c r="U8" s="174"/>
      <c r="V8" s="174"/>
      <c r="W8" s="174"/>
      <c r="X8" s="174"/>
      <c r="Y8" s="174"/>
      <c r="Z8" s="174"/>
      <c r="AA8" s="174"/>
      <c r="AB8" s="174"/>
      <c r="AC8" s="174"/>
      <c r="AD8" s="174"/>
      <c r="AE8" s="174"/>
    </row>
    <row r="9" spans="1:31" s="24" customFormat="1" ht="17.100000000000001" customHeight="1" x14ac:dyDescent="0.25">
      <c r="A9" s="161" t="s">
        <v>182</v>
      </c>
      <c r="B9" s="1052">
        <v>7.020711660409205</v>
      </c>
      <c r="C9" s="1050">
        <v>7.3439281945860637</v>
      </c>
      <c r="D9" s="1050">
        <v>7.5549916150762026</v>
      </c>
      <c r="E9" s="1051">
        <v>7.7165907761359547</v>
      </c>
      <c r="F9" s="1052">
        <v>8.0988469890942074</v>
      </c>
      <c r="G9" s="1050">
        <v>8.3846596826718276</v>
      </c>
      <c r="H9" s="1050">
        <v>8.5262435141786277</v>
      </c>
      <c r="I9" s="1051">
        <v>8.7720402485368076</v>
      </c>
      <c r="J9" s="1052">
        <v>8.8564645625766527</v>
      </c>
      <c r="K9" s="1050">
        <v>9.0060517607898003</v>
      </c>
      <c r="L9" s="1050">
        <v>9.1843007686596945</v>
      </c>
      <c r="M9" s="1051">
        <v>9.5020721383502025</v>
      </c>
      <c r="N9" s="1049">
        <v>9.6846257772348441</v>
      </c>
      <c r="O9" s="1050">
        <v>9.9215339674824197</v>
      </c>
      <c r="P9" s="1050">
        <v>10.145085025210168</v>
      </c>
      <c r="Q9" s="1050">
        <v>10.289015296534298</v>
      </c>
      <c r="R9" s="1052">
        <v>10.483828902017173</v>
      </c>
      <c r="S9" s="174"/>
      <c r="T9" s="174"/>
      <c r="U9" s="174"/>
      <c r="V9" s="174"/>
      <c r="W9" s="174"/>
      <c r="X9" s="174"/>
      <c r="Y9" s="174"/>
      <c r="Z9" s="174"/>
      <c r="AA9" s="174"/>
      <c r="AB9" s="174"/>
      <c r="AC9" s="174"/>
      <c r="AD9" s="174"/>
      <c r="AE9" s="174"/>
    </row>
    <row r="10" spans="1:31" s="24" customFormat="1" ht="17.100000000000001" customHeight="1" thickBot="1" x14ac:dyDescent="0.3">
      <c r="A10" s="1053" t="s">
        <v>1058</v>
      </c>
      <c r="B10" s="568">
        <v>7.8356015729094786E-2</v>
      </c>
      <c r="C10" s="377">
        <v>7.8351509082279058E-2</v>
      </c>
      <c r="D10" s="377">
        <v>7.9265787626804141E-2</v>
      </c>
      <c r="E10" s="552">
        <v>7.6928590445315415E-2</v>
      </c>
      <c r="F10" s="568">
        <v>6.7997455714763788E-2</v>
      </c>
      <c r="G10" s="377">
        <v>6.3860936555567349E-2</v>
      </c>
      <c r="H10" s="377">
        <v>6.9001127814754426E-2</v>
      </c>
      <c r="I10" s="552">
        <v>5.5342845952765174E-2</v>
      </c>
      <c r="J10" s="568">
        <v>4.5875609263438477E-2</v>
      </c>
      <c r="K10" s="377">
        <v>6.841657901308551E-2</v>
      </c>
      <c r="L10" s="377">
        <v>6.175799311249186E-2</v>
      </c>
      <c r="M10" s="552">
        <v>6.7466606776344307E-2</v>
      </c>
      <c r="N10" s="926">
        <v>6.9081042229816703E-2</v>
      </c>
      <c r="O10" s="377">
        <v>6.212694224041293E-2</v>
      </c>
      <c r="P10" s="377">
        <v>8.9507985724075922E-2</v>
      </c>
      <c r="Q10" s="377">
        <v>0.111881399204254</v>
      </c>
      <c r="R10" s="568">
        <v>0.1630644043134879</v>
      </c>
      <c r="S10" s="174"/>
      <c r="T10" s="174"/>
      <c r="U10" s="174"/>
      <c r="V10" s="174"/>
      <c r="W10" s="174"/>
      <c r="X10" s="174"/>
      <c r="Y10" s="174"/>
      <c r="Z10" s="174"/>
      <c r="AA10" s="174"/>
      <c r="AB10" s="174"/>
      <c r="AC10" s="174"/>
      <c r="AD10" s="174"/>
      <c r="AE10" s="174"/>
    </row>
    <row r="11" spans="1:31" s="24" customFormat="1" ht="17.100000000000001" customHeight="1" x14ac:dyDescent="0.25">
      <c r="A11" s="378" t="s">
        <v>394</v>
      </c>
      <c r="B11" s="565">
        <v>17.712648539743647</v>
      </c>
      <c r="C11" s="372">
        <v>17.798132586949684</v>
      </c>
      <c r="D11" s="372">
        <v>17.937003124614037</v>
      </c>
      <c r="E11" s="550">
        <v>18.009879374306816</v>
      </c>
      <c r="F11" s="565">
        <v>18.296606293947239</v>
      </c>
      <c r="G11" s="372">
        <v>18.567767425705352</v>
      </c>
      <c r="H11" s="372">
        <v>18.66647073166795</v>
      </c>
      <c r="I11" s="550">
        <v>18.795768035079004</v>
      </c>
      <c r="J11" s="565">
        <v>18.875550032672493</v>
      </c>
      <c r="K11" s="372">
        <v>18.941462979358413</v>
      </c>
      <c r="L11" s="372">
        <v>18.928813141784005</v>
      </c>
      <c r="M11" s="550">
        <v>18.987551707153159</v>
      </c>
      <c r="N11" s="924">
        <v>18.950034682943137</v>
      </c>
      <c r="O11" s="372">
        <v>18.988127363512032</v>
      </c>
      <c r="P11" s="372">
        <v>18.972805452518049</v>
      </c>
      <c r="Q11" s="372">
        <v>18.923149777263962</v>
      </c>
      <c r="R11" s="565">
        <v>18.945273366127164</v>
      </c>
    </row>
    <row r="12" spans="1:31" s="24" customFormat="1" ht="17.100000000000001" customHeight="1" x14ac:dyDescent="0.25">
      <c r="A12" s="379" t="s">
        <v>183</v>
      </c>
      <c r="B12" s="569">
        <v>7.227656005270557</v>
      </c>
      <c r="C12" s="380">
        <v>6.8450817255333085</v>
      </c>
      <c r="D12" s="380">
        <v>6.3407066488695056</v>
      </c>
      <c r="E12" s="553">
        <v>6.0172210215333086</v>
      </c>
      <c r="F12" s="569">
        <v>5.4990316715333076</v>
      </c>
      <c r="G12" s="380">
        <v>5.1000883475333074</v>
      </c>
      <c r="H12" s="380">
        <v>4.7531589999999992</v>
      </c>
      <c r="I12" s="553">
        <v>4.4821521158881472</v>
      </c>
      <c r="J12" s="569">
        <v>4.0976854495333086</v>
      </c>
      <c r="K12" s="380">
        <v>3.7852053955333087</v>
      </c>
      <c r="L12" s="380">
        <v>3.4866387873041034</v>
      </c>
      <c r="M12" s="553">
        <v>3.2976320000000001</v>
      </c>
      <c r="N12" s="927">
        <v>3.0843992500000001</v>
      </c>
      <c r="O12" s="380">
        <v>2.8715169999999999</v>
      </c>
      <c r="P12" s="380">
        <v>2.6966670000000006</v>
      </c>
      <c r="Q12" s="380">
        <v>2.5569960000000003</v>
      </c>
      <c r="R12" s="569">
        <v>2.4093420000000001</v>
      </c>
    </row>
    <row r="13" spans="1:31" s="24" customFormat="1" ht="17.100000000000001" customHeight="1" x14ac:dyDescent="0.25">
      <c r="A13" s="293" t="s">
        <v>180</v>
      </c>
      <c r="B13" s="569">
        <v>7.81534</v>
      </c>
      <c r="C13" s="380">
        <v>8.106091000000001</v>
      </c>
      <c r="D13" s="380">
        <v>8.5650842861384611</v>
      </c>
      <c r="E13" s="553">
        <v>8.7890364999999999</v>
      </c>
      <c r="F13" s="569">
        <v>9.2744739992343366</v>
      </c>
      <c r="G13" s="380">
        <v>9.5899783999999997</v>
      </c>
      <c r="H13" s="380">
        <v>9.8286349999999967</v>
      </c>
      <c r="I13" s="553">
        <v>9.9990967957911181</v>
      </c>
      <c r="J13" s="569">
        <v>10.222071114</v>
      </c>
      <c r="K13" s="380">
        <v>10.330059046986843</v>
      </c>
      <c r="L13" s="380">
        <v>10.374281750902702</v>
      </c>
      <c r="M13" s="553">
        <v>10.353429</v>
      </c>
      <c r="N13" s="927">
        <v>10.261547</v>
      </c>
      <c r="O13" s="380">
        <v>10.201386560000001</v>
      </c>
      <c r="P13" s="380">
        <v>10.087147999999999</v>
      </c>
      <c r="Q13" s="380">
        <v>9.9552800000000001</v>
      </c>
      <c r="R13" s="569">
        <v>9.7868500000000012</v>
      </c>
    </row>
    <row r="14" spans="1:31" s="24" customFormat="1" ht="17.100000000000001" customHeight="1" x14ac:dyDescent="0.25">
      <c r="A14" s="293" t="s">
        <v>181</v>
      </c>
      <c r="B14" s="569">
        <v>1.2657190077689304</v>
      </c>
      <c r="C14" s="380">
        <v>1.3889297702889269</v>
      </c>
      <c r="D14" s="380">
        <v>1.5232531695403808</v>
      </c>
      <c r="E14" s="553">
        <v>1.6723345399378973</v>
      </c>
      <c r="F14" s="569">
        <v>1.8927933517001405</v>
      </c>
      <c r="G14" s="380">
        <v>2.177360958570254</v>
      </c>
      <c r="H14" s="380">
        <v>2.3528502216007299</v>
      </c>
      <c r="I14" s="553">
        <v>2.5342994577598961</v>
      </c>
      <c r="J14" s="569">
        <v>2.7531617606727194</v>
      </c>
      <c r="K14" s="380">
        <v>2.9849522876058212</v>
      </c>
      <c r="L14" s="380">
        <v>3.1955647469370345</v>
      </c>
      <c r="M14" s="553">
        <v>3.3935511108977487</v>
      </c>
      <c r="N14" s="927">
        <v>3.6305033577656749</v>
      </c>
      <c r="O14" s="380">
        <v>3.8930030992999161</v>
      </c>
      <c r="P14" s="380">
        <v>4.1214440841502133</v>
      </c>
      <c r="Q14" s="380">
        <v>4.3178914774951789</v>
      </c>
      <c r="R14" s="569">
        <v>4.6083340196762954</v>
      </c>
    </row>
    <row r="15" spans="1:31" s="24" customFormat="1" ht="17.100000000000001" customHeight="1" x14ac:dyDescent="0.25">
      <c r="A15" s="293" t="s">
        <v>182</v>
      </c>
      <c r="B15" s="569">
        <v>1.3884375992782529</v>
      </c>
      <c r="C15" s="380">
        <v>1.4426387474314184</v>
      </c>
      <c r="D15" s="380">
        <v>1.4923020212078708</v>
      </c>
      <c r="E15" s="553">
        <v>1.5161722192556337</v>
      </c>
      <c r="F15" s="569">
        <v>1.6167332714794516</v>
      </c>
      <c r="G15" s="380">
        <v>1.6874871396235502</v>
      </c>
      <c r="H15" s="380">
        <v>1.7179237083028243</v>
      </c>
      <c r="I15" s="553">
        <v>1.7690586656398448</v>
      </c>
      <c r="J15" s="569">
        <v>1.7933423725944198</v>
      </c>
      <c r="K15" s="380">
        <v>1.8273642492324376</v>
      </c>
      <c r="L15" s="380">
        <v>1.8598218566401648</v>
      </c>
      <c r="M15" s="553">
        <v>1.9292415962554061</v>
      </c>
      <c r="N15" s="927">
        <v>1.9596070751774644</v>
      </c>
      <c r="O15" s="380">
        <v>2.0096367042121157</v>
      </c>
      <c r="P15" s="380">
        <v>2.0494643683678353</v>
      </c>
      <c r="Q15" s="380">
        <v>2.0704682997687831</v>
      </c>
      <c r="R15" s="569">
        <v>2.1079603464508647</v>
      </c>
    </row>
    <row r="16" spans="1:31" s="307" customFormat="1" ht="26.45" customHeight="1" thickBot="1" x14ac:dyDescent="0.3">
      <c r="A16" s="508" t="s">
        <v>395</v>
      </c>
      <c r="B16" s="570">
        <v>1.5495502155348959E-2</v>
      </c>
      <c r="C16" s="381">
        <v>1.5391343696028115E-2</v>
      </c>
      <c r="D16" s="381">
        <v>1.5656999924203319E-2</v>
      </c>
      <c r="E16" s="554">
        <v>1.5115093579979885E-2</v>
      </c>
      <c r="F16" s="570">
        <v>1.3574000000008028E-2</v>
      </c>
      <c r="G16" s="381">
        <v>1.2852579978240556E-2</v>
      </c>
      <c r="H16" s="381">
        <v>1.3902801764401829E-2</v>
      </c>
      <c r="I16" s="554">
        <v>1.1160555645161593E-2</v>
      </c>
      <c r="J16" s="570">
        <v>9.2896156625354252E-3</v>
      </c>
      <c r="K16" s="381">
        <v>1.3882035156752863E-2</v>
      </c>
      <c r="L16" s="381">
        <v>1.250562025796853E-2</v>
      </c>
      <c r="M16" s="554">
        <v>1.3698000000002821E-2</v>
      </c>
      <c r="N16" s="928">
        <v>1.3977749999998878E-2</v>
      </c>
      <c r="O16" s="381">
        <v>1.2583999999998468E-2</v>
      </c>
      <c r="P16" s="381">
        <v>1.808199999999897E-2</v>
      </c>
      <c r="Q16" s="381">
        <v>2.2514000000001033E-2</v>
      </c>
      <c r="R16" s="570">
        <v>3.2786999999998442E-2</v>
      </c>
    </row>
    <row r="17" spans="1:18" s="24" customFormat="1" ht="17.100000000000001" customHeight="1" x14ac:dyDescent="0.25">
      <c r="A17" s="382" t="s">
        <v>190</v>
      </c>
      <c r="B17" s="565">
        <v>14.739114526595214</v>
      </c>
      <c r="C17" s="372"/>
      <c r="D17" s="372">
        <v>15.020711496097183</v>
      </c>
      <c r="E17" s="550"/>
      <c r="F17" s="565">
        <v>15.446076166836731</v>
      </c>
      <c r="G17" s="831"/>
      <c r="H17" s="372">
        <v>15.806153673411631</v>
      </c>
      <c r="I17" s="550"/>
      <c r="J17" s="565">
        <v>16.024332826094923</v>
      </c>
      <c r="K17" s="372"/>
      <c r="L17" s="372">
        <v>16.083185414446401</v>
      </c>
      <c r="M17" s="550"/>
      <c r="N17" s="924">
        <v>16.134344088086468</v>
      </c>
      <c r="O17" s="372"/>
      <c r="P17" s="372">
        <v>16.188991521256799</v>
      </c>
      <c r="Q17" s="372"/>
      <c r="R17" s="565">
        <v>16.273893994473614</v>
      </c>
    </row>
    <row r="18" spans="1:18" s="24" customFormat="1" ht="17.100000000000001" customHeight="1" x14ac:dyDescent="0.25">
      <c r="A18" s="383" t="s">
        <v>189</v>
      </c>
      <c r="B18" s="571">
        <v>100</v>
      </c>
      <c r="C18" s="832"/>
      <c r="D18" s="384">
        <v>100</v>
      </c>
      <c r="E18" s="1055"/>
      <c r="F18" s="571">
        <v>100</v>
      </c>
      <c r="G18" s="833"/>
      <c r="H18" s="384">
        <v>100</v>
      </c>
      <c r="I18" s="555"/>
      <c r="J18" s="571">
        <v>100</v>
      </c>
      <c r="K18" s="384"/>
      <c r="L18" s="384">
        <v>100</v>
      </c>
      <c r="M18" s="555"/>
      <c r="N18" s="940">
        <v>100</v>
      </c>
      <c r="O18" s="384"/>
      <c r="P18" s="384">
        <v>100</v>
      </c>
      <c r="Q18" s="384"/>
      <c r="R18" s="571">
        <v>100</v>
      </c>
    </row>
    <row r="19" spans="1:18" s="307" customFormat="1" ht="17.100000000000001" customHeight="1" x14ac:dyDescent="0.25">
      <c r="A19" s="385" t="s">
        <v>186</v>
      </c>
      <c r="B19" s="572">
        <v>42.836998237026066</v>
      </c>
      <c r="C19" s="386"/>
      <c r="D19" s="386">
        <v>35.737081531306025</v>
      </c>
      <c r="E19" s="556"/>
      <c r="F19" s="572">
        <v>30.018480398051643</v>
      </c>
      <c r="G19" s="834"/>
      <c r="H19" s="386">
        <v>25.398318008643479</v>
      </c>
      <c r="I19" s="556"/>
      <c r="J19" s="572">
        <v>21.241838682749094</v>
      </c>
      <c r="K19" s="386"/>
      <c r="L19" s="386">
        <v>18.988343266068583</v>
      </c>
      <c r="M19" s="556"/>
      <c r="N19" s="929">
        <v>17.653792982275071</v>
      </c>
      <c r="O19" s="386"/>
      <c r="P19" s="386">
        <v>15.143021631413985</v>
      </c>
      <c r="Q19" s="386"/>
      <c r="R19" s="572">
        <v>12.992143722218911</v>
      </c>
    </row>
    <row r="20" spans="1:18" s="307" customFormat="1" ht="17.100000000000001" customHeight="1" x14ac:dyDescent="0.25">
      <c r="A20" s="385" t="s">
        <v>187</v>
      </c>
      <c r="B20" s="572">
        <v>16.09146302077361</v>
      </c>
      <c r="C20" s="386"/>
      <c r="D20" s="386">
        <v>16.417176548120306</v>
      </c>
      <c r="E20" s="556"/>
      <c r="F20" s="572">
        <v>16.251280385252389</v>
      </c>
      <c r="G20" s="834"/>
      <c r="H20" s="386">
        <v>16.441322707071667</v>
      </c>
      <c r="I20" s="556"/>
      <c r="J20" s="572">
        <v>16.138386449175272</v>
      </c>
      <c r="K20" s="386"/>
      <c r="L20" s="386">
        <v>15.046448378347698</v>
      </c>
      <c r="M20" s="556"/>
      <c r="N20" s="929">
        <v>13.801194203365066</v>
      </c>
      <c r="O20" s="386"/>
      <c r="P20" s="386">
        <v>14.928594695877678</v>
      </c>
      <c r="Q20" s="386"/>
      <c r="R20" s="572">
        <v>12.70552497595874</v>
      </c>
    </row>
    <row r="21" spans="1:18" s="307" customFormat="1" ht="17.100000000000001" customHeight="1" thickBot="1" x14ac:dyDescent="0.3">
      <c r="A21" s="387" t="s">
        <v>188</v>
      </c>
      <c r="B21" s="573">
        <v>41.071538742200332</v>
      </c>
      <c r="C21" s="388"/>
      <c r="D21" s="388">
        <v>47.845741920573673</v>
      </c>
      <c r="E21" s="557"/>
      <c r="F21" s="573">
        <v>53.730239216695963</v>
      </c>
      <c r="G21" s="835"/>
      <c r="H21" s="388">
        <v>58.160359284284844</v>
      </c>
      <c r="I21" s="557"/>
      <c r="J21" s="573">
        <v>62.619774868075631</v>
      </c>
      <c r="K21" s="388"/>
      <c r="L21" s="388">
        <v>65.965208355583712</v>
      </c>
      <c r="M21" s="557"/>
      <c r="N21" s="930">
        <v>68.545012814359865</v>
      </c>
      <c r="O21" s="388"/>
      <c r="P21" s="388">
        <v>69.928383672708335</v>
      </c>
      <c r="Q21" s="388"/>
      <c r="R21" s="573">
        <v>74.302331301822349</v>
      </c>
    </row>
    <row r="22" spans="1:18" s="24" customFormat="1" ht="17.100000000000001" customHeight="1" x14ac:dyDescent="0.25">
      <c r="A22" s="382" t="s">
        <v>191</v>
      </c>
      <c r="B22" s="565">
        <v>2.9735340131484338</v>
      </c>
      <c r="C22" s="372"/>
      <c r="D22" s="372">
        <v>2.9162916285168539</v>
      </c>
      <c r="E22" s="550"/>
      <c r="F22" s="565">
        <v>2.8505301271105057</v>
      </c>
      <c r="G22" s="836"/>
      <c r="H22" s="372">
        <v>2.8603170582563209</v>
      </c>
      <c r="I22" s="550"/>
      <c r="J22" s="565">
        <v>2.8512172065775769</v>
      </c>
      <c r="K22" s="372"/>
      <c r="L22" s="372">
        <v>2.8456277273376007</v>
      </c>
      <c r="M22" s="550"/>
      <c r="N22" s="924">
        <v>2.8156905948566711</v>
      </c>
      <c r="O22" s="372"/>
      <c r="P22" s="372">
        <v>2.7838139312612489</v>
      </c>
      <c r="Q22" s="372"/>
      <c r="R22" s="565">
        <v>2.6713793716535483</v>
      </c>
    </row>
    <row r="23" spans="1:18" s="24" customFormat="1" ht="17.100000000000001" customHeight="1" x14ac:dyDescent="0.25">
      <c r="A23" s="161" t="s">
        <v>189</v>
      </c>
      <c r="B23" s="571">
        <v>100</v>
      </c>
      <c r="C23" s="832"/>
      <c r="D23" s="384">
        <v>100</v>
      </c>
      <c r="E23" s="1055"/>
      <c r="F23" s="571">
        <v>100</v>
      </c>
      <c r="G23" s="837"/>
      <c r="H23" s="384">
        <v>100</v>
      </c>
      <c r="I23" s="555"/>
      <c r="J23" s="571">
        <v>100</v>
      </c>
      <c r="K23" s="384"/>
      <c r="L23" s="384">
        <v>100</v>
      </c>
      <c r="M23" s="555"/>
      <c r="N23" s="940">
        <v>100</v>
      </c>
      <c r="O23" s="384"/>
      <c r="P23" s="384">
        <v>100.00000000000001</v>
      </c>
      <c r="Q23" s="384"/>
      <c r="R23" s="571">
        <v>100</v>
      </c>
    </row>
    <row r="24" spans="1:18" s="307" customFormat="1" ht="17.100000000000001" customHeight="1" x14ac:dyDescent="0.25">
      <c r="A24" s="385" t="s">
        <v>186</v>
      </c>
      <c r="B24" s="572">
        <v>51.919754597401116</v>
      </c>
      <c r="C24" s="386"/>
      <c r="D24" s="386">
        <v>47.598338167299545</v>
      </c>
      <c r="E24" s="556"/>
      <c r="F24" s="572">
        <v>42.5966532388803</v>
      </c>
      <c r="G24" s="834"/>
      <c r="H24" s="386">
        <v>36.438677564400301</v>
      </c>
      <c r="I24" s="556"/>
      <c r="J24" s="572">
        <v>32.706111183459342</v>
      </c>
      <c r="K24" s="386"/>
      <c r="L24" s="386">
        <v>28.800714643738857</v>
      </c>
      <c r="M24" s="556"/>
      <c r="N24" s="929">
        <v>25.324017383684144</v>
      </c>
      <c r="O24" s="386"/>
      <c r="P24" s="386">
        <v>22.752262723553464</v>
      </c>
      <c r="Q24" s="386"/>
      <c r="R24" s="572">
        <v>22.037383129424153</v>
      </c>
    </row>
    <row r="25" spans="1:18" s="307" customFormat="1" ht="17.100000000000001" customHeight="1" x14ac:dyDescent="0.25">
      <c r="A25" s="385" t="s">
        <v>187</v>
      </c>
      <c r="B25" s="572">
        <v>11.484554556717615</v>
      </c>
      <c r="C25" s="386"/>
      <c r="D25" s="386">
        <v>11.843985332139653</v>
      </c>
      <c r="E25" s="556"/>
      <c r="F25" s="572">
        <v>11.720727322564388</v>
      </c>
      <c r="G25" s="834"/>
      <c r="H25" s="386">
        <v>12.103452266493649</v>
      </c>
      <c r="I25" s="556"/>
      <c r="J25" s="572">
        <v>11.920274896486216</v>
      </c>
      <c r="K25" s="386"/>
      <c r="L25" s="386">
        <v>11.506245660552997</v>
      </c>
      <c r="M25" s="556"/>
      <c r="N25" s="929">
        <v>11.171109394169051</v>
      </c>
      <c r="O25" s="386"/>
      <c r="P25" s="386">
        <v>10.339636977643782</v>
      </c>
      <c r="Q25" s="386"/>
      <c r="R25" s="572">
        <v>10.00584230127847</v>
      </c>
    </row>
    <row r="26" spans="1:18" s="307" customFormat="1" ht="17.100000000000001" customHeight="1" thickBot="1" x14ac:dyDescent="0.3">
      <c r="A26" s="389" t="s">
        <v>188</v>
      </c>
      <c r="B26" s="574">
        <v>36.595690845881258</v>
      </c>
      <c r="C26" s="390"/>
      <c r="D26" s="390">
        <v>40.557676500560802</v>
      </c>
      <c r="E26" s="558"/>
      <c r="F26" s="574">
        <v>45.682619438555307</v>
      </c>
      <c r="G26" s="838"/>
      <c r="H26" s="390">
        <v>51.457870169106045</v>
      </c>
      <c r="I26" s="558"/>
      <c r="J26" s="574">
        <v>55.373613920054432</v>
      </c>
      <c r="K26" s="390"/>
      <c r="L26" s="390">
        <v>59.693039695708137</v>
      </c>
      <c r="M26" s="558"/>
      <c r="N26" s="931">
        <v>63.504873222146806</v>
      </c>
      <c r="O26" s="390"/>
      <c r="P26" s="390">
        <v>66.908100298802765</v>
      </c>
      <c r="Q26" s="390"/>
      <c r="R26" s="574">
        <v>67.95677456929738</v>
      </c>
    </row>
    <row r="27" spans="1:18" ht="0.95" customHeight="1" x14ac:dyDescent="0.25">
      <c r="B27" s="1056"/>
      <c r="C27" s="353"/>
      <c r="D27" s="353"/>
      <c r="E27" s="534"/>
      <c r="F27" s="1056"/>
      <c r="G27" s="353"/>
      <c r="H27" s="353"/>
      <c r="I27" s="534"/>
      <c r="J27" s="1056"/>
      <c r="K27" s="353"/>
      <c r="L27" s="353"/>
      <c r="M27" s="534"/>
      <c r="N27" s="932"/>
      <c r="O27" s="353"/>
      <c r="P27" s="353"/>
      <c r="Q27" s="353"/>
      <c r="R27" s="1056"/>
    </row>
    <row r="28" spans="1:18" ht="18.75" customHeight="1" thickBot="1" x14ac:dyDescent="0.3">
      <c r="A28" s="147" t="s">
        <v>184</v>
      </c>
      <c r="B28" s="1057"/>
      <c r="C28" s="354"/>
      <c r="D28" s="354"/>
      <c r="E28" s="533"/>
      <c r="F28" s="1057"/>
      <c r="G28" s="354"/>
      <c r="H28" s="354"/>
      <c r="I28" s="533"/>
      <c r="J28" s="1057"/>
      <c r="K28" s="354"/>
      <c r="L28" s="354" t="s">
        <v>329</v>
      </c>
      <c r="M28" s="533" t="s">
        <v>329</v>
      </c>
      <c r="N28" s="933" t="s">
        <v>329</v>
      </c>
      <c r="O28" s="354"/>
      <c r="P28" s="354"/>
      <c r="Q28" s="354"/>
      <c r="R28" s="1057"/>
    </row>
    <row r="29" spans="1:18" s="24" customFormat="1" ht="17.100000000000001" customHeight="1" x14ac:dyDescent="0.25">
      <c r="A29" s="382" t="s">
        <v>321</v>
      </c>
      <c r="B29" s="575">
        <v>103.85176638999999</v>
      </c>
      <c r="C29" s="391">
        <v>103.12985693</v>
      </c>
      <c r="D29" s="391">
        <v>103.66262209</v>
      </c>
      <c r="E29" s="559">
        <v>104.15249742000002</v>
      </c>
      <c r="F29" s="575">
        <v>103.97316253</v>
      </c>
      <c r="G29" s="391">
        <v>104.33501871999998</v>
      </c>
      <c r="H29" s="391">
        <v>105.17874576</v>
      </c>
      <c r="I29" s="559">
        <v>105.76714337999999</v>
      </c>
      <c r="J29" s="575">
        <v>106.09907339</v>
      </c>
      <c r="K29" s="391">
        <v>106.47283821999999</v>
      </c>
      <c r="L29" s="391">
        <v>106.97051997</v>
      </c>
      <c r="M29" s="559">
        <v>107.13570661000001</v>
      </c>
      <c r="N29" s="934">
        <v>107.22320856</v>
      </c>
      <c r="O29" s="391">
        <v>107.63885499000001</v>
      </c>
      <c r="P29" s="391">
        <v>108.15004906999999</v>
      </c>
      <c r="Q29" s="391">
        <v>108.53719196999999</v>
      </c>
      <c r="R29" s="575">
        <v>108.4876306</v>
      </c>
    </row>
    <row r="30" spans="1:18" s="24" customFormat="1" ht="17.100000000000001" customHeight="1" x14ac:dyDescent="0.25">
      <c r="A30" s="293" t="s">
        <v>202</v>
      </c>
      <c r="B30" s="576">
        <v>79.597418210000001</v>
      </c>
      <c r="C30" s="392">
        <v>78.445228409999984</v>
      </c>
      <c r="D30" s="392">
        <v>78.115237020000009</v>
      </c>
      <c r="E30" s="560">
        <v>77.840866010000013</v>
      </c>
      <c r="F30" s="576">
        <v>77.62776147000001</v>
      </c>
      <c r="G30" s="392">
        <v>77.603943209999997</v>
      </c>
      <c r="H30" s="392">
        <v>77.688228390000006</v>
      </c>
      <c r="I30" s="560">
        <v>77.914639690000001</v>
      </c>
      <c r="J30" s="576">
        <v>78.016386089999997</v>
      </c>
      <c r="K30" s="392">
        <v>78.013413669999991</v>
      </c>
      <c r="L30" s="392">
        <v>78.148540919999988</v>
      </c>
      <c r="M30" s="560">
        <v>78.506826530000012</v>
      </c>
      <c r="N30" s="935">
        <v>78.401402379999993</v>
      </c>
      <c r="O30" s="392">
        <v>78.396493149999998</v>
      </c>
      <c r="P30" s="392">
        <v>78.750866240000022</v>
      </c>
      <c r="Q30" s="392">
        <v>78.854921560000008</v>
      </c>
      <c r="R30" s="576">
        <v>78.46292493</v>
      </c>
    </row>
    <row r="31" spans="1:18" s="24" customFormat="1" ht="17.100000000000001" customHeight="1" x14ac:dyDescent="0.25">
      <c r="A31" s="383" t="s">
        <v>322</v>
      </c>
      <c r="B31" s="169">
        <v>70.158702959999985</v>
      </c>
      <c r="C31" s="172">
        <v>68.95019846371062</v>
      </c>
      <c r="D31" s="172">
        <v>68.484016270531797</v>
      </c>
      <c r="E31" s="561">
        <v>68.193576563006104</v>
      </c>
      <c r="F31" s="169">
        <v>67.809585299972184</v>
      </c>
      <c r="G31" s="172">
        <v>67.673840628166658</v>
      </c>
      <c r="H31" s="172">
        <v>67.711969989999986</v>
      </c>
      <c r="I31" s="561">
        <v>67.899166339999994</v>
      </c>
      <c r="J31" s="169">
        <v>67.88086414</v>
      </c>
      <c r="K31" s="172">
        <v>67.703890001530283</v>
      </c>
      <c r="L31" s="172">
        <v>67.811982736142056</v>
      </c>
      <c r="M31" s="561">
        <v>68.095091080000017</v>
      </c>
      <c r="N31" s="936">
        <v>68.104442192828415</v>
      </c>
      <c r="O31" s="172">
        <v>67.960015592021051</v>
      </c>
      <c r="P31" s="172">
        <v>68.211464890000002</v>
      </c>
      <c r="Q31" s="172">
        <v>68.26095441999999</v>
      </c>
      <c r="R31" s="169">
        <v>67.894187020000018</v>
      </c>
    </row>
    <row r="32" spans="1:18" s="24" customFormat="1" ht="17.100000000000001" customHeight="1" x14ac:dyDescent="0.25">
      <c r="A32" s="393" t="s">
        <v>323</v>
      </c>
      <c r="B32" s="168">
        <v>9.4387152499999996</v>
      </c>
      <c r="C32" s="173">
        <v>9.4950299462893817</v>
      </c>
      <c r="D32" s="173">
        <v>9.6312207494682056</v>
      </c>
      <c r="E32" s="562">
        <v>9.6472894469938826</v>
      </c>
      <c r="F32" s="168">
        <v>9.8181761700278134</v>
      </c>
      <c r="G32" s="173">
        <v>9.9301025818333404</v>
      </c>
      <c r="H32" s="173">
        <v>9.976258399999999</v>
      </c>
      <c r="I32" s="562">
        <v>10.015473350000001</v>
      </c>
      <c r="J32" s="168">
        <v>10.135521950000001</v>
      </c>
      <c r="K32" s="173">
        <v>10.309523668469724</v>
      </c>
      <c r="L32" s="173">
        <v>10.336558183857921</v>
      </c>
      <c r="M32" s="562">
        <v>10.41173545</v>
      </c>
      <c r="N32" s="937">
        <v>10.296960187171587</v>
      </c>
      <c r="O32" s="173">
        <v>10.436477557978954</v>
      </c>
      <c r="P32" s="173">
        <v>10.539401350000002</v>
      </c>
      <c r="Q32" s="173">
        <v>10.593967139999998</v>
      </c>
      <c r="R32" s="168">
        <v>10.568737909999999</v>
      </c>
    </row>
    <row r="33" spans="1:18" s="24" customFormat="1" ht="17.100000000000001" customHeight="1" x14ac:dyDescent="0.25">
      <c r="A33" s="383" t="s">
        <v>324</v>
      </c>
      <c r="B33" s="169">
        <v>69.112986149999983</v>
      </c>
      <c r="C33" s="172">
        <v>68.25247291161682</v>
      </c>
      <c r="D33" s="172">
        <v>68.008758973379614</v>
      </c>
      <c r="E33" s="561">
        <v>67.929194895379368</v>
      </c>
      <c r="F33" s="169">
        <v>67.954246265691722</v>
      </c>
      <c r="G33" s="172">
        <v>68.548861103390152</v>
      </c>
      <c r="H33" s="172">
        <v>68.735931960000002</v>
      </c>
      <c r="I33" s="561">
        <v>69.071878550000008</v>
      </c>
      <c r="J33" s="169">
        <v>69.207667000000001</v>
      </c>
      <c r="K33" s="172">
        <v>69.305289009999996</v>
      </c>
      <c r="L33" s="172">
        <v>69.575257019999995</v>
      </c>
      <c r="M33" s="561">
        <v>69.968734449999999</v>
      </c>
      <c r="N33" s="936">
        <v>70.192296020000001</v>
      </c>
      <c r="O33" s="172">
        <v>70.298637929999998</v>
      </c>
      <c r="P33" s="172">
        <v>70.675060300000013</v>
      </c>
      <c r="Q33" s="172">
        <v>70.821852489999998</v>
      </c>
      <c r="R33" s="169">
        <v>70.517795790000008</v>
      </c>
    </row>
    <row r="34" spans="1:18" s="24" customFormat="1" ht="17.100000000000001" customHeight="1" x14ac:dyDescent="0.25">
      <c r="A34" s="393" t="s">
        <v>325</v>
      </c>
      <c r="B34" s="168">
        <v>10.48443206</v>
      </c>
      <c r="C34" s="173">
        <v>10.19275549838318</v>
      </c>
      <c r="D34" s="173">
        <v>10.106478046620397</v>
      </c>
      <c r="E34" s="562">
        <v>9.9116711146206473</v>
      </c>
      <c r="F34" s="168">
        <v>9.6735152043082824</v>
      </c>
      <c r="G34" s="173">
        <v>9.0550821066098415</v>
      </c>
      <c r="H34" s="173">
        <v>8.9522964300000005</v>
      </c>
      <c r="I34" s="562">
        <v>8.8427611400000004</v>
      </c>
      <c r="J34" s="168">
        <v>8.8087190900000003</v>
      </c>
      <c r="K34" s="173">
        <v>8.7081246599999993</v>
      </c>
      <c r="L34" s="173">
        <v>8.5732838999999945</v>
      </c>
      <c r="M34" s="562">
        <v>8.5380920800000002</v>
      </c>
      <c r="N34" s="937">
        <v>8.2091063600000016</v>
      </c>
      <c r="O34" s="173">
        <v>8.0978552199999978</v>
      </c>
      <c r="P34" s="173">
        <v>8.0758059400000022</v>
      </c>
      <c r="Q34" s="173">
        <v>8.033069069999998</v>
      </c>
      <c r="R34" s="168">
        <v>7.9451291399999988</v>
      </c>
    </row>
    <row r="35" spans="1:18" s="24" customFormat="1" ht="17.100000000000001" customHeight="1" thickBot="1" x14ac:dyDescent="0.3">
      <c r="A35" s="394" t="s">
        <v>203</v>
      </c>
      <c r="B35" s="577">
        <v>24.254348180000001</v>
      </c>
      <c r="C35" s="395">
        <v>24.684628519999997</v>
      </c>
      <c r="D35" s="395">
        <v>25.547385069999997</v>
      </c>
      <c r="E35" s="563">
        <v>26.31163141</v>
      </c>
      <c r="F35" s="577">
        <v>26.345401059999997</v>
      </c>
      <c r="G35" s="395">
        <v>26.73107551</v>
      </c>
      <c r="H35" s="395">
        <v>27.490517369999999</v>
      </c>
      <c r="I35" s="563">
        <v>27.852503689999999</v>
      </c>
      <c r="J35" s="577">
        <v>28.082687299999996</v>
      </c>
      <c r="K35" s="395">
        <v>28.459424550000001</v>
      </c>
      <c r="L35" s="395">
        <v>28.821979049999999</v>
      </c>
      <c r="M35" s="563">
        <v>28.628880079999998</v>
      </c>
      <c r="N35" s="938">
        <v>28.821806180000003</v>
      </c>
      <c r="O35" s="395">
        <v>29.242361840000001</v>
      </c>
      <c r="P35" s="395">
        <v>29.399182830000001</v>
      </c>
      <c r="Q35" s="395">
        <v>29.682270409999997</v>
      </c>
      <c r="R35" s="577">
        <v>30.024705669999999</v>
      </c>
    </row>
    <row r="36" spans="1:18" s="24" customFormat="1" ht="17.100000000000001" customHeight="1" thickBot="1" x14ac:dyDescent="0.3">
      <c r="A36" s="396" t="s">
        <v>185</v>
      </c>
      <c r="B36" s="578">
        <v>9.2609552899999983</v>
      </c>
      <c r="C36" s="397">
        <v>9.3653408300000009</v>
      </c>
      <c r="D36" s="397">
        <v>9.5433879899999994</v>
      </c>
      <c r="E36" s="564">
        <v>9.7397343200000019</v>
      </c>
      <c r="F36" s="578">
        <v>9.7783294299999977</v>
      </c>
      <c r="G36" s="397">
        <v>10.195796619999999</v>
      </c>
      <c r="H36" s="397">
        <v>10.53791766</v>
      </c>
      <c r="I36" s="564">
        <v>10.78797428</v>
      </c>
      <c r="J36" s="578">
        <v>10.966907289999998</v>
      </c>
      <c r="K36" s="397">
        <v>11.288160120000001</v>
      </c>
      <c r="L36" s="397">
        <v>11.525161870000002</v>
      </c>
      <c r="M36" s="564">
        <v>11.706538509999998</v>
      </c>
      <c r="N36" s="939">
        <v>11.77922246</v>
      </c>
      <c r="O36" s="397">
        <v>12.061332890000001</v>
      </c>
      <c r="P36" s="397">
        <v>12.43883497</v>
      </c>
      <c r="Q36" s="397">
        <v>12.610538869999999</v>
      </c>
      <c r="R36" s="578">
        <v>12.593531499999999</v>
      </c>
    </row>
    <row r="37" spans="1:18" s="24" customFormat="1" ht="17.100000000000001" customHeight="1" thickBot="1" x14ac:dyDescent="0.3">
      <c r="A37" s="398" t="s">
        <v>326</v>
      </c>
      <c r="B37" s="578">
        <v>56.767244494324174</v>
      </c>
      <c r="C37" s="397">
        <v>56.044472049999996</v>
      </c>
      <c r="D37" s="397">
        <v>55.818309081704555</v>
      </c>
      <c r="E37" s="564">
        <v>56.915820416666669</v>
      </c>
      <c r="F37" s="578">
        <v>56.33406944666666</v>
      </c>
      <c r="G37" s="397">
        <v>55.958756644587339</v>
      </c>
      <c r="H37" s="397">
        <v>56.56967174936284</v>
      </c>
      <c r="I37" s="564">
        <v>56.404769275019014</v>
      </c>
      <c r="J37" s="578">
        <v>57.359100749666602</v>
      </c>
      <c r="K37" s="397">
        <v>56.703689429999997</v>
      </c>
      <c r="L37" s="397">
        <v>56.544295691566923</v>
      </c>
      <c r="M37" s="564">
        <v>56.887095854378032</v>
      </c>
      <c r="N37" s="939">
        <v>56.624598136400003</v>
      </c>
      <c r="O37" s="397">
        <v>56.373180383333334</v>
      </c>
      <c r="P37" s="397">
        <v>56.732012199999993</v>
      </c>
      <c r="Q37" s="397">
        <v>57.226983813333341</v>
      </c>
      <c r="R37" s="578">
        <v>0</v>
      </c>
    </row>
    <row r="38" spans="1:18" s="24" customFormat="1" ht="32.1" customHeight="1" thickBot="1" x14ac:dyDescent="0.3">
      <c r="A38" s="507" t="s">
        <v>827</v>
      </c>
      <c r="B38" s="578">
        <v>146.42144400000001</v>
      </c>
      <c r="C38" s="397">
        <v>149.40963200000002</v>
      </c>
      <c r="D38" s="397">
        <v>151.78544500000001</v>
      </c>
      <c r="E38" s="564">
        <v>155.122468</v>
      </c>
      <c r="F38" s="578">
        <v>157.98231849999999</v>
      </c>
      <c r="G38" s="397">
        <v>160.42511850000002</v>
      </c>
      <c r="H38" s="397">
        <v>162.75422800000001</v>
      </c>
      <c r="I38" s="564">
        <v>165.04444149999998</v>
      </c>
      <c r="J38" s="578">
        <v>167.24267600000002</v>
      </c>
      <c r="K38" s="397">
        <v>169.44601400000002</v>
      </c>
      <c r="L38" s="397">
        <v>171.60221800000002</v>
      </c>
      <c r="M38" s="564">
        <v>173.8447755</v>
      </c>
      <c r="N38" s="939">
        <v>175.86671899999999</v>
      </c>
      <c r="O38" s="397">
        <v>177.77155500000001</v>
      </c>
      <c r="P38" s="397">
        <v>179.70210399999999</v>
      </c>
      <c r="Q38" s="397">
        <v>181.56702100000001</v>
      </c>
      <c r="R38" s="578">
        <v>183.53571049999999</v>
      </c>
    </row>
    <row r="40" spans="1:18" x14ac:dyDescent="0.25">
      <c r="B40" s="165"/>
      <c r="C40" s="165"/>
      <c r="D40" s="165"/>
      <c r="E40" s="165"/>
      <c r="F40" s="165"/>
      <c r="G40" s="165"/>
      <c r="H40" s="165"/>
      <c r="I40" s="165"/>
      <c r="J40" s="165"/>
      <c r="K40" s="165"/>
      <c r="L40" s="165"/>
      <c r="M40" s="165"/>
      <c r="N40" s="165"/>
      <c r="O40" s="165"/>
    </row>
    <row r="41" spans="1:18" x14ac:dyDescent="0.25">
      <c r="B41" s="165"/>
      <c r="C41" s="165"/>
      <c r="D41" s="165"/>
      <c r="E41" s="165"/>
      <c r="F41" s="165"/>
      <c r="G41" s="165"/>
      <c r="H41" s="165"/>
      <c r="I41" s="165"/>
      <c r="J41" s="165"/>
      <c r="K41" s="165"/>
      <c r="L41" s="165"/>
      <c r="M41" s="165"/>
      <c r="N41" s="165"/>
      <c r="O41" s="165"/>
      <c r="P41" s="165"/>
      <c r="Q41" s="165"/>
      <c r="R41" s="165"/>
    </row>
  </sheetData>
  <phoneticPr fontId="8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rgb="FF0000FF"/>
  </sheetPr>
  <dimension ref="A1:P36"/>
  <sheetViews>
    <sheetView showGridLines="0" zoomScale="90" zoomScaleNormal="90" workbookViewId="0">
      <selection activeCell="L12" sqref="L12"/>
    </sheetView>
  </sheetViews>
  <sheetFormatPr defaultColWidth="9.140625" defaultRowHeight="15.75" x14ac:dyDescent="0.25"/>
  <cols>
    <col min="1" max="1" width="20.140625" style="6" customWidth="1"/>
    <col min="2" max="9" width="9.85546875" style="6" customWidth="1"/>
    <col min="10" max="10" width="1.42578125" style="6" customWidth="1"/>
    <col min="11" max="11" width="20.5703125" style="6" customWidth="1"/>
    <col min="12" max="12" width="13.5703125" style="6" customWidth="1"/>
    <col min="13" max="13" width="2.28515625" style="6" customWidth="1"/>
    <col min="14" max="14" width="5.5703125" style="6" customWidth="1"/>
    <col min="15" max="15" width="13.5703125" style="6" customWidth="1"/>
    <col min="16" max="16384" width="9.140625" style="6"/>
  </cols>
  <sheetData>
    <row r="1" spans="1:16" ht="21" x14ac:dyDescent="0.35">
      <c r="A1" s="2" t="str">
        <f>+'Indice-Index'!A6</f>
        <v>1.1   Accessi diretti complessivi  - Total access lines</v>
      </c>
      <c r="B1" s="54"/>
      <c r="C1" s="54"/>
      <c r="D1" s="54"/>
      <c r="E1" s="54"/>
      <c r="F1" s="54"/>
      <c r="G1" s="54"/>
      <c r="H1" s="54"/>
      <c r="I1" s="54"/>
      <c r="J1" s="54"/>
      <c r="K1" s="54"/>
      <c r="L1" s="54"/>
      <c r="M1" s="54"/>
      <c r="N1" s="54"/>
      <c r="O1" s="54"/>
      <c r="P1" s="54"/>
    </row>
    <row r="2" spans="1:16" x14ac:dyDescent="0.25">
      <c r="B2" s="4"/>
      <c r="C2" s="4"/>
      <c r="D2" s="4"/>
      <c r="E2" s="4"/>
      <c r="F2" s="4"/>
      <c r="G2" s="4"/>
      <c r="H2" s="4"/>
      <c r="I2" s="4"/>
    </row>
    <row r="3" spans="1:16" x14ac:dyDescent="0.25">
      <c r="B3" s="466">
        <v>43800</v>
      </c>
      <c r="C3" s="466">
        <v>44166</v>
      </c>
      <c r="D3" s="466">
        <v>44531</v>
      </c>
      <c r="E3" s="466">
        <v>44896</v>
      </c>
      <c r="F3" s="466">
        <v>44986</v>
      </c>
      <c r="G3" s="466">
        <v>45078</v>
      </c>
      <c r="H3" s="466">
        <v>45170</v>
      </c>
      <c r="I3" s="466">
        <v>45261</v>
      </c>
      <c r="K3" s="5" t="s">
        <v>129</v>
      </c>
      <c r="L3" s="71" t="s">
        <v>1041</v>
      </c>
      <c r="M3" s="27"/>
      <c r="N3" s="27"/>
      <c r="O3" s="76" t="s">
        <v>1042</v>
      </c>
    </row>
    <row r="4" spans="1:16" x14ac:dyDescent="0.25">
      <c r="B4" s="262" t="s">
        <v>1044</v>
      </c>
      <c r="C4" s="262" t="s">
        <v>1045</v>
      </c>
      <c r="D4" s="262" t="s">
        <v>1046</v>
      </c>
      <c r="E4" s="262" t="s">
        <v>418</v>
      </c>
      <c r="F4" s="262">
        <v>44986</v>
      </c>
      <c r="G4" s="262" t="s">
        <v>826</v>
      </c>
      <c r="H4" s="262" t="s">
        <v>891</v>
      </c>
      <c r="I4" s="262" t="s">
        <v>1047</v>
      </c>
      <c r="K4" s="103" t="s">
        <v>130</v>
      </c>
      <c r="L4" s="72"/>
      <c r="M4" s="104"/>
      <c r="N4" s="27"/>
      <c r="O4" s="105"/>
    </row>
    <row r="5" spans="1:16" x14ac:dyDescent="0.25">
      <c r="B5" s="4"/>
      <c r="C5" s="4"/>
      <c r="D5" s="4"/>
      <c r="E5" s="4"/>
      <c r="F5" s="4"/>
      <c r="G5" s="4"/>
      <c r="H5" s="4"/>
      <c r="I5" s="4"/>
      <c r="L5" s="33"/>
      <c r="O5" s="13"/>
    </row>
    <row r="6" spans="1:16" x14ac:dyDescent="0.25">
      <c r="A6" s="67" t="s">
        <v>128</v>
      </c>
      <c r="B6" s="61">
        <v>19.776308534473088</v>
      </c>
      <c r="C6" s="61">
        <v>19.962511622413928</v>
      </c>
      <c r="D6" s="61">
        <v>20.248964583139191</v>
      </c>
      <c r="E6" s="61">
        <v>20.234205432943138</v>
      </c>
      <c r="F6" s="61">
        <v>20.25530236351203</v>
      </c>
      <c r="G6" s="61">
        <v>20.201549452518051</v>
      </c>
      <c r="H6" s="61">
        <v>20.123094777263958</v>
      </c>
      <c r="I6" s="61">
        <v>20.10677936612716</v>
      </c>
      <c r="J6" s="23"/>
      <c r="K6" s="64" t="s">
        <v>55</v>
      </c>
      <c r="L6" s="48">
        <v>39.651128879600492</v>
      </c>
      <c r="M6" s="62"/>
      <c r="N6" s="62"/>
      <c r="O6" s="48">
        <v>-1.3127628208623747</v>
      </c>
    </row>
    <row r="7" spans="1:16" x14ac:dyDescent="0.25">
      <c r="B7" s="4"/>
      <c r="C7" s="4"/>
      <c r="D7" s="4"/>
      <c r="E7" s="4"/>
      <c r="F7" s="4"/>
      <c r="G7" s="4"/>
      <c r="H7" s="4"/>
      <c r="I7" s="4"/>
      <c r="K7" s="65" t="s">
        <v>3</v>
      </c>
      <c r="L7" s="48">
        <v>15.880141428214278</v>
      </c>
      <c r="M7" s="62"/>
      <c r="N7" s="62"/>
      <c r="O7" s="48">
        <v>-3.9287731853656638E-2</v>
      </c>
    </row>
    <row r="8" spans="1:16" x14ac:dyDescent="0.25">
      <c r="A8" s="5" t="s">
        <v>6</v>
      </c>
      <c r="J8" s="23"/>
      <c r="K8" s="66" t="s">
        <v>54</v>
      </c>
      <c r="L8" s="48">
        <v>13.944286894217012</v>
      </c>
      <c r="M8" s="62"/>
      <c r="N8" s="62"/>
      <c r="O8" s="48">
        <v>-8.2618434020377052E-2</v>
      </c>
    </row>
    <row r="9" spans="1:16" x14ac:dyDescent="0.25">
      <c r="A9" s="64" t="s">
        <v>92</v>
      </c>
      <c r="B9" s="62">
        <v>46.98205422818841</v>
      </c>
      <c r="C9" s="62">
        <v>35.891961570382762</v>
      </c>
      <c r="D9" s="62">
        <v>27.019159313240387</v>
      </c>
      <c r="E9" s="62">
        <v>21.590024943048014</v>
      </c>
      <c r="F9" s="62">
        <v>20.432634999591276</v>
      </c>
      <c r="G9" s="62">
        <v>19.43123723864019</v>
      </c>
      <c r="H9" s="62">
        <v>18.669797273154881</v>
      </c>
      <c r="I9" s="62">
        <v>17.759423003445399</v>
      </c>
      <c r="J9" s="23"/>
      <c r="K9" s="65" t="s">
        <v>2</v>
      </c>
      <c r="L9" s="48">
        <v>13.8025933913381</v>
      </c>
      <c r="M9" s="62"/>
      <c r="N9" s="62"/>
      <c r="O9" s="48">
        <v>-6.8294740649005092E-2</v>
      </c>
    </row>
    <row r="10" spans="1:16" x14ac:dyDescent="0.25">
      <c r="A10" s="65" t="s">
        <v>4</v>
      </c>
      <c r="B10" s="62">
        <v>7.0207116604092041</v>
      </c>
      <c r="C10" s="62">
        <v>8.0988469890942056</v>
      </c>
      <c r="D10" s="62">
        <v>8.8564645625766527</v>
      </c>
      <c r="E10" s="62">
        <v>9.6846257772348441</v>
      </c>
      <c r="F10" s="62">
        <v>9.9215339674824197</v>
      </c>
      <c r="G10" s="62">
        <v>10.145085025210168</v>
      </c>
      <c r="H10" s="62">
        <v>10.289015296534295</v>
      </c>
      <c r="I10" s="62">
        <v>10.483828902017175</v>
      </c>
      <c r="J10" s="23"/>
      <c r="K10" s="65" t="s">
        <v>1113</v>
      </c>
      <c r="L10" s="48">
        <v>3.5185147612044769</v>
      </c>
      <c r="M10" s="62"/>
      <c r="N10" s="62"/>
      <c r="O10" s="48">
        <v>-0.64194018124369823</v>
      </c>
    </row>
    <row r="11" spans="1:16" x14ac:dyDescent="0.25">
      <c r="A11" s="65" t="s">
        <v>84</v>
      </c>
      <c r="B11" s="62">
        <v>39.518699793627725</v>
      </c>
      <c r="C11" s="62">
        <v>46.459454474761316</v>
      </c>
      <c r="D11" s="62">
        <v>50.48194475342045</v>
      </c>
      <c r="E11" s="62">
        <v>50.71386190086448</v>
      </c>
      <c r="F11" s="62">
        <v>50.364030005184276</v>
      </c>
      <c r="G11" s="62">
        <v>49.932546133201058</v>
      </c>
      <c r="H11" s="62">
        <v>49.471913292621139</v>
      </c>
      <c r="I11" s="62">
        <v>48.6743790330111</v>
      </c>
      <c r="J11" s="23"/>
      <c r="K11" s="49" t="s">
        <v>114</v>
      </c>
      <c r="L11" s="48">
        <v>3.2824799436147849</v>
      </c>
      <c r="M11" s="62"/>
      <c r="N11" s="62"/>
      <c r="O11" s="48">
        <v>0.1853284291812054</v>
      </c>
    </row>
    <row r="12" spans="1:16" x14ac:dyDescent="0.25">
      <c r="A12" s="66" t="s">
        <v>85</v>
      </c>
      <c r="B12" s="62">
        <v>6.400178302045556</v>
      </c>
      <c r="C12" s="62">
        <v>9.481739510046971</v>
      </c>
      <c r="D12" s="62">
        <v>13.596555761499078</v>
      </c>
      <c r="E12" s="62">
        <v>17.942406336622852</v>
      </c>
      <c r="F12" s="62">
        <v>19.219674085501602</v>
      </c>
      <c r="G12" s="62">
        <v>20.401623617224523</v>
      </c>
      <c r="H12" s="62">
        <v>21.457392738485435</v>
      </c>
      <c r="I12" s="62">
        <v>22.919304657212855</v>
      </c>
      <c r="J12" s="23"/>
      <c r="K12" s="49" t="s">
        <v>332</v>
      </c>
      <c r="L12" s="48">
        <v>3.1528619698685501</v>
      </c>
      <c r="M12" s="62"/>
      <c r="N12" s="62"/>
      <c r="O12" s="48">
        <v>0.75657316274500808</v>
      </c>
    </row>
    <row r="13" spans="1:16" x14ac:dyDescent="0.25">
      <c r="A13" s="6" t="s">
        <v>1038</v>
      </c>
      <c r="B13" s="37">
        <v>7.83560157290972E-2</v>
      </c>
      <c r="C13" s="37">
        <v>6.799745571474447E-2</v>
      </c>
      <c r="D13" s="37">
        <v>4.5875609263427916E-2</v>
      </c>
      <c r="E13" s="37">
        <v>6.9081042229817785E-2</v>
      </c>
      <c r="F13" s="37">
        <v>6.2126942240407754E-2</v>
      </c>
      <c r="G13" s="37">
        <v>8.9507985724068373E-2</v>
      </c>
      <c r="H13" s="37">
        <v>0.11188139920424402</v>
      </c>
      <c r="I13" s="37">
        <v>0.16306440431348448</v>
      </c>
      <c r="J13" s="23"/>
      <c r="K13" s="49" t="s">
        <v>253</v>
      </c>
      <c r="L13" s="48">
        <v>6.767992731942309</v>
      </c>
      <c r="M13" s="62"/>
      <c r="N13" s="62"/>
      <c r="O13" s="48">
        <v>1.2030023167029</v>
      </c>
    </row>
    <row r="14" spans="1:16" x14ac:dyDescent="0.25">
      <c r="A14" s="56" t="s">
        <v>131</v>
      </c>
      <c r="B14" s="63">
        <f>+B10+B12+B11+B9+B13</f>
        <v>100</v>
      </c>
      <c r="C14" s="63">
        <f t="shared" ref="C14:I14" si="0">+C10+C12+C11+C9+C13</f>
        <v>100</v>
      </c>
      <c r="D14" s="63">
        <f t="shared" si="0"/>
        <v>99.999999999999986</v>
      </c>
      <c r="E14" s="63">
        <f t="shared" si="0"/>
        <v>100</v>
      </c>
      <c r="F14" s="63">
        <f t="shared" si="0"/>
        <v>99.999999999999972</v>
      </c>
      <c r="G14" s="63">
        <f t="shared" si="0"/>
        <v>100.00000000000001</v>
      </c>
      <c r="H14" s="63">
        <f t="shared" si="0"/>
        <v>100</v>
      </c>
      <c r="I14" s="63">
        <f t="shared" si="0"/>
        <v>100.00000000000001</v>
      </c>
      <c r="K14" s="56" t="s">
        <v>403</v>
      </c>
      <c r="L14" s="53">
        <f>SUM(L6:L13)</f>
        <v>100</v>
      </c>
      <c r="M14" s="113"/>
      <c r="N14" s="113"/>
      <c r="O14" s="53">
        <f>SUM(O6:O13)</f>
        <v>1.7763568394002505E-15</v>
      </c>
    </row>
    <row r="15" spans="1:16" x14ac:dyDescent="0.25">
      <c r="K15" s="5"/>
      <c r="L15" s="40"/>
      <c r="M15" s="5"/>
      <c r="N15" s="5"/>
      <c r="O15" s="40"/>
    </row>
    <row r="16" spans="1:16" x14ac:dyDescent="0.25">
      <c r="C16" s="24"/>
      <c r="D16" s="24"/>
      <c r="E16" s="24"/>
      <c r="F16" s="24"/>
      <c r="G16" s="24"/>
      <c r="H16" s="177" t="s">
        <v>854</v>
      </c>
      <c r="I16" s="177" t="s">
        <v>653</v>
      </c>
    </row>
    <row r="17" spans="1:9" x14ac:dyDescent="0.25">
      <c r="C17" s="581" t="s">
        <v>649</v>
      </c>
      <c r="D17" s="581"/>
      <c r="E17" s="581"/>
      <c r="F17" s="581"/>
      <c r="G17" s="851"/>
      <c r="H17" s="862">
        <f>(I6-H6)*1000</f>
        <v>-16.315411136798019</v>
      </c>
      <c r="I17" s="540">
        <f>H17/(H6*1000)*100</f>
        <v>-8.107804151095066E-2</v>
      </c>
    </row>
    <row r="18" spans="1:9" x14ac:dyDescent="0.25">
      <c r="C18" s="581" t="s">
        <v>650</v>
      </c>
      <c r="D18" s="581"/>
      <c r="E18" s="581"/>
      <c r="F18" s="581"/>
      <c r="G18" s="581"/>
      <c r="H18" s="862">
        <f>(I6-E6)*1000</f>
        <v>-127.42606681597834</v>
      </c>
      <c r="I18" s="540">
        <f>H18/(E6*1000)*100</f>
        <v>-0.62975572348651288</v>
      </c>
    </row>
    <row r="20" spans="1:9" x14ac:dyDescent="0.25">
      <c r="I20" s="7"/>
    </row>
    <row r="21" spans="1:9" ht="18.75" x14ac:dyDescent="0.3">
      <c r="A21" s="45" t="s">
        <v>908</v>
      </c>
    </row>
    <row r="22" spans="1:9" x14ac:dyDescent="0.25">
      <c r="A22" s="1032" t="s">
        <v>921</v>
      </c>
      <c r="B22" s="27"/>
      <c r="C22" s="1032" t="s">
        <v>2</v>
      </c>
      <c r="D22" s="27"/>
      <c r="E22" s="1032" t="s">
        <v>1039</v>
      </c>
      <c r="G22" s="1032" t="s">
        <v>54</v>
      </c>
    </row>
    <row r="23" spans="1:9" x14ac:dyDescent="0.25">
      <c r="A23" s="1032" t="s">
        <v>909</v>
      </c>
      <c r="B23" s="27"/>
      <c r="C23" s="1032" t="s">
        <v>1040</v>
      </c>
      <c r="D23" s="27"/>
      <c r="E23" s="1032" t="s">
        <v>932</v>
      </c>
    </row>
    <row r="24" spans="1:9" x14ac:dyDescent="0.25">
      <c r="A24" s="1032" t="s">
        <v>910</v>
      </c>
      <c r="B24" s="27"/>
      <c r="C24" s="1032" t="s">
        <v>922</v>
      </c>
      <c r="D24" s="27"/>
      <c r="E24" s="1032" t="s">
        <v>933</v>
      </c>
    </row>
    <row r="25" spans="1:9" x14ac:dyDescent="0.25">
      <c r="A25" s="1032" t="s">
        <v>911</v>
      </c>
      <c r="B25" s="27"/>
      <c r="C25" s="1032" t="s">
        <v>923</v>
      </c>
      <c r="D25" s="27"/>
      <c r="E25" s="1032" t="s">
        <v>371</v>
      </c>
    </row>
    <row r="26" spans="1:9" x14ac:dyDescent="0.25">
      <c r="A26" s="1032" t="s">
        <v>912</v>
      </c>
      <c r="B26" s="27"/>
      <c r="C26" s="1032" t="s">
        <v>924</v>
      </c>
      <c r="D26" s="27"/>
      <c r="E26" s="1032" t="s">
        <v>934</v>
      </c>
    </row>
    <row r="27" spans="1:9" x14ac:dyDescent="0.25">
      <c r="A27" s="1032" t="s">
        <v>913</v>
      </c>
      <c r="B27" s="27"/>
      <c r="C27" s="1032" t="s">
        <v>925</v>
      </c>
      <c r="D27" s="27"/>
      <c r="E27" s="1032" t="s">
        <v>332</v>
      </c>
    </row>
    <row r="28" spans="1:9" x14ac:dyDescent="0.25">
      <c r="A28" s="1032" t="s">
        <v>914</v>
      </c>
      <c r="B28" s="27"/>
      <c r="C28" s="1032" t="s">
        <v>109</v>
      </c>
      <c r="D28" s="27"/>
      <c r="E28" s="1032" t="s">
        <v>935</v>
      </c>
    </row>
    <row r="29" spans="1:9" x14ac:dyDescent="0.25">
      <c r="A29" s="1032" t="s">
        <v>915</v>
      </c>
      <c r="B29" s="27"/>
      <c r="C29" s="1032" t="s">
        <v>926</v>
      </c>
      <c r="D29" s="27"/>
      <c r="E29" s="1032" t="s">
        <v>936</v>
      </c>
    </row>
    <row r="30" spans="1:9" x14ac:dyDescent="0.25">
      <c r="A30" s="1032" t="s">
        <v>920</v>
      </c>
      <c r="B30" s="27"/>
      <c r="C30" s="1032" t="s">
        <v>1112</v>
      </c>
      <c r="D30" s="27"/>
      <c r="E30" s="1032" t="s">
        <v>937</v>
      </c>
    </row>
    <row r="31" spans="1:9" x14ac:dyDescent="0.25">
      <c r="A31" s="1032" t="s">
        <v>916</v>
      </c>
      <c r="B31" s="27"/>
      <c r="C31" s="1032" t="s">
        <v>927</v>
      </c>
      <c r="D31" s="27"/>
      <c r="E31" s="1032" t="s">
        <v>938</v>
      </c>
    </row>
    <row r="32" spans="1:9" x14ac:dyDescent="0.25">
      <c r="A32" s="1032" t="s">
        <v>917</v>
      </c>
      <c r="B32" s="27"/>
      <c r="C32" s="1032" t="s">
        <v>928</v>
      </c>
      <c r="D32" s="27"/>
      <c r="E32" s="1032" t="s">
        <v>939</v>
      </c>
    </row>
    <row r="33" spans="1:5" x14ac:dyDescent="0.25">
      <c r="A33" s="1032" t="s">
        <v>918</v>
      </c>
      <c r="B33" s="27"/>
      <c r="C33" s="1032" t="s">
        <v>929</v>
      </c>
      <c r="D33" s="27"/>
      <c r="E33" s="1032" t="s">
        <v>940</v>
      </c>
    </row>
    <row r="34" spans="1:5" x14ac:dyDescent="0.25">
      <c r="A34" s="1032" t="s">
        <v>114</v>
      </c>
      <c r="B34" s="27"/>
      <c r="C34" s="1032" t="s">
        <v>930</v>
      </c>
      <c r="D34" s="27"/>
      <c r="E34" s="1032" t="s">
        <v>941</v>
      </c>
    </row>
    <row r="35" spans="1:5" x14ac:dyDescent="0.25">
      <c r="A35" s="104" t="s">
        <v>919</v>
      </c>
      <c r="B35" s="27"/>
      <c r="C35" s="104" t="s">
        <v>931</v>
      </c>
      <c r="D35" s="27"/>
      <c r="E35" s="1032" t="s">
        <v>942</v>
      </c>
    </row>
    <row r="36" spans="1:5" x14ac:dyDescent="0.25">
      <c r="A36" s="947"/>
      <c r="C36" s="947"/>
    </row>
  </sheetData>
  <phoneticPr fontId="23"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8">
    <tabColor rgb="FFFF0000"/>
  </sheetPr>
  <dimension ref="A1:O59"/>
  <sheetViews>
    <sheetView showGridLines="0" zoomScale="80" zoomScaleNormal="80" workbookViewId="0">
      <pane xSplit="1" ySplit="4" topLeftCell="B41" activePane="bottomRight" state="frozen"/>
      <selection pane="topRight" activeCell="B1" sqref="B1"/>
      <selection pane="bottomLeft" activeCell="A6" sqref="A6"/>
      <selection pane="bottomRight" activeCell="B59" sqref="B59"/>
    </sheetView>
  </sheetViews>
  <sheetFormatPr defaultColWidth="9.140625" defaultRowHeight="15.75" x14ac:dyDescent="0.25"/>
  <cols>
    <col min="1" max="1" width="10.140625" style="316" customWidth="1"/>
    <col min="2" max="3" width="15.85546875" style="6" customWidth="1"/>
    <col min="4" max="4" width="2.28515625" style="6" customWidth="1"/>
    <col min="5"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x14ac:dyDescent="0.35">
      <c r="A1" s="285" t="str">
        <f>'Indice-Index'!C6</f>
        <v>2.1   Ascolti complessivi delle emittenti nazionali -  Total audience of national broadcaster</v>
      </c>
      <c r="B1" s="1"/>
      <c r="C1" s="1"/>
      <c r="D1" s="1"/>
      <c r="E1" s="1"/>
      <c r="F1" s="1"/>
      <c r="G1" s="1"/>
      <c r="H1" s="320"/>
      <c r="I1" s="320"/>
      <c r="J1" s="320"/>
    </row>
    <row r="2" spans="1:10" ht="14.25" customHeight="1" x14ac:dyDescent="0.25"/>
    <row r="3" spans="1:10" x14ac:dyDescent="0.25">
      <c r="A3" s="316" t="s">
        <v>241</v>
      </c>
      <c r="B3" s="34" t="s">
        <v>648</v>
      </c>
      <c r="C3" s="34" t="s">
        <v>238</v>
      </c>
    </row>
    <row r="4" spans="1:10" x14ac:dyDescent="0.25">
      <c r="B4" s="47" t="s">
        <v>239</v>
      </c>
      <c r="C4" s="47" t="s">
        <v>240</v>
      </c>
    </row>
    <row r="5" spans="1:10" s="24" customFormat="1" ht="16.5" customHeight="1" x14ac:dyDescent="0.25">
      <c r="A5" s="338">
        <v>43617</v>
      </c>
      <c r="B5" s="845">
        <v>8.2119338596680969</v>
      </c>
      <c r="C5" s="845">
        <v>18.898313494681837</v>
      </c>
    </row>
    <row r="6" spans="1:10" s="24" customFormat="1" ht="16.5" customHeight="1" x14ac:dyDescent="0.25">
      <c r="A6" s="338">
        <v>43647</v>
      </c>
      <c r="B6" s="845">
        <v>7.5718291700241735</v>
      </c>
      <c r="C6" s="845">
        <v>16.515140492319436</v>
      </c>
    </row>
    <row r="7" spans="1:10" s="24" customFormat="1" ht="16.5" customHeight="1" x14ac:dyDescent="0.25">
      <c r="A7" s="338">
        <v>43678</v>
      </c>
      <c r="B7" s="845">
        <v>7.4314660231303824</v>
      </c>
      <c r="C7" s="845">
        <v>15.902765489521981</v>
      </c>
    </row>
    <row r="8" spans="1:10" s="24" customFormat="1" ht="16.5" customHeight="1" x14ac:dyDescent="0.25">
      <c r="A8" s="338">
        <v>43709</v>
      </c>
      <c r="B8" s="845">
        <v>8.7210056483081804</v>
      </c>
      <c r="C8" s="845">
        <v>20.858747925267057</v>
      </c>
    </row>
    <row r="9" spans="1:10" s="24" customFormat="1" ht="16.5" customHeight="1" x14ac:dyDescent="0.25">
      <c r="A9" s="338">
        <v>43739</v>
      </c>
      <c r="B9" s="845">
        <v>9.4638112901356202</v>
      </c>
      <c r="C9" s="845">
        <v>22.929618972709804</v>
      </c>
    </row>
    <row r="10" spans="1:10" s="24" customFormat="1" ht="16.5" customHeight="1" x14ac:dyDescent="0.25">
      <c r="A10" s="338">
        <v>43770</v>
      </c>
      <c r="B10" s="845">
        <v>10.119395131771595</v>
      </c>
      <c r="C10" s="845">
        <v>23.70367229116448</v>
      </c>
    </row>
    <row r="11" spans="1:10" s="24" customFormat="1" ht="16.5" customHeight="1" x14ac:dyDescent="0.25">
      <c r="A11" s="319">
        <v>43800</v>
      </c>
      <c r="B11" s="844">
        <v>9.7506219335222166</v>
      </c>
      <c r="C11" s="844">
        <v>22.312151616499442</v>
      </c>
    </row>
    <row r="12" spans="1:10" s="24" customFormat="1" ht="16.5" customHeight="1" x14ac:dyDescent="0.25">
      <c r="A12" s="338">
        <v>43831</v>
      </c>
      <c r="B12" s="845">
        <v>10.182028101513996</v>
      </c>
      <c r="C12" s="845">
        <v>23.326484698097602</v>
      </c>
    </row>
    <row r="13" spans="1:10" s="24" customFormat="1" ht="16.5" customHeight="1" x14ac:dyDescent="0.25">
      <c r="A13" s="338">
        <v>43862</v>
      </c>
      <c r="B13" s="845">
        <v>10.543716781860899</v>
      </c>
      <c r="C13" s="845">
        <v>24.721871410014792</v>
      </c>
    </row>
    <row r="14" spans="1:10" s="24" customFormat="1" ht="16.5" customHeight="1" x14ac:dyDescent="0.25">
      <c r="A14" s="338">
        <v>43891</v>
      </c>
      <c r="B14" s="845">
        <v>12.792528290356726</v>
      </c>
      <c r="C14" s="845">
        <v>27.807369566061926</v>
      </c>
      <c r="D14" s="23"/>
      <c r="E14" s="23"/>
    </row>
    <row r="15" spans="1:10" s="24" customFormat="1" ht="16.5" customHeight="1" x14ac:dyDescent="0.25">
      <c r="A15" s="338">
        <v>43922</v>
      </c>
      <c r="B15" s="845">
        <v>12.584971279191759</v>
      </c>
      <c r="C15" s="845">
        <v>27.787589034076351</v>
      </c>
    </row>
    <row r="16" spans="1:10" s="24" customFormat="1" ht="16.5" customHeight="1" x14ac:dyDescent="0.25">
      <c r="A16" s="338">
        <v>43952</v>
      </c>
      <c r="B16" s="845">
        <v>10.489016192202023</v>
      </c>
      <c r="C16" s="845">
        <v>24.691593357971996</v>
      </c>
    </row>
    <row r="17" spans="1:5" s="24" customFormat="1" ht="16.5" customHeight="1" x14ac:dyDescent="0.25">
      <c r="A17" s="338">
        <v>43983</v>
      </c>
      <c r="B17" s="845">
        <v>9.1506286280862152</v>
      </c>
      <c r="C17" s="845">
        <v>21.486671262509809</v>
      </c>
    </row>
    <row r="18" spans="1:5" s="24" customFormat="1" ht="16.5" customHeight="1" x14ac:dyDescent="0.25">
      <c r="A18" s="338">
        <v>44013</v>
      </c>
      <c r="B18" s="845">
        <v>7.8376454517541925</v>
      </c>
      <c r="C18" s="845">
        <v>17.63778922372753</v>
      </c>
    </row>
    <row r="19" spans="1:5" s="24" customFormat="1" ht="16.5" customHeight="1" x14ac:dyDescent="0.25">
      <c r="A19" s="338">
        <v>44044</v>
      </c>
      <c r="B19" s="845">
        <v>7.4030069809319423</v>
      </c>
      <c r="C19" s="845">
        <v>16.547403069846037</v>
      </c>
    </row>
    <row r="20" spans="1:5" s="24" customFormat="1" ht="16.5" customHeight="1" x14ac:dyDescent="0.25">
      <c r="A20" s="338">
        <v>44075</v>
      </c>
      <c r="B20" s="845">
        <v>8.6574581701673203</v>
      </c>
      <c r="C20" s="845">
        <v>20.594709232133507</v>
      </c>
    </row>
    <row r="21" spans="1:5" s="24" customFormat="1" ht="16.5" customHeight="1" x14ac:dyDescent="0.25">
      <c r="A21" s="338">
        <v>44105</v>
      </c>
      <c r="B21" s="845">
        <v>9.9765991685664481</v>
      </c>
      <c r="C21" s="845">
        <v>24.02656571033426</v>
      </c>
    </row>
    <row r="22" spans="1:5" s="24" customFormat="1" ht="16.5" customHeight="1" x14ac:dyDescent="0.25">
      <c r="A22" s="338">
        <v>44136</v>
      </c>
      <c r="B22" s="845">
        <v>10.928446943540168</v>
      </c>
      <c r="C22" s="845">
        <v>25.600002978643126</v>
      </c>
    </row>
    <row r="23" spans="1:5" s="24" customFormat="1" ht="16.5" customHeight="1" x14ac:dyDescent="0.25">
      <c r="A23" s="319">
        <v>44166</v>
      </c>
      <c r="B23" s="844">
        <v>10.78027224479826</v>
      </c>
      <c r="C23" s="844">
        <v>24.278851000360028</v>
      </c>
    </row>
    <row r="24" spans="1:5" s="24" customFormat="1" ht="16.5" customHeight="1" x14ac:dyDescent="0.25">
      <c r="A24" s="338">
        <v>44197</v>
      </c>
      <c r="B24" s="845">
        <v>10.851060409529827</v>
      </c>
      <c r="C24" s="845">
        <v>24.868023394546793</v>
      </c>
    </row>
    <row r="25" spans="1:5" s="24" customFormat="1" ht="16.5" customHeight="1" x14ac:dyDescent="0.25">
      <c r="A25" s="338">
        <v>44228</v>
      </c>
      <c r="B25" s="845">
        <v>10.420920455802632</v>
      </c>
      <c r="C25" s="845">
        <v>24.671845355113565</v>
      </c>
    </row>
    <row r="26" spans="1:5" s="24" customFormat="1" ht="16.5" customHeight="1" x14ac:dyDescent="0.25">
      <c r="A26" s="338">
        <v>44256</v>
      </c>
      <c r="B26" s="845">
        <v>10.417467437453524</v>
      </c>
      <c r="C26" s="845">
        <v>25.056290849004903</v>
      </c>
      <c r="D26" s="23"/>
      <c r="E26" s="23"/>
    </row>
    <row r="27" spans="1:5" s="24" customFormat="1" ht="16.5" customHeight="1" x14ac:dyDescent="0.25">
      <c r="A27" s="338">
        <v>44287</v>
      </c>
      <c r="B27" s="845">
        <v>10.074403604925564</v>
      </c>
      <c r="C27" s="845">
        <v>24.143637226970561</v>
      </c>
    </row>
    <row r="28" spans="1:5" s="24" customFormat="1" ht="16.5" customHeight="1" x14ac:dyDescent="0.25">
      <c r="A28" s="338">
        <v>44317</v>
      </c>
      <c r="B28" s="845">
        <v>9.2518497639348887</v>
      </c>
      <c r="C28" s="845">
        <v>22.569120214364016</v>
      </c>
    </row>
    <row r="29" spans="1:5" s="24" customFormat="1" ht="16.5" customHeight="1" x14ac:dyDescent="0.25">
      <c r="A29" s="338">
        <v>44348</v>
      </c>
      <c r="B29" s="845">
        <v>8.2006725478207709</v>
      </c>
      <c r="C29" s="845">
        <v>19.49340191024384</v>
      </c>
    </row>
    <row r="30" spans="1:5" s="24" customFormat="1" ht="16.5" customHeight="1" x14ac:dyDescent="0.25">
      <c r="A30" s="338">
        <v>44378</v>
      </c>
      <c r="B30" s="845">
        <v>7.6541123194183109</v>
      </c>
      <c r="C30" s="845">
        <v>17.162128582927938</v>
      </c>
    </row>
    <row r="31" spans="1:5" s="24" customFormat="1" ht="16.5" customHeight="1" x14ac:dyDescent="0.25">
      <c r="A31" s="338">
        <v>44409</v>
      </c>
      <c r="B31" s="845">
        <v>6.9689966808796289</v>
      </c>
      <c r="C31" s="845">
        <v>14.844012144383223</v>
      </c>
    </row>
    <row r="32" spans="1:5" s="24" customFormat="1" ht="16.5" customHeight="1" x14ac:dyDescent="0.25">
      <c r="A32" s="338">
        <v>44440</v>
      </c>
      <c r="B32" s="845">
        <v>7.9693640397211061</v>
      </c>
      <c r="C32" s="845">
        <v>19.216700332841469</v>
      </c>
    </row>
    <row r="33" spans="1:4" s="24" customFormat="1" ht="16.5" customHeight="1" x14ac:dyDescent="0.25">
      <c r="A33" s="338">
        <v>44470</v>
      </c>
      <c r="B33" s="845">
        <v>8.830517052174006</v>
      </c>
      <c r="C33" s="845">
        <v>21.341648422227117</v>
      </c>
    </row>
    <row r="34" spans="1:4" s="24" customFormat="1" ht="16.5" customHeight="1" x14ac:dyDescent="0.25">
      <c r="A34" s="338">
        <v>44501</v>
      </c>
      <c r="B34" s="845">
        <v>9.3480770032084681</v>
      </c>
      <c r="C34" s="845">
        <v>21.726450667161188</v>
      </c>
    </row>
    <row r="35" spans="1:4" s="24" customFormat="1" ht="16.5" customHeight="1" x14ac:dyDescent="0.25">
      <c r="A35" s="319">
        <v>44531</v>
      </c>
      <c r="B35" s="844">
        <v>9.2711302288540534</v>
      </c>
      <c r="C35" s="844">
        <v>20.770355172527907</v>
      </c>
    </row>
    <row r="36" spans="1:4" x14ac:dyDescent="0.25">
      <c r="A36" s="338">
        <v>44562</v>
      </c>
      <c r="B36" s="845">
        <v>9.8081027451838185</v>
      </c>
      <c r="C36" s="845">
        <v>22.146748702315616</v>
      </c>
    </row>
    <row r="37" spans="1:4" x14ac:dyDescent="0.25">
      <c r="A37" s="338">
        <v>44593</v>
      </c>
      <c r="B37" s="845">
        <v>9.7112493900516892</v>
      </c>
      <c r="C37" s="845">
        <v>22.788980779759676</v>
      </c>
    </row>
    <row r="38" spans="1:4" x14ac:dyDescent="0.25">
      <c r="A38" s="338">
        <v>44621</v>
      </c>
      <c r="B38" s="845">
        <v>9.3138657879596227</v>
      </c>
      <c r="C38" s="845">
        <v>21.760361732599524</v>
      </c>
      <c r="D38" s="23"/>
    </row>
    <row r="39" spans="1:4" x14ac:dyDescent="0.25">
      <c r="A39" s="338">
        <v>44652</v>
      </c>
      <c r="B39" s="845">
        <v>8.5871387836745114</v>
      </c>
      <c r="C39" s="845">
        <v>20.4555461757624</v>
      </c>
      <c r="D39" s="7"/>
    </row>
    <row r="40" spans="1:4" x14ac:dyDescent="0.25">
      <c r="A40" s="338">
        <v>44682</v>
      </c>
      <c r="B40" s="845">
        <v>8.3901179999999993</v>
      </c>
      <c r="C40" s="845">
        <v>20.119159</v>
      </c>
    </row>
    <row r="41" spans="1:4" x14ac:dyDescent="0.25">
      <c r="A41" s="338">
        <v>44713</v>
      </c>
      <c r="B41" s="845">
        <v>7.3948749999999999</v>
      </c>
      <c r="C41" s="845">
        <v>16.755023999999999</v>
      </c>
      <c r="D41" s="23"/>
    </row>
    <row r="42" spans="1:4" x14ac:dyDescent="0.25">
      <c r="A42" s="338">
        <v>44743</v>
      </c>
      <c r="B42" s="845">
        <v>6.9435359999999999</v>
      </c>
      <c r="C42" s="845">
        <v>14.942197</v>
      </c>
    </row>
    <row r="43" spans="1:4" x14ac:dyDescent="0.25">
      <c r="A43" s="338">
        <v>44774</v>
      </c>
      <c r="B43" s="845">
        <v>6.7115090000000004</v>
      </c>
      <c r="C43" s="845">
        <v>14.447429</v>
      </c>
    </row>
    <row r="44" spans="1:4" x14ac:dyDescent="0.25">
      <c r="A44" s="338">
        <v>44805</v>
      </c>
      <c r="B44" s="845">
        <v>7.9148800000000001</v>
      </c>
      <c r="C44" s="845">
        <v>18.638027000000001</v>
      </c>
    </row>
    <row r="45" spans="1:4" x14ac:dyDescent="0.25">
      <c r="A45" s="338">
        <v>44835</v>
      </c>
      <c r="B45" s="845">
        <v>8.3835549999999994</v>
      </c>
      <c r="C45" s="845">
        <v>20.389503000000001</v>
      </c>
    </row>
    <row r="46" spans="1:4" x14ac:dyDescent="0.25">
      <c r="A46" s="338">
        <v>44866</v>
      </c>
      <c r="B46" s="845">
        <v>8.8938389999999998</v>
      </c>
      <c r="C46" s="845">
        <v>20.663765999999999</v>
      </c>
    </row>
    <row r="47" spans="1:4" x14ac:dyDescent="0.25">
      <c r="A47" s="319">
        <v>44896</v>
      </c>
      <c r="B47" s="844">
        <v>8.8915380000000006</v>
      </c>
      <c r="C47" s="844">
        <v>19.876830999999999</v>
      </c>
    </row>
    <row r="48" spans="1:4" x14ac:dyDescent="0.25">
      <c r="A48" s="338">
        <v>44927</v>
      </c>
      <c r="B48" s="845">
        <v>9.2090230000000002</v>
      </c>
      <c r="C48" s="845">
        <v>20.820808</v>
      </c>
    </row>
    <row r="49" spans="1:15" x14ac:dyDescent="0.25">
      <c r="A49" s="338">
        <v>44958</v>
      </c>
      <c r="B49" s="845">
        <v>9.2483450000000005</v>
      </c>
      <c r="C49" s="845">
        <v>21.688977999999999</v>
      </c>
    </row>
    <row r="50" spans="1:15" x14ac:dyDescent="0.25">
      <c r="A50" s="338">
        <v>44986</v>
      </c>
      <c r="B50" s="845">
        <v>8.7144180000000002</v>
      </c>
      <c r="C50" s="845">
        <v>20.542947999999999</v>
      </c>
    </row>
    <row r="51" spans="1:15" x14ac:dyDescent="0.25">
      <c r="A51" s="338">
        <v>45017</v>
      </c>
      <c r="B51" s="845">
        <v>8.3513819999999992</v>
      </c>
      <c r="C51" s="845">
        <v>19.937393</v>
      </c>
    </row>
    <row r="52" spans="1:15" ht="18.75" x14ac:dyDescent="0.25">
      <c r="A52" s="338">
        <v>45047</v>
      </c>
      <c r="B52" s="845">
        <v>8.3843619999999994</v>
      </c>
      <c r="C52" s="845">
        <v>19.741022000000001</v>
      </c>
      <c r="E52" s="161" t="s">
        <v>985</v>
      </c>
      <c r="F52" s="24"/>
      <c r="G52" s="24"/>
      <c r="H52" s="24"/>
      <c r="I52" s="129">
        <v>2019</v>
      </c>
      <c r="J52" s="129">
        <v>2020</v>
      </c>
      <c r="K52" s="129">
        <v>2021</v>
      </c>
      <c r="L52" s="129">
        <v>2022</v>
      </c>
      <c r="M52" s="129">
        <v>2023</v>
      </c>
      <c r="N52" s="129"/>
      <c r="O52" s="78" t="s">
        <v>670</v>
      </c>
    </row>
    <row r="53" spans="1:15" x14ac:dyDescent="0.25">
      <c r="A53" s="338">
        <v>45078</v>
      </c>
      <c r="B53" s="845">
        <v>7.480029</v>
      </c>
      <c r="C53" s="845">
        <v>17.341242000000001</v>
      </c>
      <c r="E53" s="24"/>
      <c r="F53" s="24"/>
      <c r="G53" s="24"/>
      <c r="H53" s="24"/>
      <c r="I53" s="24"/>
      <c r="J53" s="24"/>
      <c r="K53" s="24"/>
      <c r="L53" s="24"/>
      <c r="M53" s="24"/>
      <c r="N53" s="24"/>
      <c r="O53" s="117"/>
    </row>
    <row r="54" spans="1:15" x14ac:dyDescent="0.25">
      <c r="A54" s="338">
        <v>45108</v>
      </c>
      <c r="B54" s="845">
        <v>6.8611300000000002</v>
      </c>
      <c r="C54" s="845">
        <v>14.828308</v>
      </c>
      <c r="E54" s="355" t="s">
        <v>338</v>
      </c>
      <c r="F54" s="64"/>
      <c r="G54" s="64"/>
      <c r="H54" s="64"/>
      <c r="I54" s="365">
        <v>21.926474048761524</v>
      </c>
      <c r="J54" s="365">
        <v>23.647851710169888</v>
      </c>
      <c r="K54" s="365">
        <v>21.706506980794618</v>
      </c>
      <c r="L54" s="365">
        <v>19.480497124697337</v>
      </c>
      <c r="M54" s="365">
        <v>18.991250999999998</v>
      </c>
      <c r="O54" s="965">
        <f>+M54-I54</f>
        <v>-2.9352230487615252</v>
      </c>
    </row>
    <row r="55" spans="1:15" x14ac:dyDescent="0.25">
      <c r="A55" s="338">
        <v>45139</v>
      </c>
      <c r="B55" s="845">
        <v>6.7427929999999998</v>
      </c>
      <c r="C55" s="845">
        <v>14.571681999999999</v>
      </c>
      <c r="E55" s="639" t="s">
        <v>301</v>
      </c>
      <c r="F55" s="639"/>
      <c r="G55" s="639"/>
      <c r="H55" s="639"/>
      <c r="I55" s="639"/>
      <c r="J55" s="647">
        <f>(J54-I54)/I54*100</f>
        <v>7.8506815896630391</v>
      </c>
      <c r="K55" s="647">
        <f t="shared" ref="K55:M55" si="0">(K54-J54)/J54*100</f>
        <v>-8.2093915048544748</v>
      </c>
      <c r="L55" s="647">
        <f t="shared" si="0"/>
        <v>-10.255034852299358</v>
      </c>
      <c r="M55" s="647">
        <f t="shared" si="0"/>
        <v>-2.5114663222689169</v>
      </c>
      <c r="O55" s="510">
        <f>(M54-I54)/I54*100</f>
        <v>-13.38666236182792</v>
      </c>
    </row>
    <row r="56" spans="1:15" x14ac:dyDescent="0.25">
      <c r="A56" s="338">
        <v>45170</v>
      </c>
      <c r="B56" s="845">
        <v>7.6780629999999999</v>
      </c>
      <c r="C56" s="845">
        <v>18.270817000000001</v>
      </c>
    </row>
    <row r="57" spans="1:15" x14ac:dyDescent="0.25">
      <c r="A57" s="1003">
        <v>45200</v>
      </c>
      <c r="B57" s="1004">
        <v>8.2741349999999994</v>
      </c>
      <c r="C57" s="1004">
        <v>20.001923999999999</v>
      </c>
      <c r="E57" s="355" t="s">
        <v>413</v>
      </c>
      <c r="F57" s="64"/>
      <c r="G57" s="64"/>
      <c r="H57" s="64"/>
      <c r="I57" s="365">
        <v>9.3838926330197552</v>
      </c>
      <c r="J57" s="365">
        <v>10.28626898281005</v>
      </c>
      <c r="K57" s="365">
        <v>9.2501810845758872</v>
      </c>
      <c r="L57" s="365">
        <v>8.4432136795790562</v>
      </c>
      <c r="M57" s="365">
        <v>8.2197180000000003</v>
      </c>
      <c r="O57" s="965">
        <f>+M57-I57</f>
        <v>-1.1641746330197549</v>
      </c>
    </row>
    <row r="58" spans="1:15" x14ac:dyDescent="0.25">
      <c r="A58" s="1003">
        <v>45231</v>
      </c>
      <c r="B58" s="1004">
        <v>8.9369499999999995</v>
      </c>
      <c r="C58" s="1004">
        <v>20.618286999999999</v>
      </c>
      <c r="E58" s="639" t="s">
        <v>301</v>
      </c>
      <c r="F58" s="639"/>
      <c r="G58" s="639"/>
      <c r="H58" s="639"/>
      <c r="I58" s="639"/>
      <c r="J58" s="647">
        <f>(J57-I57)/I57*100</f>
        <v>9.6162262834832575</v>
      </c>
      <c r="K58" s="647">
        <f t="shared" ref="K58" si="1">(K57-J57)/J57*100</f>
        <v>-10.072533587889119</v>
      </c>
      <c r="L58" s="647">
        <f t="shared" ref="L58" si="2">(L57-K57)/K57*100</f>
        <v>-8.7238011625783187</v>
      </c>
      <c r="M58" s="647">
        <f t="shared" ref="M58" si="3">(M57-L57)/L57*100</f>
        <v>-2.6470451662215719</v>
      </c>
      <c r="O58" s="510">
        <f>(M57-I57)/I57*100</f>
        <v>-12.406094981556937</v>
      </c>
    </row>
    <row r="59" spans="1:15" x14ac:dyDescent="0.25">
      <c r="A59" s="1005">
        <v>45261</v>
      </c>
      <c r="B59" s="1006">
        <v>8.7810710000000007</v>
      </c>
      <c r="C59" s="1006">
        <v>19.654364999999999</v>
      </c>
      <c r="E59" s="409" t="s">
        <v>295</v>
      </c>
    </row>
  </sheetData>
  <phoneticPr fontId="83"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4D287-AB40-48A4-A05F-BBF332154B00}">
  <sheetPr codeName="Foglio19">
    <tabColor rgb="FFFF0000"/>
  </sheetPr>
  <dimension ref="A1:W29"/>
  <sheetViews>
    <sheetView showGridLines="0" zoomScale="65" zoomScaleNormal="65" workbookViewId="0">
      <selection activeCell="B16" sqref="B16:F16"/>
    </sheetView>
  </sheetViews>
  <sheetFormatPr defaultColWidth="9.140625" defaultRowHeight="15.75" x14ac:dyDescent="0.25"/>
  <cols>
    <col min="1" max="1" width="26.140625" style="117" customWidth="1"/>
    <col min="2" max="10" width="10.7109375" style="117" customWidth="1"/>
    <col min="11" max="11" width="1.42578125" style="117" customWidth="1"/>
    <col min="12" max="12" width="2.28515625" style="117" customWidth="1"/>
    <col min="13" max="13" width="1.42578125" style="117" customWidth="1"/>
    <col min="14" max="14" width="26.140625" style="117" customWidth="1"/>
    <col min="15" max="23" width="10.7109375" style="117" customWidth="1"/>
    <col min="24" max="16384" width="9.140625" style="117"/>
  </cols>
  <sheetData>
    <row r="1" spans="1:23" ht="21" x14ac:dyDescent="0.25">
      <c r="A1" s="538" t="str">
        <f>+'Indice-Index'!C7</f>
        <v>2.2   Ascolti dei principali gruppi televisivi - (anno intero) - Leading TV broadcaster by audience - (full year)</v>
      </c>
      <c r="B1" s="482"/>
      <c r="C1" s="482"/>
      <c r="D1" s="482"/>
      <c r="E1" s="482"/>
      <c r="F1" s="482"/>
      <c r="G1" s="482"/>
      <c r="H1" s="482"/>
      <c r="I1" s="483"/>
      <c r="J1" s="483"/>
      <c r="K1" s="483"/>
      <c r="L1" s="483"/>
      <c r="M1" s="483"/>
      <c r="N1" s="483"/>
      <c r="O1" s="483"/>
      <c r="P1" s="483"/>
      <c r="Q1" s="483"/>
      <c r="R1" s="483"/>
      <c r="S1" s="483"/>
      <c r="T1" s="483"/>
      <c r="U1" s="483"/>
      <c r="V1" s="483"/>
      <c r="W1" s="483"/>
    </row>
    <row r="2" spans="1:23" x14ac:dyDescent="0.25">
      <c r="A2" s="24"/>
      <c r="B2" s="24"/>
      <c r="C2" s="24"/>
      <c r="D2" s="24"/>
      <c r="E2" s="24"/>
      <c r="F2" s="24"/>
      <c r="G2" s="24"/>
      <c r="H2" s="24"/>
      <c r="I2" s="24"/>
      <c r="J2" s="24"/>
    </row>
    <row r="3" spans="1:23" ht="19.5" x14ac:dyDescent="0.25">
      <c r="A3" s="733" t="s">
        <v>674</v>
      </c>
      <c r="B3" s="734"/>
      <c r="C3" s="734"/>
      <c r="D3" s="735"/>
      <c r="E3" s="736"/>
      <c r="F3" s="24"/>
      <c r="G3" s="24"/>
      <c r="H3" s="24"/>
      <c r="I3" s="24"/>
      <c r="J3" s="24"/>
      <c r="K3" s="468"/>
      <c r="M3" s="468"/>
    </row>
    <row r="4" spans="1:23" x14ac:dyDescent="0.25">
      <c r="A4" s="51"/>
      <c r="B4" s="736"/>
      <c r="C4" s="736"/>
      <c r="D4" s="735"/>
      <c r="E4" s="736"/>
      <c r="F4" s="24"/>
      <c r="G4" s="24"/>
      <c r="H4" s="24"/>
      <c r="I4" s="24"/>
      <c r="J4" s="24"/>
      <c r="K4" s="468"/>
      <c r="M4" s="468"/>
    </row>
    <row r="5" spans="1:23" ht="18.75" x14ac:dyDescent="0.25">
      <c r="A5" s="737" t="s">
        <v>338</v>
      </c>
      <c r="K5" s="468"/>
      <c r="L5" s="656"/>
      <c r="M5" s="468"/>
      <c r="N5" s="737" t="s">
        <v>374</v>
      </c>
    </row>
    <row r="6" spans="1:23" ht="21" customHeight="1" x14ac:dyDescent="0.25">
      <c r="E6" s="738"/>
      <c r="F6" s="738"/>
      <c r="G6" s="1094" t="s">
        <v>736</v>
      </c>
      <c r="H6" s="1095"/>
      <c r="I6" s="1094" t="s">
        <v>398</v>
      </c>
      <c r="J6" s="1095"/>
      <c r="K6" s="468"/>
      <c r="L6" s="656"/>
      <c r="M6" s="468"/>
      <c r="O6" s="739"/>
      <c r="P6" s="739"/>
      <c r="Q6" s="739"/>
      <c r="R6" s="739"/>
      <c r="S6" s="739"/>
      <c r="T6" s="1094" t="s">
        <v>736</v>
      </c>
      <c r="U6" s="1095"/>
      <c r="V6" s="1094" t="s">
        <v>398</v>
      </c>
      <c r="W6" s="1095"/>
    </row>
    <row r="7" spans="1:23" x14ac:dyDescent="0.25">
      <c r="A7" s="421" t="s">
        <v>336</v>
      </c>
      <c r="B7" s="479">
        <f>+'2.1'!I52</f>
        <v>2019</v>
      </c>
      <c r="C7" s="479">
        <f>+'2.1'!J52</f>
        <v>2020</v>
      </c>
      <c r="D7" s="479">
        <f>+'2.1'!K52</f>
        <v>2021</v>
      </c>
      <c r="E7" s="479">
        <f>+'2.1'!L52</f>
        <v>2022</v>
      </c>
      <c r="F7" s="479">
        <f>+'2.1'!M52</f>
        <v>2023</v>
      </c>
      <c r="G7" s="475" t="str">
        <f>+I7</f>
        <v xml:space="preserve"> '19-'23</v>
      </c>
      <c r="H7" s="476" t="str">
        <f>+J7</f>
        <v xml:space="preserve"> '22-'23</v>
      </c>
      <c r="I7" s="475" t="s">
        <v>676</v>
      </c>
      <c r="J7" s="475" t="s">
        <v>677</v>
      </c>
      <c r="K7" s="468"/>
      <c r="L7" s="656"/>
      <c r="M7" s="468"/>
      <c r="N7" s="421" t="s">
        <v>336</v>
      </c>
      <c r="O7" s="479">
        <f>+B7</f>
        <v>2019</v>
      </c>
      <c r="P7" s="479">
        <f>+C7</f>
        <v>2020</v>
      </c>
      <c r="Q7" s="479">
        <f>+D7</f>
        <v>2021</v>
      </c>
      <c r="R7" s="479">
        <f>+E7</f>
        <v>2022</v>
      </c>
      <c r="S7" s="479">
        <f>+F7</f>
        <v>2023</v>
      </c>
      <c r="T7" s="475" t="str">
        <f>+V7</f>
        <v xml:space="preserve"> '19-'23</v>
      </c>
      <c r="U7" s="476" t="str">
        <f>+W7</f>
        <v xml:space="preserve"> '22-'23</v>
      </c>
      <c r="V7" s="475" t="str">
        <f>+I7</f>
        <v xml:space="preserve"> '19-'23</v>
      </c>
      <c r="W7" s="476" t="str">
        <f>+J7</f>
        <v xml:space="preserve"> '22-'23</v>
      </c>
    </row>
    <row r="8" spans="1:23" x14ac:dyDescent="0.25">
      <c r="A8" s="421"/>
      <c r="B8" s="461"/>
      <c r="C8" s="461"/>
      <c r="D8" s="461"/>
      <c r="E8" s="461"/>
      <c r="F8" s="461"/>
      <c r="G8" s="542"/>
      <c r="H8" s="542"/>
      <c r="I8" s="473"/>
      <c r="J8" s="462"/>
      <c r="K8" s="468"/>
      <c r="L8" s="656"/>
      <c r="M8" s="468"/>
      <c r="N8" s="421"/>
      <c r="O8" s="461"/>
      <c r="P8" s="461"/>
      <c r="Q8" s="461"/>
      <c r="R8" s="461"/>
      <c r="S8" s="461"/>
      <c r="T8" s="542"/>
      <c r="U8" s="542"/>
      <c r="V8" s="474"/>
      <c r="W8" s="464"/>
    </row>
    <row r="9" spans="1:23" ht="18" customHeight="1" x14ac:dyDescent="0.25">
      <c r="A9" s="222" t="s">
        <v>0</v>
      </c>
      <c r="B9" s="453">
        <v>8.4666289999999993</v>
      </c>
      <c r="C9" s="453">
        <v>9.0928290000000001</v>
      </c>
      <c r="D9" s="453">
        <v>8.7786449999999991</v>
      </c>
      <c r="E9" s="453">
        <v>7.6224819999999998</v>
      </c>
      <c r="F9" s="453">
        <v>7.1741919999999997</v>
      </c>
      <c r="G9" s="754">
        <f>+F9-B9</f>
        <v>-1.2924369999999996</v>
      </c>
      <c r="H9" s="749">
        <f>+F9-E9</f>
        <v>-0.44829000000000008</v>
      </c>
      <c r="I9" s="651">
        <f>(F9-B9)/B9*100</f>
        <v>-15.265071848547985</v>
      </c>
      <c r="J9" s="427">
        <f>(F9-E9)/E9*100</f>
        <v>-5.881155245758535</v>
      </c>
      <c r="K9" s="751"/>
      <c r="L9" s="416"/>
      <c r="M9" s="751"/>
      <c r="N9" s="222" t="s">
        <v>1</v>
      </c>
      <c r="O9" s="453">
        <v>3.1425770000000002</v>
      </c>
      <c r="P9" s="453">
        <v>3.5503420000000001</v>
      </c>
      <c r="Q9" s="453">
        <v>3.206083</v>
      </c>
      <c r="R9" s="453">
        <v>3.1109909999999998</v>
      </c>
      <c r="S9" s="453">
        <v>3.0927479999999998</v>
      </c>
      <c r="T9" s="754">
        <f>+S9-O9</f>
        <v>-4.9829000000000345E-2</v>
      </c>
      <c r="U9" s="749">
        <f>+S9-R9</f>
        <v>-1.8243000000000009E-2</v>
      </c>
      <c r="V9" s="740">
        <f>(S9-O9)/O9*100</f>
        <v>-1.5856095172847104</v>
      </c>
      <c r="W9" s="654">
        <f>(S9-R9)/R9*100</f>
        <v>-0.58640478227034443</v>
      </c>
    </row>
    <row r="10" spans="1:23" ht="18" customHeight="1" x14ac:dyDescent="0.25">
      <c r="A10" s="222" t="s">
        <v>1</v>
      </c>
      <c r="B10" s="453">
        <v>7.4784709999999999</v>
      </c>
      <c r="C10" s="453">
        <v>8.4112960000000001</v>
      </c>
      <c r="D10" s="453">
        <v>7.5376609999999999</v>
      </c>
      <c r="E10" s="453">
        <v>7.2571979999999998</v>
      </c>
      <c r="F10" s="453">
        <v>7.1220780000000001</v>
      </c>
      <c r="G10" s="754">
        <f t="shared" ref="G10:G15" si="0">+F10-B10</f>
        <v>-0.35639299999999974</v>
      </c>
      <c r="H10" s="749">
        <f t="shared" ref="H10:H15" si="1">+F10-E10</f>
        <v>-0.13511999999999968</v>
      </c>
      <c r="I10" s="651">
        <f t="shared" ref="I10:I15" si="2">(F10-B10)/B10*100</f>
        <v>-4.7655864413995825</v>
      </c>
      <c r="J10" s="427">
        <f t="shared" ref="J10:J15" si="3">(F10-E10)/E10*100</f>
        <v>-1.8618756164569257</v>
      </c>
      <c r="K10" s="752"/>
      <c r="L10" s="653"/>
      <c r="M10" s="752"/>
      <c r="N10" s="222" t="s">
        <v>0</v>
      </c>
      <c r="O10" s="453">
        <v>3.5491299999999999</v>
      </c>
      <c r="P10" s="453">
        <v>3.9030320000000001</v>
      </c>
      <c r="Q10" s="453">
        <v>3.6247090000000002</v>
      </c>
      <c r="R10" s="453">
        <v>3.200107</v>
      </c>
      <c r="S10" s="453">
        <v>3.0387919999999999</v>
      </c>
      <c r="T10" s="754">
        <f t="shared" ref="T10:T15" si="4">+S10-O10</f>
        <v>-0.51033799999999996</v>
      </c>
      <c r="U10" s="749">
        <f>+S10-R10</f>
        <v>-0.1613150000000001</v>
      </c>
      <c r="V10" s="740">
        <f t="shared" ref="V10" si="5">(S10-O10)/O10*100</f>
        <v>-14.379242236829871</v>
      </c>
      <c r="W10" s="654">
        <f t="shared" ref="W10" si="6">(S10-R10)/R10*100</f>
        <v>-5.040925194063826</v>
      </c>
    </row>
    <row r="11" spans="1:23" ht="18" customHeight="1" x14ac:dyDescent="0.25">
      <c r="A11" s="222" t="s">
        <v>362</v>
      </c>
      <c r="B11" s="453">
        <v>1.44052</v>
      </c>
      <c r="C11" s="453">
        <v>1.5748930000000001</v>
      </c>
      <c r="D11" s="453">
        <v>1.4408369999999999</v>
      </c>
      <c r="E11" s="453">
        <v>1.326284</v>
      </c>
      <c r="F11" s="453">
        <v>1.4647399999999999</v>
      </c>
      <c r="G11" s="754">
        <f t="shared" si="0"/>
        <v>2.4219999999999908E-2</v>
      </c>
      <c r="H11" s="749">
        <f t="shared" si="1"/>
        <v>0.13845599999999991</v>
      </c>
      <c r="I11" s="651">
        <f t="shared" si="2"/>
        <v>1.6813372948657364</v>
      </c>
      <c r="J11" s="427">
        <f>(F11-E11)/E11*100</f>
        <v>10.439393071167254</v>
      </c>
      <c r="K11" s="752"/>
      <c r="L11" s="653"/>
      <c r="M11" s="752"/>
      <c r="N11" s="222" t="s">
        <v>735</v>
      </c>
      <c r="O11" s="453">
        <v>0.73597699999999999</v>
      </c>
      <c r="P11" s="453">
        <v>0.85377099999999995</v>
      </c>
      <c r="Q11" s="453">
        <v>0.74758999999999998</v>
      </c>
      <c r="R11" s="453">
        <v>0.66796599999999995</v>
      </c>
      <c r="S11" s="453">
        <v>0.70112300000000005</v>
      </c>
      <c r="T11" s="754">
        <f t="shared" si="4"/>
        <v>-3.4853999999999941E-2</v>
      </c>
      <c r="U11" s="749">
        <f t="shared" ref="U11:U15" si="7">+S11-R11</f>
        <v>3.3157000000000103E-2</v>
      </c>
      <c r="V11" s="740">
        <f>(S11-O11)/O11*100</f>
        <v>-4.7357458181437657</v>
      </c>
      <c r="W11" s="654">
        <f>(S11-R11)/R11*100</f>
        <v>4.9638754068321003</v>
      </c>
    </row>
    <row r="12" spans="1:23" ht="18" customHeight="1" x14ac:dyDescent="0.25">
      <c r="A12" s="222" t="s">
        <v>735</v>
      </c>
      <c r="B12" s="453">
        <v>1.804832</v>
      </c>
      <c r="C12" s="453">
        <v>1.7267600000000001</v>
      </c>
      <c r="D12" s="453">
        <v>1.5386850000000001</v>
      </c>
      <c r="E12" s="453">
        <v>1.378455</v>
      </c>
      <c r="F12" s="453">
        <v>1.4462569999999999</v>
      </c>
      <c r="G12" s="754">
        <f t="shared" si="0"/>
        <v>-0.35857500000000009</v>
      </c>
      <c r="H12" s="749">
        <f t="shared" si="1"/>
        <v>6.7801999999999918E-2</v>
      </c>
      <c r="I12" s="651">
        <f t="shared" si="2"/>
        <v>-19.867500132976371</v>
      </c>
      <c r="J12" s="427">
        <f t="shared" si="3"/>
        <v>4.9186952058645312</v>
      </c>
      <c r="K12" s="753"/>
      <c r="L12" s="655"/>
      <c r="M12" s="753"/>
      <c r="N12" s="222" t="s">
        <v>362</v>
      </c>
      <c r="O12" s="453">
        <v>0.71920600000000001</v>
      </c>
      <c r="P12" s="453">
        <v>0.724047</v>
      </c>
      <c r="Q12" s="453">
        <v>0.62708200000000003</v>
      </c>
      <c r="R12" s="453">
        <v>0.61932500000000001</v>
      </c>
      <c r="S12" s="453">
        <v>0.62331700000000001</v>
      </c>
      <c r="T12" s="754">
        <f t="shared" si="4"/>
        <v>-9.5889000000000002E-2</v>
      </c>
      <c r="U12" s="749">
        <f t="shared" si="7"/>
        <v>3.9919999999999956E-3</v>
      </c>
      <c r="V12" s="740">
        <f>(S12-O12)/O12*100</f>
        <v>-13.332619583262654</v>
      </c>
      <c r="W12" s="654">
        <f>(S12-R12)/R12*100</f>
        <v>0.64457272030032631</v>
      </c>
    </row>
    <row r="13" spans="1:23" ht="18" customHeight="1" x14ac:dyDescent="0.25">
      <c r="A13" s="222" t="s">
        <v>363</v>
      </c>
      <c r="B13" s="453">
        <v>1.2003520000000001</v>
      </c>
      <c r="C13" s="453">
        <v>1.293596</v>
      </c>
      <c r="D13" s="453">
        <v>1.1208199999999999</v>
      </c>
      <c r="E13" s="453">
        <v>1.0416639999999999</v>
      </c>
      <c r="F13" s="453">
        <v>1.014521</v>
      </c>
      <c r="G13" s="754">
        <f t="shared" si="0"/>
        <v>-0.18583100000000008</v>
      </c>
      <c r="H13" s="749">
        <f>+F13-E13</f>
        <v>-2.7142999999999917E-2</v>
      </c>
      <c r="I13" s="651">
        <f>(F13-B13)/B13*100</f>
        <v>-15.481375463197466</v>
      </c>
      <c r="J13" s="427">
        <f t="shared" si="3"/>
        <v>-2.6057346706807492</v>
      </c>
      <c r="K13" s="468"/>
      <c r="L13" s="656"/>
      <c r="M13" s="468"/>
      <c r="N13" s="222" t="s">
        <v>363</v>
      </c>
      <c r="O13" s="453">
        <v>0.41388599999999998</v>
      </c>
      <c r="P13" s="453">
        <v>0.42531799999999997</v>
      </c>
      <c r="Q13" s="453">
        <v>0.36705599999999999</v>
      </c>
      <c r="R13" s="453">
        <v>0.36189900000000003</v>
      </c>
      <c r="S13" s="453">
        <v>0.31925900000000001</v>
      </c>
      <c r="T13" s="754">
        <f t="shared" si="4"/>
        <v>-9.4626999999999961E-2</v>
      </c>
      <c r="U13" s="749">
        <f t="shared" si="7"/>
        <v>-4.2640000000000011E-2</v>
      </c>
      <c r="V13" s="740">
        <f>(S13-O13)/O13*100</f>
        <v>-22.863058909941376</v>
      </c>
      <c r="W13" s="654">
        <f>(S13-R13)/R13*100</f>
        <v>-11.782292849662477</v>
      </c>
    </row>
    <row r="14" spans="1:23" ht="18" customHeight="1" x14ac:dyDescent="0.25">
      <c r="A14" s="222" t="s">
        <v>61</v>
      </c>
      <c r="B14" s="453">
        <v>1.5356700487615242</v>
      </c>
      <c r="C14" s="453">
        <v>1.548477710169889</v>
      </c>
      <c r="D14" s="453">
        <v>1.2898589807946197</v>
      </c>
      <c r="E14" s="453">
        <v>0.85441412469733502</v>
      </c>
      <c r="F14" s="453">
        <v>0.76946300000000001</v>
      </c>
      <c r="G14" s="754">
        <f t="shared" si="0"/>
        <v>-0.76620704876152423</v>
      </c>
      <c r="H14" s="749">
        <f t="shared" si="1"/>
        <v>-8.4951124697335012E-2</v>
      </c>
      <c r="I14" s="651">
        <f t="shared" si="2"/>
        <v>-49.893989231570231</v>
      </c>
      <c r="J14" s="427">
        <f t="shared" si="3"/>
        <v>-9.9426170801457463</v>
      </c>
      <c r="K14" s="468"/>
      <c r="L14" s="656"/>
      <c r="M14" s="468"/>
      <c r="N14" s="222" t="s">
        <v>61</v>
      </c>
      <c r="O14" s="453">
        <v>0.82311663301975468</v>
      </c>
      <c r="P14" s="453">
        <v>0.82975898281005023</v>
      </c>
      <c r="Q14" s="453">
        <v>0.67766108457588781</v>
      </c>
      <c r="R14" s="453">
        <v>0.4829256795790568</v>
      </c>
      <c r="S14" s="453">
        <v>0.44447900000000001</v>
      </c>
      <c r="T14" s="754">
        <f t="shared" si="4"/>
        <v>-0.37863763301975467</v>
      </c>
      <c r="U14" s="749">
        <f t="shared" si="7"/>
        <v>-3.8446679579056786E-2</v>
      </c>
      <c r="V14" s="740">
        <f>(S14-O14)/O14*100</f>
        <v>-46.000483750480527</v>
      </c>
      <c r="W14" s="654">
        <f>(S14-R14)/R14*100</f>
        <v>-7.9612000779434462</v>
      </c>
    </row>
    <row r="15" spans="1:23" ht="18" customHeight="1" x14ac:dyDescent="0.25">
      <c r="A15" s="222" t="s">
        <v>274</v>
      </c>
      <c r="B15" s="741">
        <f>+B9+B10+B11+B12+B13+B14</f>
        <v>21.926474048761524</v>
      </c>
      <c r="C15" s="741">
        <f t="shared" ref="C15:F15" si="8">+C9+C10+C11+C12+C13+C14</f>
        <v>23.647851710169888</v>
      </c>
      <c r="D15" s="741">
        <f t="shared" si="8"/>
        <v>21.706506980794614</v>
      </c>
      <c r="E15" s="741">
        <f t="shared" si="8"/>
        <v>19.480497124697337</v>
      </c>
      <c r="F15" s="741">
        <f t="shared" si="8"/>
        <v>18.991250999999998</v>
      </c>
      <c r="G15" s="754">
        <f t="shared" si="0"/>
        <v>-2.9352230487615252</v>
      </c>
      <c r="H15" s="749">
        <f t="shared" si="1"/>
        <v>-0.4892461246973383</v>
      </c>
      <c r="I15" s="651">
        <f t="shared" si="2"/>
        <v>-13.38666236182792</v>
      </c>
      <c r="J15" s="427">
        <f t="shared" si="3"/>
        <v>-2.5114663222689169</v>
      </c>
      <c r="K15" s="468"/>
      <c r="L15" s="656"/>
      <c r="M15" s="468"/>
      <c r="N15" s="222" t="s">
        <v>274</v>
      </c>
      <c r="O15" s="741">
        <f>+O9+O10+O12+O11+O13+O14</f>
        <v>9.3838926330197534</v>
      </c>
      <c r="P15" s="741">
        <f>+P9+P10+P12+P11+P13+P14</f>
        <v>10.286268982810052</v>
      </c>
      <c r="Q15" s="741">
        <f>+Q9+Q10+Q12+Q11+Q13+Q14</f>
        <v>9.2501810845758889</v>
      </c>
      <c r="R15" s="741">
        <f>+R9+R10+R12+R11+R13+R14</f>
        <v>8.4432136795790562</v>
      </c>
      <c r="S15" s="741">
        <f>+S9+S10+S12+S11+S13+S14</f>
        <v>8.2197179999999985</v>
      </c>
      <c r="T15" s="754">
        <f t="shared" si="4"/>
        <v>-1.1641746330197549</v>
      </c>
      <c r="U15" s="749">
        <f t="shared" si="7"/>
        <v>-0.22349567957905769</v>
      </c>
      <c r="V15" s="740">
        <f>(S15-O15)/O15*100</f>
        <v>-12.406094981556938</v>
      </c>
      <c r="W15" s="654">
        <f>(S15-R15)/R15*100</f>
        <v>-2.6470451662215928</v>
      </c>
    </row>
    <row r="16" spans="1:23" ht="17.25" customHeight="1" x14ac:dyDescent="0.25">
      <c r="A16" s="221"/>
      <c r="B16" s="742"/>
      <c r="C16" s="742"/>
      <c r="D16" s="742"/>
      <c r="E16" s="742"/>
      <c r="F16" s="742"/>
      <c r="K16" s="468"/>
      <c r="L16" s="656"/>
      <c r="M16" s="468"/>
    </row>
    <row r="17" spans="1:23" ht="17.25" customHeight="1" x14ac:dyDescent="0.25">
      <c r="A17" s="743" t="s">
        <v>675</v>
      </c>
      <c r="E17" s="742"/>
      <c r="F17" s="742"/>
      <c r="K17" s="468"/>
      <c r="L17" s="656"/>
      <c r="M17" s="468"/>
      <c r="N17" s="177"/>
      <c r="V17" s="177"/>
      <c r="W17" s="177"/>
    </row>
    <row r="18" spans="1:23" ht="17.25" customHeight="1" x14ac:dyDescent="0.25">
      <c r="A18" s="744"/>
      <c r="G18" s="1094" t="s">
        <v>399</v>
      </c>
      <c r="H18" s="1095"/>
      <c r="K18" s="468"/>
      <c r="L18" s="656"/>
      <c r="M18" s="468"/>
      <c r="N18" s="177"/>
      <c r="T18" s="1094" t="s">
        <v>399</v>
      </c>
      <c r="U18" s="1095"/>
    </row>
    <row r="19" spans="1:23" x14ac:dyDescent="0.25">
      <c r="A19" s="421" t="s">
        <v>337</v>
      </c>
      <c r="G19" s="475" t="str">
        <f>+I7</f>
        <v xml:space="preserve"> '19-'23</v>
      </c>
      <c r="H19" s="476" t="str">
        <f>+J7</f>
        <v xml:space="preserve"> '22-'23</v>
      </c>
      <c r="K19" s="468"/>
      <c r="L19" s="656"/>
      <c r="M19" s="468"/>
      <c r="N19" s="421" t="s">
        <v>337</v>
      </c>
      <c r="T19" s="475" t="str">
        <f>+V7</f>
        <v xml:space="preserve"> '19-'23</v>
      </c>
      <c r="U19" s="476" t="str">
        <f>+W7</f>
        <v xml:space="preserve"> '22-'23</v>
      </c>
    </row>
    <row r="20" spans="1:23" x14ac:dyDescent="0.25">
      <c r="A20" s="421"/>
      <c r="G20" s="462"/>
      <c r="H20" s="462"/>
      <c r="K20" s="468"/>
      <c r="L20" s="656"/>
      <c r="M20" s="468"/>
      <c r="N20" s="421"/>
      <c r="T20" s="462"/>
      <c r="U20" s="462"/>
    </row>
    <row r="21" spans="1:23" ht="18" customHeight="1" x14ac:dyDescent="0.25">
      <c r="A21" s="222" t="s">
        <v>0</v>
      </c>
      <c r="B21" s="1007">
        <f>B9/B15*100</f>
        <v>38.613727775707844</v>
      </c>
      <c r="C21" s="1007">
        <f t="shared" ref="C21:F21" si="9">C9/C15*100</f>
        <v>38.450972677951881</v>
      </c>
      <c r="D21" s="1007">
        <f t="shared" si="9"/>
        <v>40.442458142929809</v>
      </c>
      <c r="E21" s="1007">
        <f t="shared" si="9"/>
        <v>39.128785837483747</v>
      </c>
      <c r="F21" s="1007">
        <f t="shared" si="9"/>
        <v>37.7763002553123</v>
      </c>
      <c r="G21" s="651">
        <f t="shared" ref="G21:G27" si="10">F21-B21</f>
        <v>-0.83742752039554347</v>
      </c>
      <c r="H21" s="427">
        <f t="shared" ref="H21:H27" si="11">F21-E21</f>
        <v>-1.3524855821714468</v>
      </c>
      <c r="K21" s="468"/>
      <c r="L21" s="656"/>
      <c r="M21" s="468"/>
      <c r="N21" s="222" t="s">
        <v>1</v>
      </c>
      <c r="O21" s="1007">
        <f>O9/O15*100</f>
        <v>33.489055372841719</v>
      </c>
      <c r="P21" s="1007">
        <f t="shared" ref="P21:S21" si="12">P9/P15*100</f>
        <v>34.515352514436195</v>
      </c>
      <c r="Q21" s="1007">
        <f t="shared" si="12"/>
        <v>34.659678234255836</v>
      </c>
      <c r="R21" s="1007">
        <f t="shared" si="12"/>
        <v>36.846053150642291</v>
      </c>
      <c r="S21" s="1007">
        <f t="shared" si="12"/>
        <v>37.6259623505332</v>
      </c>
      <c r="T21" s="740">
        <f t="shared" ref="T21:T26" si="13">S21-O21</f>
        <v>4.1369069776914813</v>
      </c>
      <c r="U21" s="654">
        <f t="shared" ref="U21:U26" si="14">S21-R21</f>
        <v>0.77990919989090912</v>
      </c>
    </row>
    <row r="22" spans="1:23" ht="18" customHeight="1" x14ac:dyDescent="0.25">
      <c r="A22" s="222" t="s">
        <v>1</v>
      </c>
      <c r="B22" s="1007">
        <f>B10/B15*100</f>
        <v>34.107038748541555</v>
      </c>
      <c r="C22" s="1007">
        <f t="shared" ref="C22:F22" si="15">C10/C15*100</f>
        <v>35.568964585407457</v>
      </c>
      <c r="D22" s="1007">
        <f t="shared" si="15"/>
        <v>34.725352202770985</v>
      </c>
      <c r="E22" s="1007">
        <f t="shared" si="15"/>
        <v>37.253659152257143</v>
      </c>
      <c r="F22" s="1007">
        <f t="shared" si="15"/>
        <v>37.501889685940128</v>
      </c>
      <c r="G22" s="651">
        <f t="shared" si="10"/>
        <v>3.3948509373985729</v>
      </c>
      <c r="H22" s="427">
        <f t="shared" si="11"/>
        <v>0.24823053368298531</v>
      </c>
      <c r="K22" s="468"/>
      <c r="L22" s="656"/>
      <c r="M22" s="468"/>
      <c r="N22" s="222" t="s">
        <v>0</v>
      </c>
      <c r="O22" s="1007">
        <f>O10/O15*100</f>
        <v>37.821511165967841</v>
      </c>
      <c r="P22" s="1007">
        <f t="shared" ref="P22:S22" si="16">P10/P15*100</f>
        <v>37.944098161564419</v>
      </c>
      <c r="Q22" s="1007">
        <f t="shared" si="16"/>
        <v>39.185276124420746</v>
      </c>
      <c r="R22" s="1007">
        <f t="shared" si="16"/>
        <v>37.901528037124656</v>
      </c>
      <c r="S22" s="1007">
        <f t="shared" si="16"/>
        <v>36.969540804197912</v>
      </c>
      <c r="T22" s="740">
        <f t="shared" si="13"/>
        <v>-0.85197036176992924</v>
      </c>
      <c r="U22" s="654">
        <f t="shared" si="14"/>
        <v>-0.93198723292674401</v>
      </c>
    </row>
    <row r="23" spans="1:23" ht="18" customHeight="1" x14ac:dyDescent="0.25">
      <c r="A23" s="222" t="s">
        <v>362</v>
      </c>
      <c r="B23" s="1007">
        <f>B11/B15*100</f>
        <v>6.5697749523999054</v>
      </c>
      <c r="C23" s="1007">
        <f t="shared" ref="C23:F23" si="17">C11/C15*100</f>
        <v>6.6597719712641323</v>
      </c>
      <c r="D23" s="1007">
        <f t="shared" si="17"/>
        <v>6.6378114234354584</v>
      </c>
      <c r="E23" s="1007">
        <f t="shared" si="17"/>
        <v>6.8082656798246681</v>
      </c>
      <c r="F23" s="1007">
        <f t="shared" si="17"/>
        <v>7.7127093944469483</v>
      </c>
      <c r="G23" s="651">
        <f t="shared" si="10"/>
        <v>1.1429344420470429</v>
      </c>
      <c r="H23" s="427">
        <f t="shared" si="11"/>
        <v>0.90444371462228013</v>
      </c>
      <c r="K23" s="468"/>
      <c r="L23" s="656"/>
      <c r="M23" s="468"/>
      <c r="N23" s="222" t="s">
        <v>735</v>
      </c>
      <c r="O23" s="1007">
        <f>O11/O15*100</f>
        <v>7.8429818922934684</v>
      </c>
      <c r="P23" s="1007">
        <f t="shared" ref="P23:S23" si="18">P11/P15*100</f>
        <v>8.3001037735527188</v>
      </c>
      <c r="Q23" s="1007">
        <f t="shared" si="18"/>
        <v>8.0818958371156704</v>
      </c>
      <c r="R23" s="1007">
        <f t="shared" si="18"/>
        <v>7.9112767406983586</v>
      </c>
      <c r="S23" s="1007">
        <f t="shared" si="18"/>
        <v>8.5297695127740401</v>
      </c>
      <c r="T23" s="740">
        <f t="shared" si="13"/>
        <v>0.68678762048057163</v>
      </c>
      <c r="U23" s="654">
        <f t="shared" si="14"/>
        <v>0.61849277207568143</v>
      </c>
    </row>
    <row r="24" spans="1:23" ht="18" customHeight="1" x14ac:dyDescent="0.25">
      <c r="A24" s="222" t="s">
        <v>735</v>
      </c>
      <c r="B24" s="1007">
        <f>B12/B15*100</f>
        <v>8.2312915245118603</v>
      </c>
      <c r="C24" s="1007">
        <f t="shared" ref="C24:F24" si="19">C12/C15*100</f>
        <v>7.3019740700479669</v>
      </c>
      <c r="D24" s="1007">
        <f t="shared" si="19"/>
        <v>7.0885886953685864</v>
      </c>
      <c r="E24" s="1007">
        <f t="shared" si="19"/>
        <v>7.0760771204981072</v>
      </c>
      <c r="F24" s="1007">
        <f t="shared" si="19"/>
        <v>7.6153856320470936</v>
      </c>
      <c r="G24" s="651">
        <f t="shared" si="10"/>
        <v>-0.61590589246476668</v>
      </c>
      <c r="H24" s="427">
        <f t="shared" si="11"/>
        <v>0.5393085115489864</v>
      </c>
      <c r="K24" s="468"/>
      <c r="L24" s="656"/>
      <c r="M24" s="468"/>
      <c r="N24" s="222" t="s">
        <v>362</v>
      </c>
      <c r="O24" s="1007">
        <f>O12/O15*100</f>
        <v>7.6642607511224075</v>
      </c>
      <c r="P24" s="1007">
        <f t="shared" ref="P24:S24" si="20">P12/P15*100</f>
        <v>7.0389662297378646</v>
      </c>
      <c r="Q24" s="1007">
        <f t="shared" si="20"/>
        <v>6.7791321517545295</v>
      </c>
      <c r="R24" s="1007">
        <f t="shared" si="20"/>
        <v>7.3351809335101059</v>
      </c>
      <c r="S24" s="1007">
        <f t="shared" si="20"/>
        <v>7.5831920267824291</v>
      </c>
      <c r="T24" s="740">
        <f t="shared" si="13"/>
        <v>-8.106872433997836E-2</v>
      </c>
      <c r="U24" s="654">
        <f t="shared" si="14"/>
        <v>0.24801109327232318</v>
      </c>
    </row>
    <row r="25" spans="1:23" ht="18" customHeight="1" x14ac:dyDescent="0.25">
      <c r="A25" s="222" t="s">
        <v>363</v>
      </c>
      <c r="B25" s="1007">
        <f>B13/B15*100</f>
        <v>5.4744415236602979</v>
      </c>
      <c r="C25" s="1007">
        <f t="shared" ref="C25:F25" si="21">C13/C15*100</f>
        <v>5.4702474281995004</v>
      </c>
      <c r="D25" s="1007">
        <f t="shared" si="21"/>
        <v>5.1635207866087063</v>
      </c>
      <c r="E25" s="1007">
        <f t="shared" si="21"/>
        <v>5.347214669790846</v>
      </c>
      <c r="F25" s="1007">
        <f t="shared" si="21"/>
        <v>5.3420440812456231</v>
      </c>
      <c r="G25" s="651">
        <f t="shared" si="10"/>
        <v>-0.13239744241467477</v>
      </c>
      <c r="H25" s="427">
        <f t="shared" si="11"/>
        <v>-5.1705885452228983E-3</v>
      </c>
      <c r="K25" s="468"/>
      <c r="L25" s="656"/>
      <c r="M25" s="468"/>
      <c r="N25" s="222" t="s">
        <v>363</v>
      </c>
      <c r="O25" s="1007">
        <f>O13/O15*100</f>
        <v>4.410600335980301</v>
      </c>
      <c r="P25" s="1007">
        <f t="shared" ref="P25:S25" si="22">P13/P15*100</f>
        <v>4.1348131252524327</v>
      </c>
      <c r="Q25" s="1007">
        <f t="shared" si="22"/>
        <v>3.9680952907186153</v>
      </c>
      <c r="R25" s="1007">
        <f t="shared" si="22"/>
        <v>4.286270770042182</v>
      </c>
      <c r="S25" s="1007">
        <f t="shared" si="22"/>
        <v>3.884062689255277</v>
      </c>
      <c r="T25" s="740">
        <f t="shared" si="13"/>
        <v>-0.52653764672502401</v>
      </c>
      <c r="U25" s="654">
        <f t="shared" si="14"/>
        <v>-0.40220808078690506</v>
      </c>
    </row>
    <row r="26" spans="1:23" ht="18" customHeight="1" x14ac:dyDescent="0.25">
      <c r="A26" s="222" t="s">
        <v>61</v>
      </c>
      <c r="B26" s="1007">
        <f>B14/B15*100</f>
        <v>7.0037254751785492</v>
      </c>
      <c r="C26" s="1007">
        <f t="shared" ref="C26:F26" si="23">C14/C15*100</f>
        <v>6.5480692671290628</v>
      </c>
      <c r="D26" s="1007">
        <f t="shared" si="23"/>
        <v>5.9422687488864758</v>
      </c>
      <c r="E26" s="1007">
        <f t="shared" si="23"/>
        <v>4.3859975401454738</v>
      </c>
      <c r="F26" s="1007">
        <f t="shared" si="23"/>
        <v>4.0516709510079147</v>
      </c>
      <c r="G26" s="651">
        <f t="shared" si="10"/>
        <v>-2.9520545241706344</v>
      </c>
      <c r="H26" s="427">
        <f t="shared" si="11"/>
        <v>-0.33432658913755908</v>
      </c>
      <c r="K26" s="468"/>
      <c r="L26" s="656"/>
      <c r="M26" s="468"/>
      <c r="N26" s="222" t="s">
        <v>61</v>
      </c>
      <c r="O26" s="1007">
        <f>O14/O15*100</f>
        <v>8.7715904817942718</v>
      </c>
      <c r="P26" s="1007">
        <f t="shared" ref="P26:S26" si="24">P14/P15*100</f>
        <v>8.0666661954563494</v>
      </c>
      <c r="Q26" s="1007">
        <f t="shared" si="24"/>
        <v>7.3259223617345857</v>
      </c>
      <c r="R26" s="1007">
        <f t="shared" si="24"/>
        <v>5.7196903679824134</v>
      </c>
      <c r="S26" s="1007">
        <f t="shared" si="24"/>
        <v>5.4074726164571594</v>
      </c>
      <c r="T26" s="740">
        <f t="shared" si="13"/>
        <v>-3.3641178653371124</v>
      </c>
      <c r="U26" s="654">
        <f t="shared" si="14"/>
        <v>-0.31221775152525399</v>
      </c>
    </row>
    <row r="27" spans="1:23" ht="18" customHeight="1" x14ac:dyDescent="0.25">
      <c r="A27" s="222" t="s">
        <v>274</v>
      </c>
      <c r="B27" s="83">
        <f>+B21+B22+B23+B24+B25+B26</f>
        <v>100.00000000000003</v>
      </c>
      <c r="C27" s="83">
        <f t="shared" ref="C27:F27" si="25">+C21+C22+C23+C24+C25+C26</f>
        <v>100</v>
      </c>
      <c r="D27" s="83">
        <f t="shared" si="25"/>
        <v>100.00000000000001</v>
      </c>
      <c r="E27" s="83">
        <f t="shared" si="25"/>
        <v>99.999999999999986</v>
      </c>
      <c r="F27" s="83">
        <f t="shared" si="25"/>
        <v>100.00000000000001</v>
      </c>
      <c r="G27" s="745">
        <f t="shared" si="10"/>
        <v>0</v>
      </c>
      <c r="H27" s="746">
        <f t="shared" si="11"/>
        <v>0</v>
      </c>
      <c r="K27" s="468"/>
      <c r="L27" s="656"/>
      <c r="M27" s="468"/>
      <c r="N27" s="222" t="s">
        <v>274</v>
      </c>
      <c r="O27" s="83">
        <f>+O21+O22+O24+O23+O25+O26</f>
        <v>100.00000000000001</v>
      </c>
      <c r="P27" s="83">
        <f>+P21+P22+P24+P23+P25+P26</f>
        <v>99.999999999999986</v>
      </c>
      <c r="Q27" s="83">
        <f>+Q21+Q22+Q24+Q23+Q25+Q26</f>
        <v>99.999999999999957</v>
      </c>
      <c r="R27" s="83">
        <f>+R21+R22+R24+R23+R25+R26</f>
        <v>99.999999999999986</v>
      </c>
      <c r="S27" s="83">
        <f>+S21+S22+S24+S23+S25+S26</f>
        <v>100.00000000000001</v>
      </c>
      <c r="T27" s="747"/>
      <c r="U27" s="748"/>
    </row>
    <row r="28" spans="1:23" ht="13.5" customHeight="1" x14ac:dyDescent="0.25">
      <c r="K28" s="468"/>
      <c r="L28" s="656"/>
      <c r="M28" s="468"/>
    </row>
    <row r="29" spans="1:23" x14ac:dyDescent="0.25">
      <c r="A29" s="546" t="s">
        <v>295</v>
      </c>
      <c r="K29" s="468"/>
      <c r="M29" s="468"/>
    </row>
  </sheetData>
  <mergeCells count="6">
    <mergeCell ref="G6:H6"/>
    <mergeCell ref="I6:J6"/>
    <mergeCell ref="T6:U6"/>
    <mergeCell ref="V6:W6"/>
    <mergeCell ref="G18:H18"/>
    <mergeCell ref="T18:U18"/>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20">
    <tabColor rgb="FFFF0000"/>
  </sheetPr>
  <dimension ref="A1:W29"/>
  <sheetViews>
    <sheetView showGridLines="0" zoomScale="70" zoomScaleNormal="70" workbookViewId="0">
      <selection activeCell="J16" sqref="J16"/>
    </sheetView>
  </sheetViews>
  <sheetFormatPr defaultColWidth="9.140625" defaultRowHeight="15.75" x14ac:dyDescent="0.25"/>
  <cols>
    <col min="1" max="1" width="26.140625" style="117" customWidth="1"/>
    <col min="2" max="10" width="10.7109375" style="117" customWidth="1"/>
    <col min="11" max="11" width="1.42578125" style="117" customWidth="1"/>
    <col min="12" max="12" width="2.28515625" style="117" customWidth="1"/>
    <col min="13" max="13" width="1.42578125" style="117" customWidth="1"/>
    <col min="14" max="14" width="26.140625" style="117" customWidth="1"/>
    <col min="15" max="23" width="10.7109375" style="117" customWidth="1"/>
    <col min="24" max="16384" width="9.140625" style="117"/>
  </cols>
  <sheetData>
    <row r="1" spans="1:23" ht="21" x14ac:dyDescent="0.25">
      <c r="A1" s="538" t="str">
        <f>+'Indice-Index'!C8</f>
        <v>2.3   Ascolti dei principali gruppi televisivi (quarto trimestre) - Leading TV broadcaster by audience (Q4)</v>
      </c>
      <c r="B1" s="482"/>
      <c r="C1" s="482"/>
      <c r="D1" s="482"/>
      <c r="E1" s="482"/>
      <c r="F1" s="482"/>
      <c r="G1" s="482"/>
      <c r="H1" s="482"/>
      <c r="I1" s="483"/>
      <c r="J1" s="483"/>
      <c r="K1" s="483"/>
      <c r="L1" s="483"/>
      <c r="M1" s="483"/>
      <c r="N1" s="483"/>
      <c r="O1" s="483"/>
      <c r="P1" s="483"/>
      <c r="Q1" s="483"/>
      <c r="R1" s="483"/>
      <c r="S1" s="483"/>
      <c r="T1" s="483"/>
      <c r="U1" s="483"/>
      <c r="V1" s="483"/>
      <c r="W1" s="483"/>
    </row>
    <row r="2" spans="1:23" x14ac:dyDescent="0.25">
      <c r="A2" s="24"/>
      <c r="B2" s="24"/>
      <c r="C2" s="24"/>
      <c r="D2" s="24"/>
      <c r="E2" s="24"/>
      <c r="F2" s="24"/>
      <c r="G2" s="24"/>
      <c r="H2" s="24"/>
      <c r="I2" s="24"/>
      <c r="J2" s="24"/>
    </row>
    <row r="3" spans="1:23" ht="19.5" x14ac:dyDescent="0.25">
      <c r="A3" s="733" t="s">
        <v>674</v>
      </c>
      <c r="B3" s="734"/>
      <c r="C3" s="734"/>
      <c r="D3" s="735"/>
      <c r="E3" s="736"/>
      <c r="F3" s="24"/>
      <c r="G3" s="24"/>
      <c r="H3" s="24"/>
      <c r="I3" s="24"/>
      <c r="J3" s="24"/>
      <c r="K3" s="468"/>
      <c r="M3" s="468"/>
    </row>
    <row r="4" spans="1:23" x14ac:dyDescent="0.25">
      <c r="A4" s="51"/>
      <c r="B4" s="736"/>
      <c r="C4" s="736"/>
      <c r="D4" s="735"/>
      <c r="E4" s="736"/>
      <c r="F4" s="24"/>
      <c r="G4" s="24"/>
      <c r="H4" s="24"/>
      <c r="I4" s="24"/>
      <c r="J4" s="24"/>
      <c r="K4" s="468"/>
      <c r="M4" s="468"/>
    </row>
    <row r="5" spans="1:23" ht="18.75" x14ac:dyDescent="0.25">
      <c r="A5" s="737" t="s">
        <v>338</v>
      </c>
      <c r="K5" s="468"/>
      <c r="L5" s="656"/>
      <c r="M5" s="468"/>
      <c r="N5" s="737" t="s">
        <v>374</v>
      </c>
    </row>
    <row r="6" spans="1:23" ht="21" customHeight="1" x14ac:dyDescent="0.25">
      <c r="E6" s="738"/>
      <c r="F6" s="738"/>
      <c r="G6" s="1094" t="s">
        <v>736</v>
      </c>
      <c r="H6" s="1095"/>
      <c r="I6" s="1094" t="s">
        <v>398</v>
      </c>
      <c r="J6" s="1095"/>
      <c r="K6" s="468"/>
      <c r="L6" s="656"/>
      <c r="M6" s="468"/>
      <c r="O6" s="739"/>
      <c r="P6" s="739"/>
      <c r="Q6" s="739"/>
      <c r="R6" s="739"/>
      <c r="S6" s="739"/>
      <c r="T6" s="1094" t="s">
        <v>736</v>
      </c>
      <c r="U6" s="1095"/>
      <c r="V6" s="1094" t="s">
        <v>398</v>
      </c>
      <c r="W6" s="1095"/>
    </row>
    <row r="7" spans="1:23" x14ac:dyDescent="0.25">
      <c r="A7" s="421" t="s">
        <v>336</v>
      </c>
      <c r="B7" s="1008" t="s">
        <v>986</v>
      </c>
      <c r="C7" s="1008" t="s">
        <v>987</v>
      </c>
      <c r="D7" s="1008" t="s">
        <v>988</v>
      </c>
      <c r="E7" s="1008" t="s">
        <v>989</v>
      </c>
      <c r="F7" s="1008" t="s">
        <v>990</v>
      </c>
      <c r="G7" s="475" t="str">
        <f>+I7</f>
        <v xml:space="preserve"> '19-'23</v>
      </c>
      <c r="H7" s="476" t="str">
        <f>+J7</f>
        <v xml:space="preserve"> '22-'23</v>
      </c>
      <c r="I7" s="475" t="s">
        <v>676</v>
      </c>
      <c r="J7" s="475" t="s">
        <v>677</v>
      </c>
      <c r="K7" s="468"/>
      <c r="L7" s="656"/>
      <c r="M7" s="468"/>
      <c r="N7" s="421" t="s">
        <v>336</v>
      </c>
      <c r="O7" s="479" t="str">
        <f>+B7</f>
        <v>4Q19</v>
      </c>
      <c r="P7" s="479" t="str">
        <f>+C7</f>
        <v>4Q20</v>
      </c>
      <c r="Q7" s="479" t="str">
        <f>+D7</f>
        <v>4Q21</v>
      </c>
      <c r="R7" s="479" t="str">
        <f>+E7</f>
        <v>4Q22</v>
      </c>
      <c r="S7" s="479" t="str">
        <f>+F7</f>
        <v>4Q23</v>
      </c>
      <c r="T7" s="475" t="str">
        <f>+V7</f>
        <v xml:space="preserve"> '19-'23</v>
      </c>
      <c r="U7" s="476" t="str">
        <f>+W7</f>
        <v xml:space="preserve"> '22-'23</v>
      </c>
      <c r="V7" s="475" t="str">
        <f>+I7</f>
        <v xml:space="preserve"> '19-'23</v>
      </c>
      <c r="W7" s="476" t="str">
        <f>+J7</f>
        <v xml:space="preserve"> '22-'23</v>
      </c>
    </row>
    <row r="8" spans="1:23" x14ac:dyDescent="0.25">
      <c r="A8" s="421"/>
      <c r="B8" s="461"/>
      <c r="C8" s="461"/>
      <c r="D8" s="461"/>
      <c r="E8" s="461"/>
      <c r="F8" s="461"/>
      <c r="G8" s="542"/>
      <c r="H8" s="542"/>
      <c r="I8" s="473"/>
      <c r="J8" s="462"/>
      <c r="K8" s="468"/>
      <c r="L8" s="656"/>
      <c r="M8" s="468"/>
      <c r="N8" s="421"/>
      <c r="O8" s="461"/>
      <c r="P8" s="461"/>
      <c r="Q8" s="461"/>
      <c r="R8" s="461"/>
      <c r="S8" s="461"/>
      <c r="T8" s="542"/>
      <c r="U8" s="542"/>
      <c r="V8" s="474"/>
      <c r="W8" s="464"/>
    </row>
    <row r="9" spans="1:23" ht="18" customHeight="1" x14ac:dyDescent="0.25">
      <c r="A9" s="222" t="s">
        <v>1</v>
      </c>
      <c r="B9" s="453">
        <v>8.2930686666666666</v>
      </c>
      <c r="C9" s="453">
        <v>8.9850359999999991</v>
      </c>
      <c r="D9" s="453">
        <v>7.8546336666666674</v>
      </c>
      <c r="E9" s="453">
        <v>7.6000376666666662</v>
      </c>
      <c r="F9" s="453">
        <v>7.5038600000000004</v>
      </c>
      <c r="G9" s="754">
        <f>+F9-B9</f>
        <v>-0.78920866666666623</v>
      </c>
      <c r="H9" s="749">
        <f>+F9-E9</f>
        <v>-9.6177666666665829E-2</v>
      </c>
      <c r="I9" s="651">
        <f>(F9-B9)/B9*100</f>
        <v>-9.5164853733676171</v>
      </c>
      <c r="J9" s="427">
        <f>(F9-E9)/E9*100</f>
        <v>-1.2654893420922848</v>
      </c>
      <c r="K9" s="751"/>
      <c r="L9" s="416"/>
      <c r="M9" s="751"/>
      <c r="N9" s="222" t="s">
        <v>1</v>
      </c>
      <c r="O9" s="453">
        <v>3.4490553333333334</v>
      </c>
      <c r="P9" s="453">
        <v>3.8166989999999998</v>
      </c>
      <c r="Q9" s="453">
        <v>3.3934653333333333</v>
      </c>
      <c r="R9" s="453">
        <v>3.2645206666666664</v>
      </c>
      <c r="S9" s="453">
        <v>3.2921126666666667</v>
      </c>
      <c r="T9" s="754">
        <f>+S9-O9</f>
        <v>-0.15694266666666667</v>
      </c>
      <c r="U9" s="749">
        <f>+S9-R9</f>
        <v>2.7592000000000283E-2</v>
      </c>
      <c r="V9" s="740">
        <f>(S9-O9)/O9*100</f>
        <v>-4.5503087512078189</v>
      </c>
      <c r="W9" s="654">
        <f>(S9-R9)/R9*100</f>
        <v>0.84520831133759966</v>
      </c>
    </row>
    <row r="10" spans="1:23" ht="18" customHeight="1" x14ac:dyDescent="0.25">
      <c r="A10" s="222" t="s">
        <v>0</v>
      </c>
      <c r="B10" s="453">
        <v>9.0007043333333332</v>
      </c>
      <c r="C10" s="453">
        <v>9.7228746666666659</v>
      </c>
      <c r="D10" s="453">
        <v>8.5172353333333337</v>
      </c>
      <c r="E10" s="453">
        <v>8.0480123333333342</v>
      </c>
      <c r="F10" s="453">
        <v>7.353228333333333</v>
      </c>
      <c r="G10" s="754">
        <f t="shared" ref="G10:G15" si="0">+F10-B10</f>
        <v>-1.6474760000000002</v>
      </c>
      <c r="H10" s="749">
        <f t="shared" ref="H10:H15" si="1">+F10-E10</f>
        <v>-0.69478400000000118</v>
      </c>
      <c r="I10" s="651">
        <f t="shared" ref="I10:I15" si="2">(F10-B10)/B10*100</f>
        <v>-18.303856442642104</v>
      </c>
      <c r="J10" s="427">
        <f t="shared" ref="J10:J15" si="3">(F10-E10)/E10*100</f>
        <v>-8.6329887582594544</v>
      </c>
      <c r="K10" s="752"/>
      <c r="L10" s="653"/>
      <c r="M10" s="752"/>
      <c r="N10" s="222" t="s">
        <v>0</v>
      </c>
      <c r="O10" s="453">
        <v>3.7377383333333336</v>
      </c>
      <c r="P10" s="453">
        <v>4.1409339999999997</v>
      </c>
      <c r="Q10" s="453">
        <v>3.5446436666666665</v>
      </c>
      <c r="R10" s="453">
        <v>3.3757429999999999</v>
      </c>
      <c r="S10" s="453">
        <v>3.1436790000000001</v>
      </c>
      <c r="T10" s="754">
        <f t="shared" ref="T10:T15" si="4">+S10-O10</f>
        <v>-0.59405933333333349</v>
      </c>
      <c r="U10" s="749">
        <f>+S10-R10</f>
        <v>-0.23206399999999983</v>
      </c>
      <c r="V10" s="740">
        <f t="shared" ref="V10" si="5">(S10-O10)/O10*100</f>
        <v>-15.893550600786666</v>
      </c>
      <c r="W10" s="654">
        <f t="shared" ref="W10" si="6">(S10-R10)/R10*100</f>
        <v>-6.8744569713985877</v>
      </c>
    </row>
    <row r="11" spans="1:23" ht="18" customHeight="1" x14ac:dyDescent="0.25">
      <c r="A11" s="222" t="s">
        <v>1075</v>
      </c>
      <c r="B11" s="453">
        <v>1.6174773333333332</v>
      </c>
      <c r="C11" s="453">
        <v>1.7164520000000001</v>
      </c>
      <c r="D11" s="453">
        <v>1.4781593333333332</v>
      </c>
      <c r="E11" s="453">
        <v>1.4440600000000001</v>
      </c>
      <c r="F11" s="453">
        <v>1.7559956666666667</v>
      </c>
      <c r="G11" s="754">
        <f t="shared" si="0"/>
        <v>0.13851833333333352</v>
      </c>
      <c r="H11" s="749">
        <f t="shared" si="1"/>
        <v>0.31193566666666661</v>
      </c>
      <c r="I11" s="651">
        <f t="shared" si="2"/>
        <v>8.5638500446786399</v>
      </c>
      <c r="J11" s="427">
        <f>(F11-E11)/E11*100</f>
        <v>21.601295421704542</v>
      </c>
      <c r="K11" s="752"/>
      <c r="L11" s="653"/>
      <c r="M11" s="752"/>
      <c r="N11" s="222" t="s">
        <v>735</v>
      </c>
      <c r="O11" s="453">
        <v>0.79865699999999995</v>
      </c>
      <c r="P11" s="453">
        <v>0.83862000000000003</v>
      </c>
      <c r="Q11" s="453">
        <v>0.72884133333333334</v>
      </c>
      <c r="R11" s="453">
        <v>0.65733433333333335</v>
      </c>
      <c r="S11" s="453">
        <v>0.75691699999999995</v>
      </c>
      <c r="T11" s="754">
        <f t="shared" si="4"/>
        <v>-4.1739999999999999E-2</v>
      </c>
      <c r="U11" s="749">
        <f t="shared" ref="U11:U15" si="7">+S11-R11</f>
        <v>9.9582666666666597E-2</v>
      </c>
      <c r="V11" s="740">
        <f>(S11-O11)/O11*100</f>
        <v>-5.2262736068174451</v>
      </c>
      <c r="W11" s="654">
        <f>(S11-R11)/R11*100</f>
        <v>15.149469853747677</v>
      </c>
    </row>
    <row r="12" spans="1:23" ht="18" customHeight="1" x14ac:dyDescent="0.25">
      <c r="A12" s="222" t="s">
        <v>362</v>
      </c>
      <c r="B12" s="453">
        <v>1.6300176666666668</v>
      </c>
      <c r="C12" s="453">
        <v>1.86737</v>
      </c>
      <c r="D12" s="453">
        <v>1.4776940000000001</v>
      </c>
      <c r="E12" s="453">
        <v>1.4474766666666667</v>
      </c>
      <c r="F12" s="453">
        <v>1.5294883333333333</v>
      </c>
      <c r="G12" s="754">
        <f t="shared" si="0"/>
        <v>-0.10052933333333347</v>
      </c>
      <c r="H12" s="749">
        <f t="shared" si="1"/>
        <v>8.2011666666666594E-2</v>
      </c>
      <c r="I12" s="651">
        <f t="shared" si="2"/>
        <v>-6.1673769180006923</v>
      </c>
      <c r="J12" s="427">
        <f t="shared" si="3"/>
        <v>5.6658368701395245</v>
      </c>
      <c r="K12" s="753"/>
      <c r="L12" s="655"/>
      <c r="M12" s="753"/>
      <c r="N12" s="222" t="s">
        <v>362</v>
      </c>
      <c r="O12" s="453">
        <v>0.62953766666666666</v>
      </c>
      <c r="P12" s="453">
        <v>0.73636266666666661</v>
      </c>
      <c r="Q12" s="453">
        <v>0.62619133333333332</v>
      </c>
      <c r="R12" s="453">
        <v>0.63971066666666665</v>
      </c>
      <c r="S12" s="453">
        <v>0.66676800000000003</v>
      </c>
      <c r="T12" s="754">
        <f t="shared" si="4"/>
        <v>3.7230333333333365E-2</v>
      </c>
      <c r="U12" s="749">
        <f t="shared" si="7"/>
        <v>2.7057333333333378E-2</v>
      </c>
      <c r="V12" s="740">
        <f>(S12-O12)/O12*100</f>
        <v>5.9139167208951804</v>
      </c>
      <c r="W12" s="654">
        <f>(S12-R12)/R12*100</f>
        <v>4.2296204742560768</v>
      </c>
    </row>
    <row r="13" spans="1:23" ht="18" customHeight="1" x14ac:dyDescent="0.25">
      <c r="A13" s="222" t="s">
        <v>1076</v>
      </c>
      <c r="B13" s="453">
        <v>1.1480673333333333</v>
      </c>
      <c r="C13" s="453">
        <v>1.3400513333333333</v>
      </c>
      <c r="D13" s="453">
        <v>1.094689</v>
      </c>
      <c r="E13" s="453">
        <v>1.0535366666666668</v>
      </c>
      <c r="F13" s="453">
        <v>1.2021276666666667</v>
      </c>
      <c r="G13" s="754">
        <f t="shared" si="0"/>
        <v>5.4060333333333377E-2</v>
      </c>
      <c r="H13" s="749">
        <f>+F13-E13</f>
        <v>0.14859099999999992</v>
      </c>
      <c r="I13" s="651">
        <f>(F13-B13)/B13*100</f>
        <v>4.7088120847731965</v>
      </c>
      <c r="J13" s="427">
        <f t="shared" si="3"/>
        <v>14.1040178952797</v>
      </c>
      <c r="K13" s="468"/>
      <c r="L13" s="656"/>
      <c r="M13" s="468"/>
      <c r="N13" s="222" t="s">
        <v>363</v>
      </c>
      <c r="O13" s="453">
        <v>0.4014833333333333</v>
      </c>
      <c r="P13" s="453">
        <v>0.41609366666666669</v>
      </c>
      <c r="Q13" s="453">
        <v>0.35670433333333329</v>
      </c>
      <c r="R13" s="453">
        <v>0.355045</v>
      </c>
      <c r="S13" s="453">
        <v>0.3595146666666667</v>
      </c>
      <c r="T13" s="754">
        <f t="shared" si="4"/>
        <v>-4.1968666666666599E-2</v>
      </c>
      <c r="U13" s="749">
        <f t="shared" si="7"/>
        <v>4.4696666666667051E-3</v>
      </c>
      <c r="V13" s="740">
        <f>(S13-O13)/O13*100</f>
        <v>-10.453401967703085</v>
      </c>
      <c r="W13" s="654">
        <f>(S13-R13)/R13*100</f>
        <v>1.2589014538063359</v>
      </c>
    </row>
    <row r="14" spans="1:23" ht="18" customHeight="1" x14ac:dyDescent="0.25">
      <c r="A14" s="222" t="s">
        <v>61</v>
      </c>
      <c r="B14" s="453">
        <v>1.2924789601245783</v>
      </c>
      <c r="C14" s="453">
        <v>1.0033558964458082</v>
      </c>
      <c r="D14" s="453">
        <v>0.85707342063873626</v>
      </c>
      <c r="E14" s="453">
        <v>0.71690999999999905</v>
      </c>
      <c r="F14" s="453">
        <v>0.74682533333333234</v>
      </c>
      <c r="G14" s="754">
        <f t="shared" si="0"/>
        <v>-0.54565362679124596</v>
      </c>
      <c r="H14" s="749">
        <f t="shared" si="1"/>
        <v>2.9915333333333294E-2</v>
      </c>
      <c r="I14" s="651">
        <f t="shared" si="2"/>
        <v>-42.217602268639794</v>
      </c>
      <c r="J14" s="427">
        <f t="shared" si="3"/>
        <v>4.1728157416319114</v>
      </c>
      <c r="K14" s="468"/>
      <c r="L14" s="656"/>
      <c r="M14" s="468"/>
      <c r="N14" s="222" t="s">
        <v>61</v>
      </c>
      <c r="O14" s="453">
        <v>0.76147111847647764</v>
      </c>
      <c r="P14" s="453">
        <v>0.61306345230162462</v>
      </c>
      <c r="Q14" s="453">
        <v>0.50006209474550933</v>
      </c>
      <c r="R14" s="453">
        <v>0.43062366666666801</v>
      </c>
      <c r="S14" s="453">
        <v>0.44506066666666594</v>
      </c>
      <c r="T14" s="754">
        <f t="shared" si="4"/>
        <v>-0.3164104518098117</v>
      </c>
      <c r="U14" s="749">
        <f t="shared" si="7"/>
        <v>1.4436999999997924E-2</v>
      </c>
      <c r="V14" s="740">
        <f>(S14-O14)/O14*100</f>
        <v>-41.55252170862024</v>
      </c>
      <c r="W14" s="654">
        <f>(S14-R14)/R14*100</f>
        <v>3.352579320999824</v>
      </c>
    </row>
    <row r="15" spans="1:23" ht="18" customHeight="1" x14ac:dyDescent="0.25">
      <c r="A15" s="222" t="s">
        <v>274</v>
      </c>
      <c r="B15" s="741">
        <f>+B9+B10+B11+B12+B13+B14</f>
        <v>22.981814293457916</v>
      </c>
      <c r="C15" s="741">
        <f t="shared" ref="C15:F15" si="8">+C9+C10+C11+C12+C13+C14</f>
        <v>24.635139896445803</v>
      </c>
      <c r="D15" s="741">
        <f t="shared" si="8"/>
        <v>21.279484753972071</v>
      </c>
      <c r="E15" s="741">
        <f t="shared" si="8"/>
        <v>20.310033333333333</v>
      </c>
      <c r="F15" s="741">
        <f t="shared" si="8"/>
        <v>20.091525333333333</v>
      </c>
      <c r="G15" s="754">
        <f t="shared" si="0"/>
        <v>-2.8902889601245825</v>
      </c>
      <c r="H15" s="749">
        <f t="shared" si="1"/>
        <v>-0.21850799999999992</v>
      </c>
      <c r="I15" s="651">
        <f t="shared" si="2"/>
        <v>-12.576417698002818</v>
      </c>
      <c r="J15" s="427">
        <f t="shared" si="3"/>
        <v>-1.0758623406165422</v>
      </c>
      <c r="K15" s="468"/>
      <c r="L15" s="656"/>
      <c r="M15" s="468"/>
      <c r="N15" s="222" t="s">
        <v>274</v>
      </c>
      <c r="O15" s="741">
        <f>+O9+O10+O12+O11+O13+O14</f>
        <v>9.7779427851431429</v>
      </c>
      <c r="P15" s="741">
        <f>+P9+P10+P12+P11+P13+P14</f>
        <v>10.561772785634957</v>
      </c>
      <c r="Q15" s="741">
        <f>+Q9+Q10+Q12+Q11+Q13+Q14</f>
        <v>9.1499080947455091</v>
      </c>
      <c r="R15" s="741">
        <f>+R9+R10+R12+R11+R13+R14</f>
        <v>8.7229773333333327</v>
      </c>
      <c r="S15" s="741">
        <f>+S9+S10+S12+S11+S13+S14</f>
        <v>8.6640519999999999</v>
      </c>
      <c r="T15" s="754">
        <f t="shared" si="4"/>
        <v>-1.113890785143143</v>
      </c>
      <c r="U15" s="749">
        <f t="shared" si="7"/>
        <v>-5.892533333333283E-2</v>
      </c>
      <c r="V15" s="740">
        <f>(S15-O15)/O15*100</f>
        <v>-11.391872601623495</v>
      </c>
      <c r="W15" s="654">
        <f>(S15-R15)/R15*100</f>
        <v>-0.6755185882251461</v>
      </c>
    </row>
    <row r="16" spans="1:23" ht="17.25" customHeight="1" x14ac:dyDescent="0.25">
      <c r="A16" s="221"/>
      <c r="B16" s="742"/>
      <c r="C16" s="742"/>
      <c r="D16" s="742"/>
      <c r="E16" s="742"/>
      <c r="F16" s="742"/>
      <c r="K16" s="468"/>
      <c r="L16" s="656"/>
      <c r="M16" s="468"/>
    </row>
    <row r="17" spans="1:23" ht="17.25" customHeight="1" x14ac:dyDescent="0.25">
      <c r="A17" s="743" t="s">
        <v>675</v>
      </c>
      <c r="E17" s="742"/>
      <c r="F17" s="742"/>
      <c r="K17" s="468"/>
      <c r="L17" s="656"/>
      <c r="M17" s="468"/>
      <c r="N17" s="177"/>
      <c r="V17" s="177"/>
      <c r="W17" s="177"/>
    </row>
    <row r="18" spans="1:23" ht="17.25" customHeight="1" x14ac:dyDescent="0.25">
      <c r="A18" s="744"/>
      <c r="G18" s="1094" t="s">
        <v>399</v>
      </c>
      <c r="H18" s="1095"/>
      <c r="K18" s="468"/>
      <c r="L18" s="656"/>
      <c r="M18" s="468"/>
      <c r="N18" s="177"/>
      <c r="T18" s="1094" t="s">
        <v>399</v>
      </c>
      <c r="U18" s="1095"/>
    </row>
    <row r="19" spans="1:23" x14ac:dyDescent="0.25">
      <c r="A19" s="421" t="s">
        <v>337</v>
      </c>
      <c r="G19" s="475" t="str">
        <f>+I7</f>
        <v xml:space="preserve"> '19-'23</v>
      </c>
      <c r="H19" s="476" t="str">
        <f>+J7</f>
        <v xml:space="preserve"> '22-'23</v>
      </c>
      <c r="K19" s="468"/>
      <c r="L19" s="656"/>
      <c r="M19" s="468"/>
      <c r="N19" s="421" t="s">
        <v>337</v>
      </c>
      <c r="T19" s="475" t="str">
        <f>+V7</f>
        <v xml:space="preserve"> '19-'23</v>
      </c>
      <c r="U19" s="476" t="str">
        <f>+W7</f>
        <v xml:space="preserve"> '22-'23</v>
      </c>
    </row>
    <row r="20" spans="1:23" x14ac:dyDescent="0.25">
      <c r="A20" s="421"/>
      <c r="G20" s="462"/>
      <c r="H20" s="462"/>
      <c r="K20" s="468"/>
      <c r="L20" s="656"/>
      <c r="M20" s="468"/>
      <c r="N20" s="421"/>
      <c r="T20" s="462"/>
      <c r="U20" s="462"/>
    </row>
    <row r="21" spans="1:23" ht="18" customHeight="1" x14ac:dyDescent="0.25">
      <c r="A21" s="222" t="s">
        <v>1</v>
      </c>
      <c r="B21" s="1007">
        <f>B9/B15*100</f>
        <v>36.085352360659364</v>
      </c>
      <c r="C21" s="1007">
        <f t="shared" ref="C21:F21" si="9">C9/C15*100</f>
        <v>36.47243749282017</v>
      </c>
      <c r="D21" s="1007">
        <f t="shared" si="9"/>
        <v>36.911766226860856</v>
      </c>
      <c r="E21" s="1007">
        <f t="shared" si="9"/>
        <v>37.420114196431648</v>
      </c>
      <c r="F21" s="1007">
        <f t="shared" si="9"/>
        <v>37.348383835997453</v>
      </c>
      <c r="G21" s="651">
        <f t="shared" ref="G21:G27" si="10">F21-B21</f>
        <v>1.2630314753380887</v>
      </c>
      <c r="H21" s="427">
        <f t="shared" ref="H21:H27" si="11">F21-E21</f>
        <v>-7.1730360434195006E-2</v>
      </c>
      <c r="K21" s="468"/>
      <c r="L21" s="656"/>
      <c r="M21" s="468"/>
      <c r="N21" s="222" t="s">
        <v>1</v>
      </c>
      <c r="O21" s="1007">
        <f>O9/O15*100</f>
        <v>35.273834272930259</v>
      </c>
      <c r="P21" s="1007">
        <f t="shared" ref="P21:S21" si="12">P9/P15*100</f>
        <v>36.136916381983553</v>
      </c>
      <c r="Q21" s="1007">
        <f t="shared" si="12"/>
        <v>37.087425340174605</v>
      </c>
      <c r="R21" s="1007">
        <f t="shared" si="12"/>
        <v>37.424385527082265</v>
      </c>
      <c r="S21" s="1007">
        <f t="shared" si="12"/>
        <v>37.997378901542447</v>
      </c>
      <c r="T21" s="740">
        <f t="shared" ref="T21:T26" si="13">S21-O21</f>
        <v>2.7235446286121885</v>
      </c>
      <c r="U21" s="654">
        <f t="shared" ref="U21:U26" si="14">S21-R21</f>
        <v>0.57299337446018228</v>
      </c>
    </row>
    <row r="22" spans="1:23" ht="18" customHeight="1" x14ac:dyDescent="0.25">
      <c r="A22" s="222" t="s">
        <v>0</v>
      </c>
      <c r="B22" s="1007">
        <f>B10/B15*100</f>
        <v>39.164463772973335</v>
      </c>
      <c r="C22" s="1007">
        <f t="shared" ref="C22:F22" si="15">C10/C15*100</f>
        <v>39.467503361202425</v>
      </c>
      <c r="D22" s="1007">
        <f t="shared" si="15"/>
        <v>40.02557125704601</v>
      </c>
      <c r="E22" s="1007">
        <f t="shared" si="15"/>
        <v>39.625795788945041</v>
      </c>
      <c r="F22" s="1007">
        <f t="shared" si="15"/>
        <v>36.59865645508647</v>
      </c>
      <c r="G22" s="651">
        <f t="shared" si="10"/>
        <v>-2.5658073178868648</v>
      </c>
      <c r="H22" s="427">
        <f t="shared" si="11"/>
        <v>-3.027139333858571</v>
      </c>
      <c r="K22" s="468"/>
      <c r="L22" s="656"/>
      <c r="M22" s="468"/>
      <c r="N22" s="222" t="s">
        <v>0</v>
      </c>
      <c r="O22" s="1007">
        <f>O10/O15*100</f>
        <v>38.226224221853187</v>
      </c>
      <c r="P22" s="1007">
        <f t="shared" ref="P22:S22" si="16">P10/P15*100</f>
        <v>39.20680821340973</v>
      </c>
      <c r="Q22" s="1007">
        <f t="shared" si="16"/>
        <v>38.739664157962835</v>
      </c>
      <c r="R22" s="1007">
        <f t="shared" si="16"/>
        <v>38.69943565140526</v>
      </c>
      <c r="S22" s="1007">
        <f t="shared" si="16"/>
        <v>36.284165884507615</v>
      </c>
      <c r="T22" s="740">
        <f t="shared" si="13"/>
        <v>-1.9420583373455713</v>
      </c>
      <c r="U22" s="654">
        <f t="shared" si="14"/>
        <v>-2.4152697668976444</v>
      </c>
    </row>
    <row r="23" spans="1:23" ht="18" customHeight="1" x14ac:dyDescent="0.25">
      <c r="A23" s="222" t="s">
        <v>1075</v>
      </c>
      <c r="B23" s="1007">
        <f>B11/B15*100</f>
        <v>7.0380750304547099</v>
      </c>
      <c r="C23" s="1007">
        <f t="shared" ref="C23:F23" si="17">C11/C15*100</f>
        <v>6.9674944295633505</v>
      </c>
      <c r="D23" s="1007">
        <f t="shared" si="17"/>
        <v>6.9464056598335491</v>
      </c>
      <c r="E23" s="1007">
        <f t="shared" si="17"/>
        <v>7.1100818807124888</v>
      </c>
      <c r="F23" s="1007">
        <f t="shared" si="17"/>
        <v>8.739981845745378</v>
      </c>
      <c r="G23" s="651">
        <f t="shared" si="10"/>
        <v>1.701906815290668</v>
      </c>
      <c r="H23" s="427">
        <f t="shared" si="11"/>
        <v>1.6298999650328891</v>
      </c>
      <c r="K23" s="468"/>
      <c r="L23" s="656"/>
      <c r="M23" s="468"/>
      <c r="N23" s="222" t="s">
        <v>735</v>
      </c>
      <c r="O23" s="1007">
        <f>O11/O15*100</f>
        <v>8.1679451143189343</v>
      </c>
      <c r="P23" s="1007">
        <f t="shared" ref="P23:S23" si="18">P11/P15*100</f>
        <v>7.9401443017275017</v>
      </c>
      <c r="Q23" s="1007">
        <f t="shared" si="18"/>
        <v>7.9655590612094009</v>
      </c>
      <c r="R23" s="1007">
        <f t="shared" si="18"/>
        <v>7.5356648104706769</v>
      </c>
      <c r="S23" s="1007">
        <f t="shared" si="18"/>
        <v>8.7362933648135996</v>
      </c>
      <c r="T23" s="740">
        <f t="shared" si="13"/>
        <v>0.56834825049466531</v>
      </c>
      <c r="U23" s="654">
        <f t="shared" si="14"/>
        <v>1.2006285543429227</v>
      </c>
    </row>
    <row r="24" spans="1:23" ht="18" customHeight="1" x14ac:dyDescent="0.25">
      <c r="A24" s="222" t="s">
        <v>362</v>
      </c>
      <c r="B24" s="1007">
        <f>B12/B15*100</f>
        <v>7.0926413635266101</v>
      </c>
      <c r="C24" s="1007">
        <f t="shared" ref="C24:F24" si="19">C12/C15*100</f>
        <v>7.5801071471463892</v>
      </c>
      <c r="D24" s="1007">
        <f t="shared" si="19"/>
        <v>6.9442188900939952</v>
      </c>
      <c r="E24" s="1007">
        <f t="shared" si="19"/>
        <v>7.1269044363951481</v>
      </c>
      <c r="F24" s="1007">
        <f t="shared" si="19"/>
        <v>7.6126043590916348</v>
      </c>
      <c r="G24" s="651">
        <f t="shared" si="10"/>
        <v>0.51996299556502468</v>
      </c>
      <c r="H24" s="427">
        <f t="shared" si="11"/>
        <v>0.48569992269648665</v>
      </c>
      <c r="K24" s="468"/>
      <c r="L24" s="656"/>
      <c r="M24" s="468"/>
      <c r="N24" s="222" t="s">
        <v>362</v>
      </c>
      <c r="O24" s="1007">
        <f>O12/O15*100</f>
        <v>6.4383447571732813</v>
      </c>
      <c r="P24" s="1007">
        <f t="shared" ref="P24:S24" si="20">P12/P15*100</f>
        <v>6.9719608782740696</v>
      </c>
      <c r="Q24" s="1007">
        <f t="shared" si="20"/>
        <v>6.8436898693325059</v>
      </c>
      <c r="R24" s="1007">
        <f t="shared" si="20"/>
        <v>7.333627524424764</v>
      </c>
      <c r="S24" s="1007">
        <f t="shared" si="20"/>
        <v>7.6957986863421413</v>
      </c>
      <c r="T24" s="740">
        <f t="shared" si="13"/>
        <v>1.25745392916886</v>
      </c>
      <c r="U24" s="654">
        <f t="shared" si="14"/>
        <v>0.3621711619173773</v>
      </c>
    </row>
    <row r="25" spans="1:23" ht="18" customHeight="1" x14ac:dyDescent="0.25">
      <c r="A25" s="222" t="s">
        <v>1076</v>
      </c>
      <c r="B25" s="1007">
        <f>B13/B15*100</f>
        <v>4.995546995000069</v>
      </c>
      <c r="C25" s="1007">
        <f t="shared" ref="C25:F25" si="21">C13/C15*100</f>
        <v>5.4395929512325081</v>
      </c>
      <c r="D25" s="1007">
        <f t="shared" si="21"/>
        <v>5.1443397838646598</v>
      </c>
      <c r="E25" s="1007">
        <f t="shared" si="21"/>
        <v>5.1872719723092535</v>
      </c>
      <c r="F25" s="1007">
        <f t="shared" si="21"/>
        <v>5.9832573521545802</v>
      </c>
      <c r="G25" s="651">
        <f t="shared" si="10"/>
        <v>0.98771035715451116</v>
      </c>
      <c r="H25" s="427">
        <f t="shared" si="11"/>
        <v>0.79598537984532669</v>
      </c>
      <c r="K25" s="468"/>
      <c r="L25" s="656"/>
      <c r="M25" s="468"/>
      <c r="N25" s="222" t="s">
        <v>363</v>
      </c>
      <c r="O25" s="1007">
        <f>O13/O15*100</f>
        <v>4.1060102534385594</v>
      </c>
      <c r="P25" s="1007">
        <f t="shared" ref="P25:S25" si="22">P13/P15*100</f>
        <v>3.9396195611459723</v>
      </c>
      <c r="Q25" s="1007">
        <f t="shared" si="22"/>
        <v>3.8984471717063132</v>
      </c>
      <c r="R25" s="1007">
        <f t="shared" si="22"/>
        <v>4.0702272450400345</v>
      </c>
      <c r="S25" s="1007">
        <f t="shared" si="22"/>
        <v>4.1494980254812264</v>
      </c>
      <c r="T25" s="740">
        <f t="shared" si="13"/>
        <v>4.3487772042666961E-2</v>
      </c>
      <c r="U25" s="654">
        <f t="shared" si="14"/>
        <v>7.9270780441191846E-2</v>
      </c>
    </row>
    <row r="26" spans="1:23" ht="18" customHeight="1" x14ac:dyDescent="0.25">
      <c r="A26" s="222" t="s">
        <v>61</v>
      </c>
      <c r="B26" s="1007">
        <f>B14/B15*100</f>
        <v>5.6239204773858953</v>
      </c>
      <c r="C26" s="1007">
        <f t="shared" ref="C26:F26" si="23">C14/C15*100</f>
        <v>4.0728646180351751</v>
      </c>
      <c r="D26" s="1007">
        <f t="shared" si="23"/>
        <v>4.0276981823009281</v>
      </c>
      <c r="E26" s="1007">
        <f t="shared" si="23"/>
        <v>3.5298317252064204</v>
      </c>
      <c r="F26" s="1007">
        <f t="shared" si="23"/>
        <v>3.7171161519244813</v>
      </c>
      <c r="G26" s="651">
        <f t="shared" si="10"/>
        <v>-1.906804325461414</v>
      </c>
      <c r="H26" s="427">
        <f t="shared" si="11"/>
        <v>0.18728442671806089</v>
      </c>
      <c r="K26" s="468"/>
      <c r="L26" s="656"/>
      <c r="M26" s="468"/>
      <c r="N26" s="222" t="s">
        <v>61</v>
      </c>
      <c r="O26" s="1007">
        <f>O14/O15*100</f>
        <v>7.7876413802858035</v>
      </c>
      <c r="P26" s="1007">
        <f t="shared" ref="P26:S26" si="24">P14/P15*100</f>
        <v>5.8045506634591755</v>
      </c>
      <c r="Q26" s="1007">
        <f t="shared" si="24"/>
        <v>5.4652143996143359</v>
      </c>
      <c r="R26" s="1007">
        <f t="shared" si="24"/>
        <v>4.9366592415770132</v>
      </c>
      <c r="S26" s="1007">
        <f t="shared" si="24"/>
        <v>5.1368651373129559</v>
      </c>
      <c r="T26" s="740">
        <f t="shared" si="13"/>
        <v>-2.6507762429728476</v>
      </c>
      <c r="U26" s="654">
        <f t="shared" si="14"/>
        <v>0.20020589573594272</v>
      </c>
    </row>
    <row r="27" spans="1:23" ht="18" customHeight="1" x14ac:dyDescent="0.25">
      <c r="A27" s="222" t="s">
        <v>274</v>
      </c>
      <c r="B27" s="83">
        <f>+B21+B22+B23+B24+B25+B26</f>
        <v>99.999999999999972</v>
      </c>
      <c r="C27" s="83">
        <f t="shared" ref="C27" si="25">+C21+C22+C23+C24+C25+C26</f>
        <v>100.00000000000001</v>
      </c>
      <c r="D27" s="83">
        <f t="shared" ref="D27" si="26">+D21+D22+D23+D24+D25+D26</f>
        <v>100</v>
      </c>
      <c r="E27" s="83">
        <f t="shared" ref="E27" si="27">+E21+E22+E23+E24+E25+E26</f>
        <v>99.999999999999986</v>
      </c>
      <c r="F27" s="83">
        <f t="shared" ref="F27" si="28">+F21+F22+F23+F24+F25+F26</f>
        <v>100</v>
      </c>
      <c r="G27" s="745">
        <f t="shared" si="10"/>
        <v>0</v>
      </c>
      <c r="H27" s="746">
        <f t="shared" si="11"/>
        <v>0</v>
      </c>
      <c r="K27" s="468"/>
      <c r="L27" s="656"/>
      <c r="M27" s="468"/>
      <c r="N27" s="222" t="s">
        <v>274</v>
      </c>
      <c r="O27" s="83">
        <f>+O21+O22+O24+O23+O25+O26</f>
        <v>100.00000000000003</v>
      </c>
      <c r="P27" s="83">
        <f>+P21+P22+P24+P23+P25+P26</f>
        <v>100.00000000000001</v>
      </c>
      <c r="Q27" s="83">
        <f>+Q21+Q22+Q24+Q23+Q25+Q26</f>
        <v>100</v>
      </c>
      <c r="R27" s="83">
        <f>+R21+R22+R24+R23+R25+R26</f>
        <v>100.00000000000003</v>
      </c>
      <c r="S27" s="83">
        <f>+S21+S22+S24+S23+S25+S26</f>
        <v>99.999999999999986</v>
      </c>
      <c r="T27" s="747"/>
      <c r="U27" s="748"/>
    </row>
    <row r="28" spans="1:23" ht="13.5" customHeight="1" x14ac:dyDescent="0.25">
      <c r="K28" s="468"/>
      <c r="L28" s="656"/>
      <c r="M28" s="468"/>
    </row>
    <row r="29" spans="1:23" x14ac:dyDescent="0.25">
      <c r="A29" s="546" t="s">
        <v>295</v>
      </c>
      <c r="K29" s="468"/>
      <c r="M29" s="468"/>
    </row>
  </sheetData>
  <mergeCells count="6">
    <mergeCell ref="G6:H6"/>
    <mergeCell ref="G18:H18"/>
    <mergeCell ref="T18:U18"/>
    <mergeCell ref="I6:J6"/>
    <mergeCell ref="V6:W6"/>
    <mergeCell ref="T6:U6"/>
  </mergeCells>
  <phoneticPr fontId="83"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codeName="Foglio21">
    <tabColor rgb="FFFF0000"/>
  </sheetPr>
  <dimension ref="A1:W34"/>
  <sheetViews>
    <sheetView showGridLines="0" zoomScale="70" zoomScaleNormal="70" workbookViewId="0">
      <selection activeCell="G19" sqref="G19"/>
    </sheetView>
  </sheetViews>
  <sheetFormatPr defaultColWidth="9.140625" defaultRowHeight="15.75" x14ac:dyDescent="0.25"/>
  <cols>
    <col min="1" max="1" width="19.7109375" style="13" customWidth="1"/>
    <col min="2" max="10" width="10.7109375" style="13" customWidth="1"/>
    <col min="11" max="11" width="1.140625" style="13" customWidth="1"/>
    <col min="12" max="12" width="2.28515625" style="13" customWidth="1"/>
    <col min="13" max="13" width="1.140625" style="13" customWidth="1"/>
    <col min="14" max="14" width="19.7109375" style="13" customWidth="1"/>
    <col min="15" max="23" width="10.7109375" style="13" customWidth="1"/>
    <col min="24" max="16384" width="9.140625" style="13"/>
  </cols>
  <sheetData>
    <row r="1" spans="1:23" ht="21" x14ac:dyDescent="0.35">
      <c r="A1" s="285" t="str">
        <f>+'Indice-Index'!C9</f>
        <v xml:space="preserve">2.4   Ascolti dei principali canali televisivi (anno intero)- Leading TV channels by audience </v>
      </c>
      <c r="B1" s="277"/>
      <c r="C1" s="277"/>
      <c r="D1" s="277"/>
      <c r="E1" s="277"/>
      <c r="F1" s="277"/>
      <c r="G1" s="277"/>
      <c r="H1" s="277"/>
      <c r="I1" s="96"/>
      <c r="J1" s="96"/>
      <c r="K1" s="96"/>
      <c r="L1" s="96"/>
      <c r="M1" s="96"/>
      <c r="N1" s="96"/>
      <c r="O1" s="96"/>
      <c r="P1" s="96"/>
      <c r="Q1" s="96"/>
      <c r="R1" s="96"/>
      <c r="S1" s="96"/>
      <c r="T1" s="96"/>
      <c r="U1" s="96"/>
    </row>
    <row r="2" spans="1:23" x14ac:dyDescent="0.25">
      <c r="A2" s="6"/>
      <c r="B2" s="6"/>
      <c r="C2" s="6"/>
      <c r="D2" s="6"/>
      <c r="E2" s="6"/>
      <c r="F2" s="6"/>
      <c r="G2" s="6"/>
      <c r="H2" s="6"/>
      <c r="I2" s="6"/>
      <c r="J2" s="6"/>
    </row>
    <row r="3" spans="1:23" ht="19.5" x14ac:dyDescent="0.3">
      <c r="A3" s="500" t="s">
        <v>674</v>
      </c>
      <c r="B3" s="501"/>
      <c r="C3" s="501"/>
      <c r="D3" s="963"/>
      <c r="E3" s="137"/>
      <c r="F3" s="6"/>
      <c r="G3" s="6"/>
      <c r="H3" s="6"/>
      <c r="I3" s="6"/>
      <c r="J3" s="6"/>
    </row>
    <row r="4" spans="1:23" x14ac:dyDescent="0.25">
      <c r="A4"/>
      <c r="B4" s="137"/>
      <c r="C4" s="137"/>
      <c r="D4" s="91"/>
      <c r="E4" s="137"/>
      <c r="F4" s="6"/>
      <c r="G4" s="6"/>
      <c r="H4" s="6"/>
      <c r="I4" s="6"/>
      <c r="J4" s="6"/>
    </row>
    <row r="5" spans="1:23" ht="18.75" x14ac:dyDescent="0.3">
      <c r="A5" s="498" t="s">
        <v>338</v>
      </c>
      <c r="K5" s="50"/>
      <c r="L5" s="415"/>
      <c r="M5" s="50"/>
      <c r="N5" s="498" t="s">
        <v>374</v>
      </c>
    </row>
    <row r="6" spans="1:23" ht="21" customHeight="1" x14ac:dyDescent="0.3">
      <c r="E6" s="315"/>
      <c r="F6" s="315"/>
      <c r="G6" s="1094" t="s">
        <v>736</v>
      </c>
      <c r="H6" s="1095"/>
      <c r="I6" s="1094" t="s">
        <v>398</v>
      </c>
      <c r="J6" s="1095"/>
      <c r="K6" s="50"/>
      <c r="L6" s="415"/>
      <c r="M6" s="50"/>
      <c r="O6" s="287"/>
      <c r="P6" s="287"/>
      <c r="Q6" s="287"/>
      <c r="R6" s="287"/>
      <c r="S6" s="287"/>
      <c r="T6" s="1094" t="s">
        <v>736</v>
      </c>
      <c r="U6" s="1095"/>
      <c r="V6" s="1094" t="s">
        <v>398</v>
      </c>
      <c r="W6" s="1095"/>
    </row>
    <row r="7" spans="1:23" x14ac:dyDescent="0.25">
      <c r="A7" s="414" t="s">
        <v>336</v>
      </c>
      <c r="B7" s="479">
        <f>+'2.1'!I52</f>
        <v>2019</v>
      </c>
      <c r="C7" s="479">
        <f>+'2.1'!J52</f>
        <v>2020</v>
      </c>
      <c r="D7" s="479">
        <f>+'2.1'!K52</f>
        <v>2021</v>
      </c>
      <c r="E7" s="479">
        <f>+'2.1'!L52</f>
        <v>2022</v>
      </c>
      <c r="F7" s="479">
        <f>+'2.1'!M52</f>
        <v>2023</v>
      </c>
      <c r="G7" s="475" t="str">
        <f>+I7</f>
        <v xml:space="preserve"> '19-'23</v>
      </c>
      <c r="H7" s="476" t="str">
        <f>+J7</f>
        <v xml:space="preserve"> '22-'23</v>
      </c>
      <c r="I7" s="475" t="s">
        <v>676</v>
      </c>
      <c r="J7" s="476" t="s">
        <v>677</v>
      </c>
      <c r="K7" s="50"/>
      <c r="L7" s="415"/>
      <c r="M7" s="50"/>
      <c r="N7" s="414" t="s">
        <v>336</v>
      </c>
      <c r="O7" s="479">
        <f>+B7</f>
        <v>2019</v>
      </c>
      <c r="P7" s="479">
        <f>+C7</f>
        <v>2020</v>
      </c>
      <c r="Q7" s="479">
        <f>+D7</f>
        <v>2021</v>
      </c>
      <c r="R7" s="479">
        <f>+E7</f>
        <v>2022</v>
      </c>
      <c r="S7" s="479">
        <f>+F7</f>
        <v>2023</v>
      </c>
      <c r="T7" s="475" t="str">
        <f>+V7</f>
        <v xml:space="preserve"> '19-'23</v>
      </c>
      <c r="U7" s="476" t="str">
        <f>+W7</f>
        <v xml:space="preserve"> '22-'23</v>
      </c>
      <c r="V7" s="475" t="str">
        <f>+I7</f>
        <v xml:space="preserve"> '19-'23</v>
      </c>
      <c r="W7" s="476" t="str">
        <f>+J7</f>
        <v xml:space="preserve"> '22-'23</v>
      </c>
    </row>
    <row r="8" spans="1:23" ht="16.5" thickBot="1" x14ac:dyDescent="0.3">
      <c r="A8" s="414"/>
      <c r="B8" s="648"/>
      <c r="C8" s="648"/>
      <c r="D8" s="648"/>
      <c r="E8" s="648"/>
      <c r="F8" s="648"/>
      <c r="G8" s="175"/>
      <c r="H8" s="175"/>
      <c r="I8" s="462"/>
      <c r="J8" s="462"/>
      <c r="K8" s="50"/>
      <c r="L8" s="415"/>
      <c r="M8" s="50"/>
      <c r="N8" s="414"/>
      <c r="O8" s="648"/>
      <c r="P8" s="648"/>
      <c r="Q8" s="648"/>
      <c r="R8" s="648"/>
      <c r="S8" s="648"/>
      <c r="T8" s="175"/>
      <c r="U8" s="175"/>
      <c r="V8" s="464"/>
      <c r="W8" s="464"/>
    </row>
    <row r="9" spans="1:23" s="117" customFormat="1" ht="18" customHeight="1" x14ac:dyDescent="0.25">
      <c r="A9" s="755" t="s">
        <v>404</v>
      </c>
      <c r="B9" s="756">
        <v>4.2862309999999999</v>
      </c>
      <c r="C9" s="756">
        <v>4.7228779999999997</v>
      </c>
      <c r="D9" s="756">
        <v>4.6362059999999996</v>
      </c>
      <c r="E9" s="756">
        <v>4.1192679999999999</v>
      </c>
      <c r="F9" s="756">
        <v>3.871518</v>
      </c>
      <c r="G9" s="757">
        <f>+F9-B9</f>
        <v>-0.41471299999999989</v>
      </c>
      <c r="H9" s="758">
        <f>+F9-E9</f>
        <v>-0.24774999999999991</v>
      </c>
      <c r="I9" s="759">
        <f>(F9-B9)/B9*100</f>
        <v>-9.6754701274849602</v>
      </c>
      <c r="J9" s="760">
        <f>(F9-E9)/E9*100</f>
        <v>-6.0144180956422337</v>
      </c>
      <c r="K9" s="751"/>
      <c r="L9" s="416"/>
      <c r="M9" s="751"/>
      <c r="N9" s="755" t="s">
        <v>404</v>
      </c>
      <c r="O9" s="756">
        <v>1.6179520000000001</v>
      </c>
      <c r="P9" s="756">
        <v>1.8173060000000001</v>
      </c>
      <c r="Q9" s="756">
        <v>1.724021</v>
      </c>
      <c r="R9" s="756">
        <v>1.586978</v>
      </c>
      <c r="S9" s="756">
        <v>1.502726</v>
      </c>
      <c r="T9" s="757">
        <f>+S9-O9</f>
        <v>-0.11522600000000005</v>
      </c>
      <c r="U9" s="758">
        <f>+S9-R9</f>
        <v>-8.4251999999999994E-2</v>
      </c>
      <c r="V9" s="768">
        <f t="shared" ref="V9:V18" si="0">(S9-O9)/O9*100</f>
        <v>-7.121719309349106</v>
      </c>
      <c r="W9" s="769">
        <f t="shared" ref="W9:W18" si="1">(S9-R9)/R9*100</f>
        <v>-5.3089582842358238</v>
      </c>
    </row>
    <row r="10" spans="1:23" s="117" customFormat="1" ht="18" customHeight="1" x14ac:dyDescent="0.25">
      <c r="A10" s="649" t="s">
        <v>405</v>
      </c>
      <c r="B10" s="650">
        <v>1.414126</v>
      </c>
      <c r="C10" s="650">
        <v>1.4755240000000001</v>
      </c>
      <c r="D10" s="650">
        <v>1.2416259999999999</v>
      </c>
      <c r="E10" s="650">
        <v>1.0333950000000001</v>
      </c>
      <c r="F10" s="650">
        <v>0.96446200000000004</v>
      </c>
      <c r="G10" s="754">
        <f t="shared" ref="G10:G18" si="2">+F10-B10</f>
        <v>-0.44966399999999995</v>
      </c>
      <c r="H10" s="750">
        <f t="shared" ref="H10:H12" si="3">+F10-E10</f>
        <v>-6.8933000000000022E-2</v>
      </c>
      <c r="I10" s="761">
        <f t="shared" ref="I10:I14" si="4">(F10-B10)/B10*100</f>
        <v>-31.798015169793921</v>
      </c>
      <c r="J10" s="427">
        <f t="shared" ref="J10:J14" si="5">(F10-E10)/E10*100</f>
        <v>-6.6705374034130234</v>
      </c>
      <c r="K10" s="752"/>
      <c r="L10" s="653"/>
      <c r="M10" s="752"/>
      <c r="N10" s="222" t="s">
        <v>405</v>
      </c>
      <c r="O10" s="453">
        <v>0.55455100000000002</v>
      </c>
      <c r="P10" s="453">
        <v>0.54806100000000002</v>
      </c>
      <c r="Q10" s="453">
        <v>0.50890199999999997</v>
      </c>
      <c r="R10" s="453">
        <v>0.43175000000000002</v>
      </c>
      <c r="S10" s="453">
        <v>0.42970900000000001</v>
      </c>
      <c r="T10" s="754">
        <f t="shared" ref="T10:T15" si="6">+S10-O10</f>
        <v>-0.12484200000000001</v>
      </c>
      <c r="U10" s="750">
        <f t="shared" ref="U10:U15" si="7">+S10-R10</f>
        <v>-2.041000000000015E-3</v>
      </c>
      <c r="V10" s="770">
        <f t="shared" si="0"/>
        <v>-22.512266680611884</v>
      </c>
      <c r="W10" s="654">
        <f t="shared" si="1"/>
        <v>-0.47272727272727622</v>
      </c>
    </row>
    <row r="11" spans="1:23" s="117" customFormat="1" ht="18" customHeight="1" thickBot="1" x14ac:dyDescent="0.3">
      <c r="A11" s="762" t="s">
        <v>406</v>
      </c>
      <c r="B11" s="763">
        <v>1.321936</v>
      </c>
      <c r="C11" s="763">
        <v>1.3561810000000001</v>
      </c>
      <c r="D11" s="763">
        <v>1.50081</v>
      </c>
      <c r="E11" s="763">
        <v>1.284861</v>
      </c>
      <c r="F11" s="763">
        <v>1.2074830000000001</v>
      </c>
      <c r="G11" s="764">
        <f t="shared" si="2"/>
        <v>-0.11445299999999992</v>
      </c>
      <c r="H11" s="765">
        <f t="shared" si="3"/>
        <v>-7.7377999999999947E-2</v>
      </c>
      <c r="I11" s="766">
        <f t="shared" si="4"/>
        <v>-8.657983442466195</v>
      </c>
      <c r="J11" s="767">
        <f t="shared" si="5"/>
        <v>-6.0222856791512811</v>
      </c>
      <c r="K11" s="752"/>
      <c r="L11" s="653"/>
      <c r="M11" s="752"/>
      <c r="N11" s="762" t="s">
        <v>406</v>
      </c>
      <c r="O11" s="763">
        <v>0.67257699999999998</v>
      </c>
      <c r="P11" s="763">
        <v>0.76572499999999999</v>
      </c>
      <c r="Q11" s="763">
        <v>0.72118599999999999</v>
      </c>
      <c r="R11" s="763">
        <v>0.60402</v>
      </c>
      <c r="S11" s="763">
        <v>0.55753699999999995</v>
      </c>
      <c r="T11" s="764">
        <f t="shared" si="6"/>
        <v>-0.11504000000000003</v>
      </c>
      <c r="U11" s="765">
        <f t="shared" si="7"/>
        <v>-4.6483000000000052E-2</v>
      </c>
      <c r="V11" s="771">
        <f t="shared" si="0"/>
        <v>-17.104361285027593</v>
      </c>
      <c r="W11" s="772">
        <f t="shared" si="1"/>
        <v>-7.6956061057580962</v>
      </c>
    </row>
    <row r="12" spans="1:23" s="117" customFormat="1" ht="18" customHeight="1" x14ac:dyDescent="0.25">
      <c r="A12" s="755" t="s">
        <v>407</v>
      </c>
      <c r="B12" s="756">
        <v>3.4355609999999999</v>
      </c>
      <c r="C12" s="756">
        <v>3.7230189999999999</v>
      </c>
      <c r="D12" s="756">
        <v>3.3249309999999999</v>
      </c>
      <c r="E12" s="756">
        <v>3.0930780000000002</v>
      </c>
      <c r="F12" s="756">
        <v>3.0267909999999998</v>
      </c>
      <c r="G12" s="757">
        <f t="shared" si="2"/>
        <v>-0.40877000000000008</v>
      </c>
      <c r="H12" s="758">
        <f t="shared" si="3"/>
        <v>-6.6287000000000429E-2</v>
      </c>
      <c r="I12" s="759">
        <f t="shared" si="4"/>
        <v>-11.898202360546067</v>
      </c>
      <c r="J12" s="760">
        <f t="shared" si="5"/>
        <v>-2.143075603007762</v>
      </c>
      <c r="K12" s="753"/>
      <c r="L12" s="655"/>
      <c r="M12" s="753"/>
      <c r="N12" s="755" t="s">
        <v>407</v>
      </c>
      <c r="O12" s="756">
        <v>1.532762</v>
      </c>
      <c r="P12" s="756">
        <v>1.654941</v>
      </c>
      <c r="Q12" s="756">
        <v>1.5458620000000001</v>
      </c>
      <c r="R12" s="756">
        <v>1.461287</v>
      </c>
      <c r="S12" s="756">
        <v>1.443087</v>
      </c>
      <c r="T12" s="757">
        <f t="shared" si="6"/>
        <v>-8.9674999999999949E-2</v>
      </c>
      <c r="U12" s="758">
        <f t="shared" si="7"/>
        <v>-1.8199999999999994E-2</v>
      </c>
      <c r="V12" s="768">
        <f t="shared" si="0"/>
        <v>-5.8505495308469255</v>
      </c>
      <c r="W12" s="769">
        <f t="shared" si="1"/>
        <v>-1.2454774455668183</v>
      </c>
    </row>
    <row r="13" spans="1:23" s="117" customFormat="1" ht="18" customHeight="1" x14ac:dyDescent="0.25">
      <c r="A13" s="222" t="s">
        <v>408</v>
      </c>
      <c r="B13" s="453">
        <v>1.2450840000000001</v>
      </c>
      <c r="C13" s="453">
        <v>1.3371280000000001</v>
      </c>
      <c r="D13" s="453">
        <v>1.166048</v>
      </c>
      <c r="E13" s="453">
        <v>1.1367389999999999</v>
      </c>
      <c r="F13" s="453">
        <v>1.1381699999999999</v>
      </c>
      <c r="G13" s="754">
        <f t="shared" si="2"/>
        <v>-0.10691400000000018</v>
      </c>
      <c r="H13" s="750">
        <f>+F13-E13</f>
        <v>1.4309999999999601E-3</v>
      </c>
      <c r="I13" s="761">
        <f t="shared" si="4"/>
        <v>-8.5868905230490604</v>
      </c>
      <c r="J13" s="427">
        <f t="shared" si="5"/>
        <v>0.12588641719866742</v>
      </c>
      <c r="K13" s="468"/>
      <c r="L13" s="656"/>
      <c r="M13" s="468"/>
      <c r="N13" s="222" t="s">
        <v>408</v>
      </c>
      <c r="O13" s="453">
        <v>0.480346</v>
      </c>
      <c r="P13" s="453">
        <v>0.526111</v>
      </c>
      <c r="Q13" s="453">
        <v>0.43756600000000001</v>
      </c>
      <c r="R13" s="453">
        <v>0.40068900000000002</v>
      </c>
      <c r="S13" s="453">
        <v>0.387077</v>
      </c>
      <c r="T13" s="754">
        <f t="shared" si="6"/>
        <v>-9.3268999999999991E-2</v>
      </c>
      <c r="U13" s="750">
        <f>+S13-R13</f>
        <v>-1.3612000000000013E-2</v>
      </c>
      <c r="V13" s="770">
        <f t="shared" si="0"/>
        <v>-19.417045213242119</v>
      </c>
      <c r="W13" s="654">
        <f t="shared" si="1"/>
        <v>-3.3971484118605733</v>
      </c>
    </row>
    <row r="14" spans="1:23" s="117" customFormat="1" ht="18" customHeight="1" thickBot="1" x14ac:dyDescent="0.3">
      <c r="A14" s="762" t="s">
        <v>409</v>
      </c>
      <c r="B14" s="763">
        <v>1.0703210000000001</v>
      </c>
      <c r="C14" s="763">
        <v>1.191101</v>
      </c>
      <c r="D14" s="763">
        <v>1.0498909999999999</v>
      </c>
      <c r="E14" s="763">
        <v>0.95183700000000004</v>
      </c>
      <c r="F14" s="763">
        <v>0.84540099999999996</v>
      </c>
      <c r="G14" s="764">
        <f t="shared" si="2"/>
        <v>-0.22492000000000012</v>
      </c>
      <c r="H14" s="765">
        <f t="shared" ref="H14:H17" si="8">+F14-E14</f>
        <v>-0.10643600000000009</v>
      </c>
      <c r="I14" s="766">
        <f t="shared" si="4"/>
        <v>-21.014256470722344</v>
      </c>
      <c r="J14" s="767">
        <f t="shared" si="5"/>
        <v>-11.182166694507577</v>
      </c>
      <c r="K14" s="468"/>
      <c r="L14" s="656"/>
      <c r="M14" s="468"/>
      <c r="N14" s="762" t="s">
        <v>409</v>
      </c>
      <c r="O14" s="763">
        <v>0.39085199999999998</v>
      </c>
      <c r="P14" s="763">
        <v>0.41836299999999998</v>
      </c>
      <c r="Q14" s="763">
        <v>0.37981599999999999</v>
      </c>
      <c r="R14" s="763">
        <v>0.35303000000000001</v>
      </c>
      <c r="S14" s="763">
        <v>0.32530100000000001</v>
      </c>
      <c r="T14" s="764">
        <f t="shared" si="6"/>
        <v>-6.555099999999997E-2</v>
      </c>
      <c r="U14" s="765">
        <f t="shared" si="7"/>
        <v>-2.7729000000000004E-2</v>
      </c>
      <c r="V14" s="771">
        <f t="shared" si="0"/>
        <v>-16.771309856416234</v>
      </c>
      <c r="W14" s="772">
        <f t="shared" si="1"/>
        <v>-7.854573265728126</v>
      </c>
    </row>
    <row r="15" spans="1:23" s="117" customFormat="1" ht="18" customHeight="1" thickBot="1" x14ac:dyDescent="0.3">
      <c r="A15" s="221" t="s">
        <v>410</v>
      </c>
      <c r="B15" s="775">
        <v>1.1128480000000001</v>
      </c>
      <c r="C15" s="775">
        <v>1.203862</v>
      </c>
      <c r="D15" s="775">
        <v>1.0377430000000001</v>
      </c>
      <c r="E15" s="775">
        <v>0.96740000000000004</v>
      </c>
      <c r="F15" s="775">
        <v>0.91805700000000001</v>
      </c>
      <c r="G15" s="776">
        <f t="shared" si="2"/>
        <v>-0.19479100000000005</v>
      </c>
      <c r="H15" s="777">
        <f t="shared" si="8"/>
        <v>-4.9343000000000026E-2</v>
      </c>
      <c r="I15" s="778">
        <f t="shared" ref="I15:I17" si="9">(F15-B15)/B15*100</f>
        <v>-17.503828016045322</v>
      </c>
      <c r="J15" s="779">
        <f t="shared" ref="J15:J17" si="10">(F15-E15)/E15*100</f>
        <v>-5.1005788712011597</v>
      </c>
      <c r="K15" s="468"/>
      <c r="L15" s="656"/>
      <c r="M15" s="468"/>
      <c r="N15" s="221" t="s">
        <v>410</v>
      </c>
      <c r="O15" s="775">
        <v>0.36407400000000001</v>
      </c>
      <c r="P15" s="775">
        <v>0.37274499999999999</v>
      </c>
      <c r="Q15" s="775">
        <v>0.31867099999999998</v>
      </c>
      <c r="R15" s="775">
        <v>0.32114599999999999</v>
      </c>
      <c r="S15" s="775">
        <v>0.278528</v>
      </c>
      <c r="T15" s="776">
        <f t="shared" si="6"/>
        <v>-8.5546000000000011E-2</v>
      </c>
      <c r="U15" s="777">
        <f t="shared" si="7"/>
        <v>-4.2617999999999989E-2</v>
      </c>
      <c r="V15" s="780">
        <f t="shared" si="0"/>
        <v>-23.496871515131541</v>
      </c>
      <c r="W15" s="781">
        <f t="shared" si="1"/>
        <v>-13.270599664949895</v>
      </c>
    </row>
    <row r="16" spans="1:23" s="117" customFormat="1" ht="18" customHeight="1" thickBot="1" x14ac:dyDescent="0.3">
      <c r="A16" s="782" t="s">
        <v>411</v>
      </c>
      <c r="B16" s="783">
        <v>0.56033500000000003</v>
      </c>
      <c r="C16" s="783">
        <v>0.56544899999999998</v>
      </c>
      <c r="D16" s="783">
        <v>0.45435500000000001</v>
      </c>
      <c r="E16" s="783">
        <v>0.444191</v>
      </c>
      <c r="F16" s="783">
        <v>0.49431399999999998</v>
      </c>
      <c r="G16" s="784">
        <f t="shared" si="2"/>
        <v>-6.6021000000000052E-2</v>
      </c>
      <c r="H16" s="785">
        <f t="shared" si="8"/>
        <v>5.0122999999999973E-2</v>
      </c>
      <c r="I16" s="786">
        <f t="shared" si="9"/>
        <v>-11.782415876216914</v>
      </c>
      <c r="J16" s="787">
        <f t="shared" si="10"/>
        <v>11.284109763592683</v>
      </c>
      <c r="K16" s="468"/>
      <c r="L16" s="656"/>
      <c r="M16" s="468"/>
      <c r="N16" s="782" t="s">
        <v>411</v>
      </c>
      <c r="O16" s="783">
        <v>0.219613</v>
      </c>
      <c r="P16" s="783">
        <v>0.22936500000000001</v>
      </c>
      <c r="Q16" s="783">
        <v>0.186552</v>
      </c>
      <c r="R16" s="783">
        <v>0.19137799999999999</v>
      </c>
      <c r="S16" s="783">
        <v>0.20085600000000001</v>
      </c>
      <c r="T16" s="784">
        <f t="shared" ref="T16:T17" si="11">+S16-O16</f>
        <v>-1.8756999999999996E-2</v>
      </c>
      <c r="U16" s="785">
        <f t="shared" ref="U16:U17" si="12">+S16-R16</f>
        <v>9.4780000000000142E-3</v>
      </c>
      <c r="V16" s="789">
        <f t="shared" si="0"/>
        <v>-8.5409333691539189</v>
      </c>
      <c r="W16" s="790">
        <f t="shared" si="1"/>
        <v>4.9525023774937633</v>
      </c>
    </row>
    <row r="17" spans="1:23" s="117" customFormat="1" ht="18" customHeight="1" thickBot="1" x14ac:dyDescent="0.3">
      <c r="A17" s="782" t="s">
        <v>412</v>
      </c>
      <c r="B17" s="783">
        <v>0.38411899999999999</v>
      </c>
      <c r="C17" s="783">
        <v>0.42351299999999997</v>
      </c>
      <c r="D17" s="783">
        <v>0.41581600000000002</v>
      </c>
      <c r="E17" s="783">
        <v>0.383355</v>
      </c>
      <c r="F17" s="783">
        <v>0.47006599999999998</v>
      </c>
      <c r="G17" s="784">
        <f t="shared" si="2"/>
        <v>8.5946999999999996E-2</v>
      </c>
      <c r="H17" s="785">
        <f t="shared" si="8"/>
        <v>8.6710999999999983E-2</v>
      </c>
      <c r="I17" s="786">
        <f t="shared" si="9"/>
        <v>22.375097300576126</v>
      </c>
      <c r="J17" s="787">
        <f t="shared" si="10"/>
        <v>22.618982405342301</v>
      </c>
      <c r="K17" s="468"/>
      <c r="L17" s="656"/>
      <c r="M17" s="468"/>
      <c r="N17" s="782" t="s">
        <v>412</v>
      </c>
      <c r="O17" s="783">
        <v>0.16031200000000001</v>
      </c>
      <c r="P17" s="783">
        <v>0.18751200000000001</v>
      </c>
      <c r="Q17" s="783">
        <v>0.17264499999999999</v>
      </c>
      <c r="R17" s="783">
        <v>0.15695600000000001</v>
      </c>
      <c r="S17" s="783">
        <v>0.160359</v>
      </c>
      <c r="T17" s="784">
        <f t="shared" si="11"/>
        <v>4.6999999999991493E-5</v>
      </c>
      <c r="U17" s="785">
        <f t="shared" si="12"/>
        <v>3.4029999999999894E-3</v>
      </c>
      <c r="V17" s="789">
        <f t="shared" si="0"/>
        <v>2.9317830231044145E-2</v>
      </c>
      <c r="W17" s="790">
        <f t="shared" si="1"/>
        <v>2.1681235505491916</v>
      </c>
    </row>
    <row r="18" spans="1:23" ht="17.25" customHeight="1" thickBot="1" x14ac:dyDescent="0.3">
      <c r="A18" s="523" t="s">
        <v>737</v>
      </c>
      <c r="B18" s="788">
        <f>SUM(B9:B17)</f>
        <v>14.830561000000001</v>
      </c>
      <c r="C18" s="788">
        <f t="shared" ref="C18" si="13">SUM(C9:C17)</f>
        <v>15.998654999999998</v>
      </c>
      <c r="D18" s="788">
        <f t="shared" ref="D18" si="14">SUM(D9:D17)</f>
        <v>14.827425999999999</v>
      </c>
      <c r="E18" s="788">
        <f t="shared" ref="E18" si="15">SUM(E9:E17)</f>
        <v>13.414124000000001</v>
      </c>
      <c r="F18" s="788">
        <f t="shared" ref="F18" si="16">SUM(F9:F17)</f>
        <v>12.936261999999999</v>
      </c>
      <c r="G18" s="784">
        <f t="shared" si="2"/>
        <v>-1.894299000000002</v>
      </c>
      <c r="H18" s="785">
        <f>+F18-E18</f>
        <v>-0.47786200000000179</v>
      </c>
      <c r="I18" s="786">
        <f>(F18-B18)/B18*100</f>
        <v>-12.772942304744925</v>
      </c>
      <c r="J18" s="787">
        <f>(F18-E18)/E18*100</f>
        <v>-3.5623794740528849</v>
      </c>
      <c r="K18" s="50"/>
      <c r="L18" s="415"/>
      <c r="M18" s="50"/>
      <c r="N18" s="523" t="s">
        <v>737</v>
      </c>
      <c r="O18" s="788">
        <f>SUM(O9:O17)</f>
        <v>5.9930389999999996</v>
      </c>
      <c r="P18" s="788">
        <f t="shared" ref="P18:S18" si="17">SUM(P9:P17)</f>
        <v>6.5201289999999998</v>
      </c>
      <c r="Q18" s="788">
        <f t="shared" si="17"/>
        <v>5.9952210000000008</v>
      </c>
      <c r="R18" s="788">
        <f t="shared" si="17"/>
        <v>5.5072340000000004</v>
      </c>
      <c r="S18" s="788">
        <f t="shared" si="17"/>
        <v>5.2851799999999987</v>
      </c>
      <c r="T18" s="784">
        <f t="shared" ref="T18" si="18">+S18-O18</f>
        <v>-0.7078590000000009</v>
      </c>
      <c r="U18" s="785">
        <f t="shared" ref="U18" si="19">+S18-R18</f>
        <v>-0.22205400000000175</v>
      </c>
      <c r="V18" s="789">
        <f t="shared" si="0"/>
        <v>-11.811353138199184</v>
      </c>
      <c r="W18" s="790">
        <f t="shared" si="1"/>
        <v>-4.0320422193791243</v>
      </c>
    </row>
    <row r="19" spans="1:23" ht="17.25" customHeight="1" x14ac:dyDescent="0.25">
      <c r="B19" s="322">
        <f>B9+B10+B11</f>
        <v>7.0222930000000003</v>
      </c>
      <c r="C19" s="322">
        <f t="shared" ref="C19:F19" si="20">C9+C10+C11</f>
        <v>7.554583</v>
      </c>
      <c r="D19" s="322">
        <f t="shared" si="20"/>
        <v>7.3786419999999993</v>
      </c>
      <c r="E19" s="322">
        <f t="shared" si="20"/>
        <v>6.4375240000000007</v>
      </c>
      <c r="F19" s="322">
        <f t="shared" si="20"/>
        <v>6.043463</v>
      </c>
      <c r="K19" s="50"/>
      <c r="L19" s="415"/>
      <c r="M19" s="50"/>
      <c r="N19" s="34"/>
      <c r="T19" s="34"/>
      <c r="U19" s="34"/>
    </row>
    <row r="20" spans="1:23" ht="17.25" customHeight="1" x14ac:dyDescent="0.25">
      <c r="B20" s="322">
        <f>+B12+B13+B14</f>
        <v>5.750966</v>
      </c>
      <c r="C20" s="322">
        <f t="shared" ref="C20:F20" si="21">+C12+C13+C14</f>
        <v>6.2512479999999995</v>
      </c>
      <c r="D20" s="322">
        <f t="shared" si="21"/>
        <v>5.5408699999999991</v>
      </c>
      <c r="E20" s="322">
        <f t="shared" si="21"/>
        <v>5.1816540000000009</v>
      </c>
      <c r="F20" s="322">
        <f t="shared" si="21"/>
        <v>5.0103619999999998</v>
      </c>
      <c r="K20" s="50"/>
      <c r="L20" s="415"/>
      <c r="M20" s="50"/>
      <c r="N20" s="34"/>
      <c r="T20" s="513"/>
      <c r="U20" s="513"/>
    </row>
    <row r="21" spans="1:23" ht="17.25" customHeight="1" x14ac:dyDescent="0.3">
      <c r="A21" s="499" t="s">
        <v>675</v>
      </c>
      <c r="B21" s="964"/>
      <c r="C21" s="964"/>
      <c r="G21" s="1096" t="s">
        <v>399</v>
      </c>
      <c r="H21" s="1097"/>
      <c r="K21" s="50"/>
      <c r="L21" s="415"/>
      <c r="M21" s="50"/>
      <c r="N21" s="34"/>
      <c r="T21" s="1096" t="s">
        <v>399</v>
      </c>
      <c r="U21" s="1097"/>
    </row>
    <row r="22" spans="1:23" x14ac:dyDescent="0.25">
      <c r="G22" s="475" t="str">
        <f>+I7</f>
        <v xml:space="preserve"> '19-'23</v>
      </c>
      <c r="H22" s="476" t="str">
        <f>+J7</f>
        <v xml:space="preserve"> '22-'23</v>
      </c>
      <c r="K22" s="50"/>
      <c r="L22" s="415"/>
      <c r="M22" s="50"/>
      <c r="T22" s="477" t="str">
        <f>+V7</f>
        <v xml:space="preserve"> '19-'23</v>
      </c>
      <c r="U22" s="478" t="str">
        <f>+W7</f>
        <v xml:space="preserve"> '22-'23</v>
      </c>
    </row>
    <row r="23" spans="1:23" ht="16.5" thickBot="1" x14ac:dyDescent="0.3">
      <c r="A23" s="414" t="s">
        <v>337</v>
      </c>
      <c r="G23" s="463"/>
      <c r="H23" s="463"/>
      <c r="K23" s="50"/>
      <c r="L23" s="415"/>
      <c r="M23" s="50"/>
      <c r="N23" s="414" t="s">
        <v>337</v>
      </c>
      <c r="T23" s="463"/>
      <c r="U23" s="463"/>
    </row>
    <row r="24" spans="1:23" s="117" customFormat="1" ht="18" customHeight="1" x14ac:dyDescent="0.25">
      <c r="A24" s="755" t="s">
        <v>404</v>
      </c>
      <c r="B24" s="773">
        <v>19.548199999999998</v>
      </c>
      <c r="C24" s="773">
        <v>19.971700000000002</v>
      </c>
      <c r="D24" s="773">
        <v>21.358600000000003</v>
      </c>
      <c r="E24" s="773">
        <v>21.145600000000002</v>
      </c>
      <c r="F24" s="773">
        <v>20.385797649665101</v>
      </c>
      <c r="G24" s="759">
        <f t="shared" ref="G24:G32" si="22">F24-B24</f>
        <v>0.83759764966510275</v>
      </c>
      <c r="H24" s="760">
        <f t="shared" ref="H24:H32" si="23">F24-E24</f>
        <v>-0.75980235033490118</v>
      </c>
      <c r="K24" s="468"/>
      <c r="L24" s="656"/>
      <c r="M24" s="468"/>
      <c r="N24" s="755" t="s">
        <v>404</v>
      </c>
      <c r="O24" s="773">
        <v>17.241799999999998</v>
      </c>
      <c r="P24" s="773">
        <v>17.667300000000001</v>
      </c>
      <c r="Q24" s="773">
        <v>18.637699999999999</v>
      </c>
      <c r="R24" s="773">
        <v>18.795900000000003</v>
      </c>
      <c r="S24" s="773">
        <v>18.281965391026798</v>
      </c>
      <c r="T24" s="768">
        <f t="shared" ref="T24:T29" si="24">S24-O24</f>
        <v>1.0401653910268003</v>
      </c>
      <c r="U24" s="769">
        <f t="shared" ref="U24:U29" si="25">S24-R24</f>
        <v>-0.51393460897320509</v>
      </c>
    </row>
    <row r="25" spans="1:23" s="117" customFormat="1" ht="18" customHeight="1" x14ac:dyDescent="0.25">
      <c r="A25" s="222" t="s">
        <v>405</v>
      </c>
      <c r="B25" s="68">
        <v>6.4493999210961803</v>
      </c>
      <c r="C25" s="68">
        <v>6.2395688965075964</v>
      </c>
      <c r="D25" s="68">
        <v>5.7200635786244192</v>
      </c>
      <c r="E25" s="68">
        <v>5.3047670877447164</v>
      </c>
      <c r="F25" s="68">
        <v>5.0784542840279459</v>
      </c>
      <c r="G25" s="761">
        <f t="shared" si="22"/>
        <v>-1.3709456370682345</v>
      </c>
      <c r="H25" s="427">
        <f t="shared" si="23"/>
        <v>-0.22631280371677054</v>
      </c>
      <c r="K25" s="468"/>
      <c r="L25" s="656"/>
      <c r="M25" s="468"/>
      <c r="N25" s="222" t="s">
        <v>405</v>
      </c>
      <c r="O25" s="68">
        <v>5.9096051253683672</v>
      </c>
      <c r="P25" s="68">
        <v>5.3280834957348953</v>
      </c>
      <c r="Q25" s="68">
        <v>5.5015355412724087</v>
      </c>
      <c r="R25" s="68">
        <v>5.1135742429951776</v>
      </c>
      <c r="S25" s="68">
        <v>5.2277827536175812</v>
      </c>
      <c r="T25" s="770">
        <f t="shared" si="24"/>
        <v>-0.68182237175078608</v>
      </c>
      <c r="U25" s="654">
        <f t="shared" si="25"/>
        <v>0.11420851062240356</v>
      </c>
    </row>
    <row r="26" spans="1:23" s="117" customFormat="1" ht="18" customHeight="1" thickBot="1" x14ac:dyDescent="0.3">
      <c r="A26" s="762" t="s">
        <v>406</v>
      </c>
      <c r="B26" s="774">
        <v>6.0289492832280853</v>
      </c>
      <c r="C26" s="774">
        <v>5.7349014896637183</v>
      </c>
      <c r="D26" s="774">
        <v>6.9141018466392579</v>
      </c>
      <c r="E26" s="774">
        <v>6.5956273691345153</v>
      </c>
      <c r="F26" s="774">
        <v>6.3581014225971746</v>
      </c>
      <c r="G26" s="766">
        <f t="shared" si="22"/>
        <v>0.32915213936908927</v>
      </c>
      <c r="H26" s="767">
        <f t="shared" si="23"/>
        <v>-0.23752594653734072</v>
      </c>
      <c r="K26" s="468"/>
      <c r="L26" s="656"/>
      <c r="M26" s="468"/>
      <c r="N26" s="762" t="s">
        <v>406</v>
      </c>
      <c r="O26" s="774">
        <v>7.1673560888085674</v>
      </c>
      <c r="P26" s="774">
        <v>7.4441471565603159</v>
      </c>
      <c r="Q26" s="774">
        <v>7.7964527765033012</v>
      </c>
      <c r="R26" s="774">
        <v>7.1539110926553491</v>
      </c>
      <c r="S26" s="774">
        <v>6.7829212632355498</v>
      </c>
      <c r="T26" s="771">
        <f t="shared" si="24"/>
        <v>-0.38443482557301767</v>
      </c>
      <c r="U26" s="772">
        <f t="shared" si="25"/>
        <v>-0.3709898294197993</v>
      </c>
    </row>
    <row r="27" spans="1:23" s="117" customFormat="1" ht="18" customHeight="1" x14ac:dyDescent="0.25">
      <c r="A27" s="755" t="s">
        <v>407</v>
      </c>
      <c r="B27" s="773">
        <v>15.668552054287321</v>
      </c>
      <c r="C27" s="773">
        <v>15.743582316185172</v>
      </c>
      <c r="D27" s="773">
        <v>15.31766950316703</v>
      </c>
      <c r="E27" s="773">
        <v>15.877818621366711</v>
      </c>
      <c r="F27" s="773">
        <v>15.93781789309193</v>
      </c>
      <c r="G27" s="759">
        <f t="shared" si="22"/>
        <v>0.26926583880460875</v>
      </c>
      <c r="H27" s="760">
        <f t="shared" si="23"/>
        <v>5.9999271725219572E-2</v>
      </c>
      <c r="K27" s="468"/>
      <c r="L27" s="656"/>
      <c r="M27" s="468"/>
      <c r="N27" s="755" t="s">
        <v>407</v>
      </c>
      <c r="O27" s="773">
        <v>16.333967788661219</v>
      </c>
      <c r="P27" s="773">
        <v>16.088836513663633</v>
      </c>
      <c r="Q27" s="773">
        <v>16.711694461610385</v>
      </c>
      <c r="R27" s="773">
        <v>17.307236977009136</v>
      </c>
      <c r="S27" s="773">
        <v>17.556405219741116</v>
      </c>
      <c r="T27" s="768">
        <f t="shared" si="24"/>
        <v>1.2224374310798964</v>
      </c>
      <c r="U27" s="769">
        <f t="shared" si="25"/>
        <v>0.24916824273197946</v>
      </c>
    </row>
    <row r="28" spans="1:23" s="117" customFormat="1" ht="18" customHeight="1" x14ac:dyDescent="0.25">
      <c r="A28" s="222" t="s">
        <v>408</v>
      </c>
      <c r="B28" s="68">
        <v>5.6784506128577767</v>
      </c>
      <c r="C28" s="68">
        <v>5.6543318031081906</v>
      </c>
      <c r="D28" s="68">
        <v>5.3718822702873865</v>
      </c>
      <c r="E28" s="68">
        <v>5.8352668965456971</v>
      </c>
      <c r="F28" s="68">
        <v>5.9931280988282447</v>
      </c>
      <c r="G28" s="761">
        <f t="shared" si="22"/>
        <v>0.31467748597046796</v>
      </c>
      <c r="H28" s="427">
        <f t="shared" si="23"/>
        <v>0.15786120228254763</v>
      </c>
      <c r="K28" s="468"/>
      <c r="L28" s="656"/>
      <c r="M28" s="468"/>
      <c r="N28" s="222" t="s">
        <v>408</v>
      </c>
      <c r="O28" s="68">
        <v>5.1188352082138397</v>
      </c>
      <c r="P28" s="68">
        <v>5.114692225910221</v>
      </c>
      <c r="Q28" s="68">
        <v>4.7303506385363052</v>
      </c>
      <c r="R28" s="68">
        <v>4.7456929932866121</v>
      </c>
      <c r="S28" s="68">
        <v>4.7091274907484664</v>
      </c>
      <c r="T28" s="770">
        <f t="shared" si="24"/>
        <v>-0.40970771746537338</v>
      </c>
      <c r="U28" s="654">
        <f t="shared" si="25"/>
        <v>-3.6565502538145722E-2</v>
      </c>
    </row>
    <row r="29" spans="1:23" s="117" customFormat="1" ht="18" customHeight="1" thickBot="1" x14ac:dyDescent="0.3">
      <c r="A29" s="762" t="s">
        <v>409</v>
      </c>
      <c r="B29" s="774">
        <v>4.8814095582342629</v>
      </c>
      <c r="C29" s="774">
        <v>5.0368253936900347</v>
      </c>
      <c r="D29" s="774">
        <v>4.8367570191229641</v>
      </c>
      <c r="E29" s="774">
        <v>4.8861022072853721</v>
      </c>
      <c r="F29" s="774">
        <v>4.4515287592165471</v>
      </c>
      <c r="G29" s="766">
        <f t="shared" si="22"/>
        <v>-0.42988079901771581</v>
      </c>
      <c r="H29" s="767">
        <f t="shared" si="23"/>
        <v>-0.43457344806882503</v>
      </c>
      <c r="K29" s="468"/>
      <c r="L29" s="656"/>
      <c r="M29" s="468"/>
      <c r="N29" s="762" t="s">
        <v>409</v>
      </c>
      <c r="O29" s="774">
        <v>4.1651371694586725</v>
      </c>
      <c r="P29" s="774">
        <v>4.0671987160665291</v>
      </c>
      <c r="Q29" s="774">
        <v>4.1060385361895237</v>
      </c>
      <c r="R29" s="774">
        <v>4.1812278286151425</v>
      </c>
      <c r="S29" s="774">
        <v>3.9575688606348782</v>
      </c>
      <c r="T29" s="771">
        <f t="shared" si="24"/>
        <v>-0.20756830882379429</v>
      </c>
      <c r="U29" s="772">
        <f t="shared" si="25"/>
        <v>-0.2236589679802643</v>
      </c>
    </row>
    <row r="30" spans="1:23" s="117" customFormat="1" ht="18" customHeight="1" thickBot="1" x14ac:dyDescent="0.3">
      <c r="A30" s="221" t="s">
        <v>410</v>
      </c>
      <c r="B30" s="484">
        <v>5.0753623109907053</v>
      </c>
      <c r="C30" s="484">
        <v>5.0907880121824025</v>
      </c>
      <c r="D30" s="484">
        <v>4.780792233951642</v>
      </c>
      <c r="E30" s="484">
        <v>4.9659923656338947</v>
      </c>
      <c r="F30" s="484">
        <v>4.8341049254733148</v>
      </c>
      <c r="G30" s="778">
        <f t="shared" si="22"/>
        <v>-0.24125738551739051</v>
      </c>
      <c r="H30" s="779">
        <f t="shared" si="23"/>
        <v>-0.13188744016057985</v>
      </c>
      <c r="K30" s="468"/>
      <c r="L30" s="656"/>
      <c r="M30" s="468"/>
      <c r="N30" s="221" t="s">
        <v>410</v>
      </c>
      <c r="O30" s="484">
        <v>3.8797758482328275</v>
      </c>
      <c r="P30" s="484">
        <v>3.623714299352998</v>
      </c>
      <c r="Q30" s="484">
        <v>3.4450244496441749</v>
      </c>
      <c r="R30" s="484">
        <v>3.8035991055956666</v>
      </c>
      <c r="S30" s="484">
        <v>3.3885347404862305</v>
      </c>
      <c r="T30" s="780">
        <f t="shared" ref="T30:T32" si="26">S30-O30</f>
        <v>-0.49124110774659702</v>
      </c>
      <c r="U30" s="781">
        <f t="shared" ref="U30:U32" si="27">S30-R30</f>
        <v>-0.41506436510943612</v>
      </c>
    </row>
    <row r="31" spans="1:23" s="117" customFormat="1" ht="18" customHeight="1" thickBot="1" x14ac:dyDescent="0.3">
      <c r="A31" s="782" t="s">
        <v>411</v>
      </c>
      <c r="B31" s="791">
        <v>2.5555180406748961</v>
      </c>
      <c r="C31" s="791">
        <v>2.3911220644064914</v>
      </c>
      <c r="D31" s="791">
        <v>2.0931741822947476</v>
      </c>
      <c r="E31" s="791">
        <v>2.2801830834021968</v>
      </c>
      <c r="F31" s="791">
        <v>2.6028511760494344</v>
      </c>
      <c r="G31" s="786">
        <f t="shared" si="22"/>
        <v>4.7333135374538315E-2</v>
      </c>
      <c r="H31" s="787">
        <f t="shared" si="23"/>
        <v>0.32266809264723761</v>
      </c>
      <c r="K31" s="468"/>
      <c r="L31" s="656"/>
      <c r="M31" s="468"/>
      <c r="N31" s="782" t="s">
        <v>411</v>
      </c>
      <c r="O31" s="791">
        <v>2.3403187631029843</v>
      </c>
      <c r="P31" s="791">
        <v>2.2298172484435752</v>
      </c>
      <c r="Q31" s="791">
        <v>2.0167388972640121</v>
      </c>
      <c r="R31" s="791">
        <v>2.2666487816466265</v>
      </c>
      <c r="S31" s="791">
        <v>2.4435874807383904</v>
      </c>
      <c r="T31" s="789">
        <f t="shared" si="26"/>
        <v>0.10326871763540613</v>
      </c>
      <c r="U31" s="790">
        <f t="shared" si="27"/>
        <v>0.17693869909176385</v>
      </c>
    </row>
    <row r="32" spans="1:23" s="117" customFormat="1" ht="18" customHeight="1" thickBot="1" x14ac:dyDescent="0.3">
      <c r="A32" s="782" t="s">
        <v>412</v>
      </c>
      <c r="B32" s="791">
        <v>1.7518502936029345</v>
      </c>
      <c r="C32" s="791">
        <v>1.7909153236861084</v>
      </c>
      <c r="D32" s="791">
        <v>1.9156283430028782</v>
      </c>
      <c r="E32" s="791">
        <v>1.9678912583497843</v>
      </c>
      <c r="F32" s="791">
        <v>2.4751713302088421</v>
      </c>
      <c r="G32" s="786">
        <f t="shared" si="22"/>
        <v>0.72332103660590752</v>
      </c>
      <c r="H32" s="787">
        <f t="shared" si="23"/>
        <v>0.50728007185905777</v>
      </c>
      <c r="K32" s="468"/>
      <c r="L32" s="656"/>
      <c r="M32" s="468"/>
      <c r="N32" s="782" t="s">
        <v>412</v>
      </c>
      <c r="O32" s="791">
        <v>1.7083741925594826</v>
      </c>
      <c r="P32" s="791">
        <v>1.822935024481293</v>
      </c>
      <c r="Q32" s="791">
        <v>1.8663958945395676</v>
      </c>
      <c r="R32" s="791">
        <v>1.8589604143220639</v>
      </c>
      <c r="S32" s="791">
        <v>1.9509063449621993</v>
      </c>
      <c r="T32" s="789">
        <f t="shared" si="26"/>
        <v>0.24253215240271664</v>
      </c>
      <c r="U32" s="790">
        <f t="shared" si="27"/>
        <v>9.1945930640135343E-2</v>
      </c>
    </row>
    <row r="33" spans="1:14" ht="13.5" customHeight="1" x14ac:dyDescent="0.25">
      <c r="K33" s="50"/>
      <c r="L33" s="415"/>
      <c r="M33" s="50"/>
      <c r="N33" s="34"/>
    </row>
    <row r="34" spans="1:14" x14ac:dyDescent="0.25">
      <c r="A34" s="409" t="s">
        <v>295</v>
      </c>
    </row>
  </sheetData>
  <mergeCells count="6">
    <mergeCell ref="G6:H6"/>
    <mergeCell ref="I6:J6"/>
    <mergeCell ref="V6:W6"/>
    <mergeCell ref="G21:H21"/>
    <mergeCell ref="T21:U21"/>
    <mergeCell ref="T6:U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904E-ED13-4842-8BFB-AA2A28C75A36}">
  <sheetPr codeName="Foglio22">
    <tabColor rgb="FFFF0000"/>
  </sheetPr>
  <dimension ref="A1:W34"/>
  <sheetViews>
    <sheetView showGridLines="0" zoomScale="70" zoomScaleNormal="70" workbookViewId="0">
      <selection activeCell="F12" sqref="F12"/>
    </sheetView>
  </sheetViews>
  <sheetFormatPr defaultColWidth="9.140625" defaultRowHeight="15.75" x14ac:dyDescent="0.25"/>
  <cols>
    <col min="1" max="1" width="19.7109375" style="13" customWidth="1"/>
    <col min="2" max="10" width="10.7109375" style="13" customWidth="1"/>
    <col min="11" max="11" width="1.140625" style="13" customWidth="1"/>
    <col min="12" max="12" width="2.28515625" style="13" customWidth="1"/>
    <col min="13" max="13" width="1.140625" style="13" customWidth="1"/>
    <col min="14" max="14" width="19.7109375" style="13" customWidth="1"/>
    <col min="15" max="23" width="10.7109375" style="13" customWidth="1"/>
    <col min="24" max="16384" width="9.140625" style="13"/>
  </cols>
  <sheetData>
    <row r="1" spans="1:23" ht="21" x14ac:dyDescent="0.35">
      <c r="A1" s="285" t="str">
        <f>+'Indice-Index'!C10</f>
        <v>2.5   Ascolti dei principali canali televisivi (quarto trimestre)- Leading TV channels by audience (Q4)</v>
      </c>
      <c r="B1" s="277"/>
      <c r="C1" s="277"/>
      <c r="D1" s="277"/>
      <c r="E1" s="277"/>
      <c r="F1" s="277"/>
      <c r="G1" s="277"/>
      <c r="H1" s="277"/>
      <c r="I1" s="96"/>
      <c r="J1" s="96"/>
      <c r="K1" s="96"/>
      <c r="L1" s="96"/>
      <c r="M1" s="96"/>
      <c r="N1" s="96"/>
      <c r="O1" s="96"/>
      <c r="P1" s="96"/>
      <c r="Q1" s="96"/>
      <c r="R1" s="96"/>
      <c r="S1" s="96"/>
      <c r="T1" s="96"/>
      <c r="U1" s="96"/>
    </row>
    <row r="2" spans="1:23" x14ac:dyDescent="0.25">
      <c r="A2" s="6"/>
      <c r="B2" s="6"/>
      <c r="C2" s="6"/>
      <c r="D2" s="6"/>
      <c r="E2" s="6"/>
      <c r="F2" s="6"/>
      <c r="G2" s="6"/>
      <c r="H2" s="6"/>
      <c r="I2" s="6"/>
      <c r="J2" s="6"/>
    </row>
    <row r="3" spans="1:23" ht="19.5" x14ac:dyDescent="0.3">
      <c r="A3" s="500" t="s">
        <v>674</v>
      </c>
      <c r="B3" s="501"/>
      <c r="C3" s="501"/>
      <c r="D3" s="963"/>
      <c r="E3" s="137"/>
      <c r="F3" s="6"/>
      <c r="G3" s="6"/>
      <c r="H3" s="6"/>
      <c r="I3" s="6"/>
      <c r="J3" s="6"/>
    </row>
    <row r="4" spans="1:23" x14ac:dyDescent="0.25">
      <c r="A4"/>
      <c r="B4" s="137"/>
      <c r="C4" s="137"/>
      <c r="D4" s="91"/>
      <c r="E4" s="137"/>
      <c r="F4" s="6"/>
      <c r="G4" s="6"/>
      <c r="H4" s="6"/>
      <c r="I4" s="6"/>
      <c r="J4" s="6"/>
    </row>
    <row r="5" spans="1:23" ht="18.75" x14ac:dyDescent="0.3">
      <c r="A5" s="498" t="s">
        <v>338</v>
      </c>
      <c r="K5" s="50"/>
      <c r="L5" s="415"/>
      <c r="M5" s="50"/>
      <c r="N5" s="498" t="s">
        <v>374</v>
      </c>
    </row>
    <row r="6" spans="1:23" ht="21" customHeight="1" x14ac:dyDescent="0.3">
      <c r="E6" s="315"/>
      <c r="F6" s="315"/>
      <c r="G6" s="1094" t="s">
        <v>736</v>
      </c>
      <c r="H6" s="1095"/>
      <c r="I6" s="1094" t="s">
        <v>398</v>
      </c>
      <c r="J6" s="1095"/>
      <c r="K6" s="50"/>
      <c r="L6" s="415"/>
      <c r="M6" s="50"/>
      <c r="O6" s="287"/>
      <c r="P6" s="287"/>
      <c r="Q6" s="287"/>
      <c r="R6" s="287"/>
      <c r="S6" s="287"/>
      <c r="T6" s="1094" t="s">
        <v>736</v>
      </c>
      <c r="U6" s="1095"/>
      <c r="V6" s="1094" t="s">
        <v>398</v>
      </c>
      <c r="W6" s="1095"/>
    </row>
    <row r="7" spans="1:23" x14ac:dyDescent="0.25">
      <c r="A7" s="414" t="s">
        <v>336</v>
      </c>
      <c r="B7" s="479" t="str">
        <f>+'2.3'!B7</f>
        <v>4Q19</v>
      </c>
      <c r="C7" s="479" t="str">
        <f>+'2.3'!C7</f>
        <v>4Q20</v>
      </c>
      <c r="D7" s="479" t="str">
        <f>+'2.3'!D7</f>
        <v>4Q21</v>
      </c>
      <c r="E7" s="479" t="str">
        <f>+'2.3'!E7</f>
        <v>4Q22</v>
      </c>
      <c r="F7" s="479" t="str">
        <f>+'2.3'!F7</f>
        <v>4Q23</v>
      </c>
      <c r="G7" s="475" t="str">
        <f>+I7</f>
        <v xml:space="preserve"> '19-'23</v>
      </c>
      <c r="H7" s="476" t="str">
        <f>+J7</f>
        <v xml:space="preserve"> '22-'23</v>
      </c>
      <c r="I7" s="475" t="s">
        <v>676</v>
      </c>
      <c r="J7" s="476" t="s">
        <v>677</v>
      </c>
      <c r="K7" s="50"/>
      <c r="L7" s="415"/>
      <c r="M7" s="50"/>
      <c r="N7" s="414" t="s">
        <v>336</v>
      </c>
      <c r="O7" s="479" t="str">
        <f>+B7</f>
        <v>4Q19</v>
      </c>
      <c r="P7" s="479" t="str">
        <f>+C7</f>
        <v>4Q20</v>
      </c>
      <c r="Q7" s="479" t="str">
        <f>+D7</f>
        <v>4Q21</v>
      </c>
      <c r="R7" s="479" t="str">
        <f>+E7</f>
        <v>4Q22</v>
      </c>
      <c r="S7" s="479" t="str">
        <f>+F7</f>
        <v>4Q23</v>
      </c>
      <c r="T7" s="475" t="str">
        <f>+V7</f>
        <v xml:space="preserve"> '19-'23</v>
      </c>
      <c r="U7" s="476" t="str">
        <f>+W7</f>
        <v xml:space="preserve"> '22-'23</v>
      </c>
      <c r="V7" s="475" t="str">
        <f>+I7</f>
        <v xml:space="preserve"> '19-'23</v>
      </c>
      <c r="W7" s="476" t="str">
        <f>+J7</f>
        <v xml:space="preserve"> '22-'23</v>
      </c>
    </row>
    <row r="8" spans="1:23" ht="16.5" thickBot="1" x14ac:dyDescent="0.3">
      <c r="A8" s="414"/>
      <c r="B8" s="648"/>
      <c r="C8" s="648"/>
      <c r="D8" s="648"/>
      <c r="E8" s="648"/>
      <c r="F8" s="648"/>
      <c r="G8" s="175"/>
      <c r="H8" s="175"/>
      <c r="I8" s="462"/>
      <c r="J8" s="462"/>
      <c r="K8" s="50"/>
      <c r="L8" s="415"/>
      <c r="M8" s="50"/>
      <c r="N8" s="414"/>
      <c r="O8" s="648"/>
      <c r="P8" s="648"/>
      <c r="Q8" s="648"/>
      <c r="R8" s="648"/>
      <c r="S8" s="648"/>
      <c r="T8" s="175"/>
      <c r="U8" s="175"/>
      <c r="V8" s="464"/>
      <c r="W8" s="464"/>
    </row>
    <row r="9" spans="1:23" s="117" customFormat="1" ht="18" customHeight="1" x14ac:dyDescent="0.25">
      <c r="A9" s="755" t="s">
        <v>404</v>
      </c>
      <c r="B9" s="756">
        <v>4.6410116666666665</v>
      </c>
      <c r="C9" s="756">
        <v>4.958568333333333</v>
      </c>
      <c r="D9" s="756">
        <v>4.6833986666666672</v>
      </c>
      <c r="E9" s="756">
        <v>4.3969903333333331</v>
      </c>
      <c r="F9" s="756">
        <v>4.1763620000000001</v>
      </c>
      <c r="G9" s="757">
        <f>+F9-B9</f>
        <v>-0.46464966666666641</v>
      </c>
      <c r="H9" s="758">
        <f>+F9-E9</f>
        <v>-0.22062833333333298</v>
      </c>
      <c r="I9" s="759">
        <f>(F9-B9)/B9*100</f>
        <v>-10.01181854387351</v>
      </c>
      <c r="J9" s="760">
        <f>(F9-E9)/E9*100</f>
        <v>-5.0177124944024136</v>
      </c>
      <c r="K9" s="751"/>
      <c r="L9" s="416"/>
      <c r="M9" s="751"/>
      <c r="N9" s="755" t="s">
        <v>404</v>
      </c>
      <c r="O9" s="756">
        <v>1.7111810000000001</v>
      </c>
      <c r="P9" s="756">
        <v>1.9225159999999999</v>
      </c>
      <c r="Q9" s="756">
        <v>1.7577266666666667</v>
      </c>
      <c r="R9" s="756">
        <v>1.6941436666666667</v>
      </c>
      <c r="S9" s="756">
        <v>1.5720763333333332</v>
      </c>
      <c r="T9" s="757">
        <f>+S9-O9</f>
        <v>-0.13910466666666688</v>
      </c>
      <c r="U9" s="758">
        <f>+S9-R9</f>
        <v>-0.12206733333333353</v>
      </c>
      <c r="V9" s="768">
        <f t="shared" ref="V9:V18" si="0">(S9-O9)/O9*100</f>
        <v>-8.1291614777552379</v>
      </c>
      <c r="W9" s="769">
        <f t="shared" ref="W9:W18" si="1">(S9-R9)/R9*100</f>
        <v>-7.205252761916503</v>
      </c>
    </row>
    <row r="10" spans="1:23" s="117" customFormat="1" ht="18" customHeight="1" x14ac:dyDescent="0.25">
      <c r="A10" s="649" t="s">
        <v>405</v>
      </c>
      <c r="B10" s="650">
        <v>1.450375</v>
      </c>
      <c r="C10" s="650">
        <v>1.4926946666666667</v>
      </c>
      <c r="D10" s="650">
        <v>1.0922126666666667</v>
      </c>
      <c r="E10" s="650">
        <v>0.96566099999999999</v>
      </c>
      <c r="F10" s="650">
        <v>0.87361133333333341</v>
      </c>
      <c r="G10" s="754">
        <f t="shared" ref="G10:G18" si="2">+F10-B10</f>
        <v>-0.57676366666666656</v>
      </c>
      <c r="H10" s="750">
        <f t="shared" ref="H10:H12" si="3">+F10-E10</f>
        <v>-9.2049666666666585E-2</v>
      </c>
      <c r="I10" s="761">
        <f t="shared" ref="I10:I17" si="4">(F10-B10)/B10*100</f>
        <v>-39.766520152834026</v>
      </c>
      <c r="J10" s="427">
        <f t="shared" ref="J10:J17" si="5">(F10-E10)/E10*100</f>
        <v>-9.5322961853762944</v>
      </c>
      <c r="K10" s="752"/>
      <c r="L10" s="653"/>
      <c r="M10" s="752"/>
      <c r="N10" s="222" t="s">
        <v>405</v>
      </c>
      <c r="O10" s="453">
        <v>0.54747500000000004</v>
      </c>
      <c r="P10" s="453">
        <v>0.55620333333333338</v>
      </c>
      <c r="Q10" s="453">
        <v>0.43793066666666669</v>
      </c>
      <c r="R10" s="453">
        <v>0.436311</v>
      </c>
      <c r="S10" s="453">
        <v>0.41890033333333332</v>
      </c>
      <c r="T10" s="754">
        <f t="shared" ref="T10:T18" si="6">+S10-O10</f>
        <v>-0.12857466666666673</v>
      </c>
      <c r="U10" s="750">
        <f t="shared" ref="U10:U18" si="7">+S10-R10</f>
        <v>-1.7410666666666685E-2</v>
      </c>
      <c r="V10" s="770">
        <f t="shared" si="0"/>
        <v>-23.485029757827611</v>
      </c>
      <c r="W10" s="654">
        <f t="shared" si="1"/>
        <v>-3.9904257895553137</v>
      </c>
    </row>
    <row r="11" spans="1:23" s="117" customFormat="1" ht="18" customHeight="1" thickBot="1" x14ac:dyDescent="0.3">
      <c r="A11" s="762" t="s">
        <v>406</v>
      </c>
      <c r="B11" s="763">
        <v>1.4197353333333333</v>
      </c>
      <c r="C11" s="763">
        <v>1.7310973333333333</v>
      </c>
      <c r="D11" s="763">
        <v>1.5629966666666668</v>
      </c>
      <c r="E11" s="763">
        <v>1.4492733333333332</v>
      </c>
      <c r="F11" s="763">
        <v>1.1599173333333332</v>
      </c>
      <c r="G11" s="764">
        <f t="shared" si="2"/>
        <v>-0.2598180000000001</v>
      </c>
      <c r="H11" s="765">
        <f t="shared" si="3"/>
        <v>-0.28935599999999995</v>
      </c>
      <c r="I11" s="766">
        <f t="shared" si="4"/>
        <v>-18.300453183058071</v>
      </c>
      <c r="J11" s="767">
        <f t="shared" si="5"/>
        <v>-19.965591951828731</v>
      </c>
      <c r="K11" s="752"/>
      <c r="L11" s="653"/>
      <c r="M11" s="752"/>
      <c r="N11" s="762" t="s">
        <v>406</v>
      </c>
      <c r="O11" s="763">
        <v>0.74736166666666659</v>
      </c>
      <c r="P11" s="763">
        <v>0.88969699999999996</v>
      </c>
      <c r="Q11" s="763">
        <v>0.75812366666666664</v>
      </c>
      <c r="R11" s="763">
        <v>0.65557233333333342</v>
      </c>
      <c r="S11" s="763">
        <v>0.58950133333333332</v>
      </c>
      <c r="T11" s="764">
        <f t="shared" si="6"/>
        <v>-0.15786033333333327</v>
      </c>
      <c r="U11" s="765">
        <f t="shared" si="7"/>
        <v>-6.6071000000000102E-2</v>
      </c>
      <c r="V11" s="771">
        <f t="shared" si="0"/>
        <v>-21.122348171456473</v>
      </c>
      <c r="W11" s="772">
        <f t="shared" si="1"/>
        <v>-10.078369180720982</v>
      </c>
    </row>
    <row r="12" spans="1:23" s="117" customFormat="1" ht="18" customHeight="1" x14ac:dyDescent="0.25">
      <c r="A12" s="755" t="s">
        <v>407</v>
      </c>
      <c r="B12" s="756">
        <v>3.6926736666666664</v>
      </c>
      <c r="C12" s="756">
        <v>4.0516160000000001</v>
      </c>
      <c r="D12" s="756">
        <v>3.5960770000000002</v>
      </c>
      <c r="E12" s="756">
        <v>3.2976046666666665</v>
      </c>
      <c r="F12" s="756">
        <v>3.1293289999999998</v>
      </c>
      <c r="G12" s="757">
        <f t="shared" si="2"/>
        <v>-0.5633446666666666</v>
      </c>
      <c r="H12" s="758">
        <f t="shared" si="3"/>
        <v>-0.16827566666666671</v>
      </c>
      <c r="I12" s="759">
        <f t="shared" si="4"/>
        <v>-15.255739269676416</v>
      </c>
      <c r="J12" s="760">
        <f t="shared" si="5"/>
        <v>-5.1029666584249957</v>
      </c>
      <c r="K12" s="753"/>
      <c r="L12" s="655"/>
      <c r="M12" s="753"/>
      <c r="N12" s="755" t="s">
        <v>407</v>
      </c>
      <c r="O12" s="756">
        <v>1.6454383333333333</v>
      </c>
      <c r="P12" s="756">
        <v>1.8264436666666668</v>
      </c>
      <c r="Q12" s="756">
        <v>1.677216</v>
      </c>
      <c r="R12" s="756">
        <v>1.5396270000000001</v>
      </c>
      <c r="S12" s="756">
        <v>1.5282009999999999</v>
      </c>
      <c r="T12" s="757">
        <f t="shared" si="6"/>
        <v>-0.11723733333333342</v>
      </c>
      <c r="U12" s="758">
        <f t="shared" si="7"/>
        <v>-1.1426000000000158E-2</v>
      </c>
      <c r="V12" s="768">
        <f t="shared" si="0"/>
        <v>-7.1249910105007528</v>
      </c>
      <c r="W12" s="769">
        <f t="shared" si="1"/>
        <v>-0.74212780108429888</v>
      </c>
    </row>
    <row r="13" spans="1:23" s="117" customFormat="1" ht="18" customHeight="1" x14ac:dyDescent="0.25">
      <c r="A13" s="222" t="s">
        <v>408</v>
      </c>
      <c r="B13" s="453">
        <v>1.491309</v>
      </c>
      <c r="C13" s="453">
        <v>1.3887370000000001</v>
      </c>
      <c r="D13" s="453">
        <v>1.1557299999999999</v>
      </c>
      <c r="E13" s="453">
        <v>1.1291089999999999</v>
      </c>
      <c r="F13" s="453">
        <v>1.2232353333333332</v>
      </c>
      <c r="G13" s="754">
        <f t="shared" si="2"/>
        <v>-0.26807366666666677</v>
      </c>
      <c r="H13" s="750">
        <f>+F13-E13</f>
        <v>9.4126333333333312E-2</v>
      </c>
      <c r="I13" s="761">
        <f t="shared" si="4"/>
        <v>-17.975729152487297</v>
      </c>
      <c r="J13" s="427">
        <f t="shared" si="5"/>
        <v>8.3363371767768495</v>
      </c>
      <c r="K13" s="468"/>
      <c r="L13" s="656"/>
      <c r="M13" s="468"/>
      <c r="N13" s="222" t="s">
        <v>408</v>
      </c>
      <c r="O13" s="453">
        <v>0.55819433333333335</v>
      </c>
      <c r="P13" s="453">
        <v>0.55393966666666661</v>
      </c>
      <c r="Q13" s="453">
        <v>0.42495566666666668</v>
      </c>
      <c r="R13" s="453">
        <v>0.408331</v>
      </c>
      <c r="S13" s="453">
        <v>0.41186499999999998</v>
      </c>
      <c r="T13" s="754">
        <f t="shared" si="6"/>
        <v>-0.14632933333333337</v>
      </c>
      <c r="U13" s="750">
        <f>+S13-R13</f>
        <v>3.5339999999999816E-3</v>
      </c>
      <c r="V13" s="770">
        <f t="shared" si="0"/>
        <v>-26.214765108686766</v>
      </c>
      <c r="W13" s="654">
        <f t="shared" si="1"/>
        <v>0.86547433332271662</v>
      </c>
    </row>
    <row r="14" spans="1:23" s="117" customFormat="1" ht="18" customHeight="1" thickBot="1" x14ac:dyDescent="0.3">
      <c r="A14" s="762" t="s">
        <v>409</v>
      </c>
      <c r="B14" s="763">
        <v>1.1825953333333332</v>
      </c>
      <c r="C14" s="763">
        <v>1.2116523333333333</v>
      </c>
      <c r="D14" s="763">
        <v>0.94083533333333336</v>
      </c>
      <c r="E14" s="763">
        <v>0.94952399999999992</v>
      </c>
      <c r="F14" s="763">
        <v>0.91609333333333343</v>
      </c>
      <c r="G14" s="764">
        <f t="shared" si="2"/>
        <v>-0.26650199999999979</v>
      </c>
      <c r="H14" s="765">
        <f t="shared" ref="H14:H17" si="8">+F14-E14</f>
        <v>-3.3430666666666498E-2</v>
      </c>
      <c r="I14" s="766">
        <f t="shared" si="4"/>
        <v>-22.535350215599234</v>
      </c>
      <c r="J14" s="767">
        <f t="shared" si="5"/>
        <v>-3.5207816407659518</v>
      </c>
      <c r="K14" s="468"/>
      <c r="L14" s="656"/>
      <c r="M14" s="468"/>
      <c r="N14" s="762" t="s">
        <v>409</v>
      </c>
      <c r="O14" s="763">
        <v>0.43344366666666667</v>
      </c>
      <c r="P14" s="763">
        <v>0.4285566666666667</v>
      </c>
      <c r="Q14" s="763">
        <v>0.37315233333333331</v>
      </c>
      <c r="R14" s="763">
        <v>0.35219600000000001</v>
      </c>
      <c r="S14" s="763">
        <v>0.35091433333333333</v>
      </c>
      <c r="T14" s="764">
        <f t="shared" si="6"/>
        <v>-8.2529333333333343E-2</v>
      </c>
      <c r="U14" s="765">
        <f t="shared" si="7"/>
        <v>-1.2816666666666809E-3</v>
      </c>
      <c r="V14" s="771">
        <f t="shared" si="0"/>
        <v>-19.040382794842241</v>
      </c>
      <c r="W14" s="772">
        <f t="shared" si="1"/>
        <v>-0.36390721832919193</v>
      </c>
    </row>
    <row r="15" spans="1:23" s="117" customFormat="1" ht="18" customHeight="1" thickBot="1" x14ac:dyDescent="0.3">
      <c r="A15" s="221" t="s">
        <v>410</v>
      </c>
      <c r="B15" s="775">
        <v>1.0895446666666668</v>
      </c>
      <c r="C15" s="775">
        <v>1.2820043333333333</v>
      </c>
      <c r="D15" s="775">
        <v>1.0060359999999999</v>
      </c>
      <c r="E15" s="775">
        <v>0.97720233333333339</v>
      </c>
      <c r="F15" s="775">
        <v>1.1036733333333333</v>
      </c>
      <c r="G15" s="776">
        <f t="shared" si="2"/>
        <v>1.4128666666666456E-2</v>
      </c>
      <c r="H15" s="777">
        <f t="shared" si="8"/>
        <v>0.12647099999999989</v>
      </c>
      <c r="I15" s="778">
        <f t="shared" si="4"/>
        <v>1.2967496513834025</v>
      </c>
      <c r="J15" s="779">
        <f t="shared" si="5"/>
        <v>12.942150840818693</v>
      </c>
      <c r="K15" s="468"/>
      <c r="L15" s="656"/>
      <c r="M15" s="468"/>
      <c r="N15" s="221" t="s">
        <v>410</v>
      </c>
      <c r="O15" s="775">
        <f>'[2]Fig.2.5 Q4-canali'!M15</f>
        <v>0.36690600000000001</v>
      </c>
      <c r="P15" s="775">
        <f>'[2]Fig.2.5 Q4-canali'!N15</f>
        <v>0.38313966666666671</v>
      </c>
      <c r="Q15" s="775">
        <f>'[2]Fig.2.5 Q4-canali'!O15</f>
        <v>0.3085903333333333</v>
      </c>
      <c r="R15" s="775">
        <f>'[2]Fig.2.5 Q4-canali'!P15</f>
        <v>0.31459633333333331</v>
      </c>
      <c r="S15" s="775">
        <f>'[2]Fig.2.5 Q4-canali'!Q15</f>
        <v>0.32009500000000002</v>
      </c>
      <c r="T15" s="776">
        <f t="shared" si="6"/>
        <v>-4.6810999999999992E-2</v>
      </c>
      <c r="U15" s="777">
        <f t="shared" si="7"/>
        <v>5.4986666666667072E-3</v>
      </c>
      <c r="V15" s="780">
        <f t="shared" si="0"/>
        <v>-12.758308667615136</v>
      </c>
      <c r="W15" s="781">
        <f t="shared" si="1"/>
        <v>1.747848300838442</v>
      </c>
    </row>
    <row r="16" spans="1:23" s="117" customFormat="1" ht="18" customHeight="1" thickBot="1" x14ac:dyDescent="0.3">
      <c r="A16" s="782" t="s">
        <v>411</v>
      </c>
      <c r="B16" s="783">
        <v>0.56250366666666662</v>
      </c>
      <c r="C16" s="783">
        <v>0.55708466666666667</v>
      </c>
      <c r="D16" s="783">
        <v>0.39762766666666671</v>
      </c>
      <c r="E16" s="783">
        <v>0.4783196666666667</v>
      </c>
      <c r="F16" s="783">
        <v>0.5086073333333333</v>
      </c>
      <c r="G16" s="784">
        <f t="shared" si="2"/>
        <v>-5.3896333333333324E-2</v>
      </c>
      <c r="H16" s="785">
        <f t="shared" si="8"/>
        <v>3.0287666666666602E-2</v>
      </c>
      <c r="I16" s="786">
        <f t="shared" si="4"/>
        <v>-9.5815079131336027</v>
      </c>
      <c r="J16" s="787">
        <f t="shared" si="5"/>
        <v>6.3320972933721311</v>
      </c>
      <c r="K16" s="468"/>
      <c r="L16" s="656"/>
      <c r="M16" s="468"/>
      <c r="N16" s="782" t="s">
        <v>411</v>
      </c>
      <c r="O16" s="783">
        <f>'[2]Fig.2.5 Q4-canali'!M17</f>
        <v>0.22092466666666666</v>
      </c>
      <c r="P16" s="783">
        <f>'[2]Fig.2.5 Q4-canali'!N17</f>
        <v>0.21287633333333333</v>
      </c>
      <c r="Q16" s="783">
        <f>'[2]Fig.2.5 Q4-canali'!O17</f>
        <v>0.18301666666666666</v>
      </c>
      <c r="R16" s="783">
        <f>'[2]Fig.2.5 Q4-canali'!P17</f>
        <v>0.21501600000000001</v>
      </c>
      <c r="S16" s="783">
        <f>'[2]Fig.2.5 Q4-canali'!Q17</f>
        <v>0.21618966666666667</v>
      </c>
      <c r="T16" s="784">
        <f t="shared" si="6"/>
        <v>-4.7349999999999892E-3</v>
      </c>
      <c r="U16" s="785">
        <f t="shared" si="7"/>
        <v>1.1736666666666562E-3</v>
      </c>
      <c r="V16" s="789">
        <f t="shared" si="0"/>
        <v>-2.1432645215412749</v>
      </c>
      <c r="W16" s="790">
        <f t="shared" si="1"/>
        <v>0.54585085140950262</v>
      </c>
    </row>
    <row r="17" spans="1:23" s="117" customFormat="1" ht="18" customHeight="1" thickBot="1" x14ac:dyDescent="0.3">
      <c r="A17" s="782" t="s">
        <v>412</v>
      </c>
      <c r="B17" s="783">
        <v>0.45869166666666666</v>
      </c>
      <c r="C17" s="783">
        <v>0.5483486666666666</v>
      </c>
      <c r="D17" s="783">
        <v>0.42915866666666669</v>
      </c>
      <c r="E17" s="783">
        <v>0.47680433333333333</v>
      </c>
      <c r="F17" s="783">
        <v>0.69797233333333342</v>
      </c>
      <c r="G17" s="784">
        <f t="shared" si="2"/>
        <v>0.23928066666666675</v>
      </c>
      <c r="H17" s="785">
        <f t="shared" si="8"/>
        <v>0.22116800000000009</v>
      </c>
      <c r="I17" s="786">
        <f t="shared" si="4"/>
        <v>52.165906654797176</v>
      </c>
      <c r="J17" s="787">
        <f t="shared" si="5"/>
        <v>46.385484471967203</v>
      </c>
      <c r="K17" s="468"/>
      <c r="L17" s="656"/>
      <c r="M17" s="468"/>
      <c r="N17" s="782" t="s">
        <v>412</v>
      </c>
      <c r="O17" s="783">
        <f>'[2]Fig.2.5 Q4-canali'!M19</f>
        <v>0.17900933333333335</v>
      </c>
      <c r="P17" s="783">
        <f>'[2]Fig.2.5 Q4-canali'!N19</f>
        <v>0.20440966666666666</v>
      </c>
      <c r="Q17" s="783">
        <f>'[2]Fig.2.5 Q4-canali'!O19</f>
        <v>0.16502700000000001</v>
      </c>
      <c r="R17" s="783">
        <f>'[2]Fig.2.5 Q4-canali'!P19</f>
        <v>0.16116333333333335</v>
      </c>
      <c r="S17" s="783">
        <f>'[2]Fig.2.5 Q4-canali'!Q19</f>
        <v>0.19867399999999999</v>
      </c>
      <c r="T17" s="784">
        <f t="shared" si="6"/>
        <v>1.9664666666666636E-2</v>
      </c>
      <c r="U17" s="785">
        <f t="shared" si="7"/>
        <v>3.7510666666666637E-2</v>
      </c>
      <c r="V17" s="789">
        <f t="shared" si="0"/>
        <v>10.985274510826233</v>
      </c>
      <c r="W17" s="790">
        <f t="shared" si="1"/>
        <v>23.274938468220626</v>
      </c>
    </row>
    <row r="18" spans="1:23" ht="17.25" customHeight="1" thickBot="1" x14ac:dyDescent="0.3">
      <c r="A18" s="523" t="s">
        <v>737</v>
      </c>
      <c r="B18" s="788">
        <f>SUM(B9:B17)</f>
        <v>15.988439999999999</v>
      </c>
      <c r="C18" s="788">
        <f t="shared" ref="C18:F18" si="9">SUM(C9:C17)</f>
        <v>17.221803333333337</v>
      </c>
      <c r="D18" s="788">
        <f t="shared" si="9"/>
        <v>14.864072666666669</v>
      </c>
      <c r="E18" s="788">
        <f t="shared" si="9"/>
        <v>14.120488666666667</v>
      </c>
      <c r="F18" s="788">
        <f t="shared" si="9"/>
        <v>13.788801333333332</v>
      </c>
      <c r="G18" s="784">
        <f t="shared" si="2"/>
        <v>-2.199638666666667</v>
      </c>
      <c r="H18" s="785">
        <f>+F18-E18</f>
        <v>-0.33168733333333478</v>
      </c>
      <c r="I18" s="786">
        <f>(F18-B18)/B18*100</f>
        <v>-13.757681591616613</v>
      </c>
      <c r="J18" s="787">
        <f>(F18-E18)/E18*100</f>
        <v>-2.3489791406180425</v>
      </c>
      <c r="K18" s="50"/>
      <c r="L18" s="415"/>
      <c r="M18" s="50"/>
      <c r="N18" s="523" t="s">
        <v>737</v>
      </c>
      <c r="O18" s="788">
        <f>SUM(O9:O17)</f>
        <v>6.4099339999999998</v>
      </c>
      <c r="P18" s="788">
        <f t="shared" ref="P18:S18" si="10">SUM(P9:P17)</f>
        <v>6.9777820000000004</v>
      </c>
      <c r="Q18" s="788">
        <f t="shared" si="10"/>
        <v>6.0857390000000002</v>
      </c>
      <c r="R18" s="788">
        <f t="shared" si="10"/>
        <v>5.7769566666666679</v>
      </c>
      <c r="S18" s="788">
        <f t="shared" si="10"/>
        <v>5.6064169999999995</v>
      </c>
      <c r="T18" s="784">
        <f t="shared" si="6"/>
        <v>-0.80351700000000026</v>
      </c>
      <c r="U18" s="785">
        <f t="shared" si="7"/>
        <v>-0.17053966666666831</v>
      </c>
      <c r="V18" s="789">
        <f t="shared" si="0"/>
        <v>-12.535495685290993</v>
      </c>
      <c r="W18" s="790">
        <f t="shared" si="1"/>
        <v>-2.9520676111470734</v>
      </c>
    </row>
    <row r="19" spans="1:23" ht="17.25" customHeight="1" x14ac:dyDescent="0.25">
      <c r="E19" s="322"/>
      <c r="F19" s="322"/>
      <c r="K19" s="50"/>
      <c r="L19" s="415"/>
      <c r="M19" s="50"/>
      <c r="N19" s="34"/>
      <c r="T19" s="34"/>
      <c r="U19" s="34"/>
    </row>
    <row r="20" spans="1:23" ht="17.25" customHeight="1" x14ac:dyDescent="0.25">
      <c r="K20" s="50"/>
      <c r="L20" s="415"/>
      <c r="M20" s="50"/>
      <c r="N20" s="34"/>
      <c r="T20" s="513"/>
      <c r="U20" s="513"/>
    </row>
    <row r="21" spans="1:23" ht="17.25" customHeight="1" x14ac:dyDescent="0.3">
      <c r="A21" s="499" t="s">
        <v>675</v>
      </c>
      <c r="B21" s="964"/>
      <c r="C21" s="964"/>
      <c r="G21" s="1096" t="s">
        <v>399</v>
      </c>
      <c r="H21" s="1097"/>
      <c r="K21" s="50"/>
      <c r="L21" s="415"/>
      <c r="M21" s="50"/>
      <c r="N21" s="34"/>
      <c r="T21" s="1096" t="s">
        <v>399</v>
      </c>
      <c r="U21" s="1097"/>
    </row>
    <row r="22" spans="1:23" x14ac:dyDescent="0.25">
      <c r="G22" s="475" t="str">
        <f>+I7</f>
        <v xml:space="preserve"> '19-'23</v>
      </c>
      <c r="H22" s="476" t="str">
        <f>+J7</f>
        <v xml:space="preserve"> '22-'23</v>
      </c>
      <c r="K22" s="50"/>
      <c r="L22" s="415"/>
      <c r="M22" s="50"/>
      <c r="T22" s="477" t="str">
        <f>+V7</f>
        <v xml:space="preserve"> '19-'23</v>
      </c>
      <c r="U22" s="478" t="str">
        <f>+W7</f>
        <v xml:space="preserve"> '22-'23</v>
      </c>
    </row>
    <row r="23" spans="1:23" ht="16.5" thickBot="1" x14ac:dyDescent="0.3">
      <c r="A23" s="414" t="s">
        <v>337</v>
      </c>
      <c r="G23" s="463"/>
      <c r="H23" s="463"/>
      <c r="K23" s="50"/>
      <c r="L23" s="415"/>
      <c r="M23" s="50"/>
      <c r="N23" s="414" t="s">
        <v>337</v>
      </c>
      <c r="T23" s="463"/>
      <c r="U23" s="463"/>
    </row>
    <row r="24" spans="1:23" s="117" customFormat="1" ht="18" customHeight="1" x14ac:dyDescent="0.25">
      <c r="A24" s="755" t="s">
        <v>404</v>
      </c>
      <c r="B24" s="773">
        <v>20.194278865040669</v>
      </c>
      <c r="C24" s="773">
        <v>20.128029936816887</v>
      </c>
      <c r="D24" s="773">
        <v>22.008985277674331</v>
      </c>
      <c r="E24" s="773">
        <v>21.649350649350648</v>
      </c>
      <c r="F24" s="773">
        <v>20.786684588208466</v>
      </c>
      <c r="G24" s="759">
        <f t="shared" ref="G24:G32" si="11">F24-B24</f>
        <v>0.59240572316779705</v>
      </c>
      <c r="H24" s="760">
        <f t="shared" ref="H24:H32" si="12">F24-E24</f>
        <v>-0.86266606114218192</v>
      </c>
      <c r="K24" s="468"/>
      <c r="L24" s="656"/>
      <c r="M24" s="468"/>
      <c r="N24" s="755" t="s">
        <v>404</v>
      </c>
      <c r="O24" s="773">
        <v>17.500419439966574</v>
      </c>
      <c r="P24" s="773">
        <v>18.202588135722912</v>
      </c>
      <c r="Q24" s="773">
        <v>19.210320458585493</v>
      </c>
      <c r="R24" s="773">
        <v>19.421621791825512</v>
      </c>
      <c r="S24" s="773">
        <v>18.144816459242548</v>
      </c>
      <c r="T24" s="768">
        <f t="shared" ref="T24:T32" si="13">S24-O24</f>
        <v>0.64439701927597426</v>
      </c>
      <c r="U24" s="769">
        <f t="shared" ref="U24:U32" si="14">S24-R24</f>
        <v>-1.2768053325829634</v>
      </c>
    </row>
    <row r="25" spans="1:23" s="117" customFormat="1" ht="18" customHeight="1" x14ac:dyDescent="0.25">
      <c r="A25" s="222" t="s">
        <v>405</v>
      </c>
      <c r="B25" s="68">
        <v>6.3109682354924823</v>
      </c>
      <c r="C25" s="68">
        <v>6.0592092147283596</v>
      </c>
      <c r="D25" s="68">
        <v>5.1327025973351734</v>
      </c>
      <c r="E25" s="68">
        <v>4.7546007638260885</v>
      </c>
      <c r="F25" s="68">
        <v>4.3481583346185637</v>
      </c>
      <c r="G25" s="761">
        <f t="shared" si="11"/>
        <v>-1.9628099008739186</v>
      </c>
      <c r="H25" s="427">
        <f t="shared" si="12"/>
        <v>-0.40644242920752482</v>
      </c>
      <c r="K25" s="468"/>
      <c r="L25" s="656"/>
      <c r="M25" s="468"/>
      <c r="N25" s="222" t="s">
        <v>405</v>
      </c>
      <c r="O25" s="68">
        <v>5.5990816476431782</v>
      </c>
      <c r="P25" s="68">
        <v>5.2661929452773713</v>
      </c>
      <c r="Q25" s="68">
        <v>4.7861755782897513</v>
      </c>
      <c r="R25" s="68">
        <v>5.0018586925901287</v>
      </c>
      <c r="S25" s="68">
        <v>4.8349240440077379</v>
      </c>
      <c r="T25" s="770">
        <f t="shared" si="13"/>
        <v>-0.76415760363544027</v>
      </c>
      <c r="U25" s="654">
        <f t="shared" si="14"/>
        <v>-0.16693464858239082</v>
      </c>
    </row>
    <row r="26" spans="1:23" s="117" customFormat="1" ht="18" customHeight="1" thickBot="1" x14ac:dyDescent="0.3">
      <c r="A26" s="762" t="s">
        <v>406</v>
      </c>
      <c r="B26" s="774">
        <v>6.1776468785472716</v>
      </c>
      <c r="C26" s="774">
        <v>7.0269433849778311</v>
      </c>
      <c r="D26" s="774">
        <v>7.3450869921787687</v>
      </c>
      <c r="E26" s="774">
        <v>7.135750638846809</v>
      </c>
      <c r="F26" s="774">
        <v>5.7731671144397598</v>
      </c>
      <c r="G26" s="766">
        <f t="shared" si="11"/>
        <v>-0.40447976410751174</v>
      </c>
      <c r="H26" s="767">
        <f t="shared" si="12"/>
        <v>-1.3625835244070492</v>
      </c>
      <c r="K26" s="468"/>
      <c r="L26" s="656"/>
      <c r="M26" s="468"/>
      <c r="N26" s="762" t="s">
        <v>406</v>
      </c>
      <c r="O26" s="774">
        <v>7.6433426037451042</v>
      </c>
      <c r="P26" s="774">
        <v>8.4237468279006613</v>
      </c>
      <c r="Q26" s="774">
        <v>8.2855877765814068</v>
      </c>
      <c r="R26" s="774">
        <v>7.5154652853238346</v>
      </c>
      <c r="S26" s="774">
        <v>6.8039911733370637</v>
      </c>
      <c r="T26" s="771">
        <f t="shared" si="13"/>
        <v>-0.8393514304080405</v>
      </c>
      <c r="U26" s="772">
        <f t="shared" si="14"/>
        <v>-0.71147411198677091</v>
      </c>
    </row>
    <row r="27" spans="1:23" s="117" customFormat="1" ht="18" customHeight="1" x14ac:dyDescent="0.25">
      <c r="A27" s="755" t="s">
        <v>407</v>
      </c>
      <c r="B27" s="773">
        <v>16.067807439022936</v>
      </c>
      <c r="C27" s="773">
        <v>16.446490732470085</v>
      </c>
      <c r="D27" s="773">
        <v>16.899267259414017</v>
      </c>
      <c r="E27" s="773">
        <v>16.236333109579665</v>
      </c>
      <c r="F27" s="773">
        <v>15.575367962770903</v>
      </c>
      <c r="G27" s="759">
        <f t="shared" si="11"/>
        <v>-0.49243947625203255</v>
      </c>
      <c r="H27" s="760">
        <f t="shared" si="12"/>
        <v>-0.66096514680876162</v>
      </c>
      <c r="K27" s="468"/>
      <c r="L27" s="656"/>
      <c r="M27" s="468"/>
      <c r="N27" s="755" t="s">
        <v>407</v>
      </c>
      <c r="O27" s="773">
        <v>16.828062604676457</v>
      </c>
      <c r="P27" s="773">
        <v>17.2929649570838</v>
      </c>
      <c r="Q27" s="773">
        <v>18.330413624188967</v>
      </c>
      <c r="R27" s="773">
        <v>17.650246483119751</v>
      </c>
      <c r="S27" s="773">
        <v>17.638409834105335</v>
      </c>
      <c r="T27" s="768">
        <f t="shared" si="13"/>
        <v>0.81034722942887782</v>
      </c>
      <c r="U27" s="769">
        <f t="shared" si="14"/>
        <v>-1.1836649014416167E-2</v>
      </c>
    </row>
    <row r="28" spans="1:23" s="117" customFormat="1" ht="18" customHeight="1" x14ac:dyDescent="0.25">
      <c r="A28" s="222" t="s">
        <v>408</v>
      </c>
      <c r="B28" s="68">
        <v>6.4890829808181048</v>
      </c>
      <c r="C28" s="68">
        <v>5.6372198649472978</v>
      </c>
      <c r="D28" s="68">
        <v>5.4311935338766562</v>
      </c>
      <c r="E28" s="68">
        <v>5.5593655680853953</v>
      </c>
      <c r="F28" s="68">
        <v>6.0883149140692412</v>
      </c>
      <c r="G28" s="761">
        <f t="shared" si="11"/>
        <v>-0.40076806674886356</v>
      </c>
      <c r="H28" s="427">
        <f t="shared" si="12"/>
        <v>0.52894934598384591</v>
      </c>
      <c r="K28" s="468"/>
      <c r="L28" s="656"/>
      <c r="M28" s="468"/>
      <c r="N28" s="222" t="s">
        <v>408</v>
      </c>
      <c r="O28" s="68">
        <v>5.7087093430477829</v>
      </c>
      <c r="P28" s="68">
        <v>5.2447603059599865</v>
      </c>
      <c r="Q28" s="68">
        <v>4.6443708752736512</v>
      </c>
      <c r="R28" s="68">
        <v>4.6810966530846567</v>
      </c>
      <c r="S28" s="68">
        <v>4.7537226230867491</v>
      </c>
      <c r="T28" s="770">
        <f t="shared" si="13"/>
        <v>-0.95498671996103379</v>
      </c>
      <c r="U28" s="654">
        <f t="shared" si="14"/>
        <v>7.2625970002092366E-2</v>
      </c>
    </row>
    <row r="29" spans="1:23" s="117" customFormat="1" ht="18" customHeight="1" thickBot="1" x14ac:dyDescent="0.3">
      <c r="A29" s="762" t="s">
        <v>409</v>
      </c>
      <c r="B29" s="774">
        <v>5.1457875267488138</v>
      </c>
      <c r="C29" s="774">
        <v>4.9183903092352335</v>
      </c>
      <c r="D29" s="774">
        <v>4.4213257238651664</v>
      </c>
      <c r="E29" s="774">
        <v>4.6751474230306522</v>
      </c>
      <c r="F29" s="774">
        <v>4.5596007178880864</v>
      </c>
      <c r="G29" s="766">
        <f t="shared" si="11"/>
        <v>-0.58618680886072738</v>
      </c>
      <c r="H29" s="767">
        <f t="shared" si="12"/>
        <v>-0.11554670514256582</v>
      </c>
      <c r="K29" s="468"/>
      <c r="L29" s="656"/>
      <c r="M29" s="468"/>
      <c r="N29" s="762" t="s">
        <v>409</v>
      </c>
      <c r="O29" s="774">
        <v>4.4328717828585784</v>
      </c>
      <c r="P29" s="774">
        <v>4.0576205847710112</v>
      </c>
      <c r="Q29" s="774">
        <v>4.0782085401231782</v>
      </c>
      <c r="R29" s="774">
        <v>4.0375663783298457</v>
      </c>
      <c r="S29" s="774">
        <v>4.0502334627416055</v>
      </c>
      <c r="T29" s="771">
        <f t="shared" si="13"/>
        <v>-0.38263832011697296</v>
      </c>
      <c r="U29" s="772">
        <f t="shared" si="14"/>
        <v>1.2667084411759788E-2</v>
      </c>
    </row>
    <row r="30" spans="1:23" s="117" customFormat="1" ht="18" customHeight="1" thickBot="1" x14ac:dyDescent="0.3">
      <c r="A30" s="221" t="s">
        <v>410</v>
      </c>
      <c r="B30" s="484">
        <v>4.7408992725905916</v>
      </c>
      <c r="C30" s="484">
        <v>5.2039661180015964</v>
      </c>
      <c r="D30" s="484">
        <v>4.7277272529458747</v>
      </c>
      <c r="E30" s="484">
        <v>4.8114265363096402</v>
      </c>
      <c r="F30" s="484">
        <v>5.4932281896101598</v>
      </c>
      <c r="G30" s="778">
        <f t="shared" si="11"/>
        <v>0.75232891701956817</v>
      </c>
      <c r="H30" s="779">
        <f t="shared" si="12"/>
        <v>0.68180165330051956</v>
      </c>
      <c r="K30" s="468"/>
      <c r="L30" s="656"/>
      <c r="M30" s="468"/>
      <c r="N30" s="221" t="s">
        <v>410</v>
      </c>
      <c r="O30" s="484">
        <v>3.7523844029593461</v>
      </c>
      <c r="P30" s="484">
        <v>3.6276075469808831</v>
      </c>
      <c r="Q30" s="484">
        <v>3.3726058244294999</v>
      </c>
      <c r="R30" s="484">
        <v>3.6065247141151953</v>
      </c>
      <c r="S30" s="484">
        <v>3.694518453952031</v>
      </c>
      <c r="T30" s="780">
        <f t="shared" si="13"/>
        <v>-5.786594900731501E-2</v>
      </c>
      <c r="U30" s="781">
        <f t="shared" si="14"/>
        <v>8.7993739836835783E-2</v>
      </c>
    </row>
    <row r="31" spans="1:23" s="117" customFormat="1" ht="18" customHeight="1" thickBot="1" x14ac:dyDescent="0.3">
      <c r="A31" s="782" t="s">
        <v>411</v>
      </c>
      <c r="B31" s="791">
        <v>2.4476033940749011</v>
      </c>
      <c r="C31" s="791">
        <v>2.261341599878794</v>
      </c>
      <c r="D31" s="791">
        <v>1.8685963089047293</v>
      </c>
      <c r="E31" s="791">
        <v>2.355090505349573</v>
      </c>
      <c r="F31" s="791">
        <v>2.5314520669543987</v>
      </c>
      <c r="G31" s="786">
        <f t="shared" si="11"/>
        <v>8.3848672879497599E-2</v>
      </c>
      <c r="H31" s="787">
        <f t="shared" si="12"/>
        <v>0.17636156160482575</v>
      </c>
      <c r="K31" s="468"/>
      <c r="L31" s="656"/>
      <c r="M31" s="468"/>
      <c r="N31" s="782" t="s">
        <v>411</v>
      </c>
      <c r="O31" s="791">
        <v>2.2594186887894785</v>
      </c>
      <c r="P31" s="791">
        <v>2.0155360056870939</v>
      </c>
      <c r="Q31" s="791">
        <v>2.0002022399740507</v>
      </c>
      <c r="R31" s="791">
        <v>2.464938194650053</v>
      </c>
      <c r="S31" s="791">
        <v>2.4952489512605265</v>
      </c>
      <c r="T31" s="789">
        <f t="shared" si="13"/>
        <v>0.23583026247104799</v>
      </c>
      <c r="U31" s="790">
        <f t="shared" si="14"/>
        <v>3.0310756610473444E-2</v>
      </c>
    </row>
    <row r="32" spans="1:23" s="117" customFormat="1" ht="18" customHeight="1" thickBot="1" x14ac:dyDescent="0.3">
      <c r="A32" s="782" t="s">
        <v>412</v>
      </c>
      <c r="B32" s="791">
        <v>1.9958897100532205</v>
      </c>
      <c r="C32" s="791">
        <v>2.2258800598318449</v>
      </c>
      <c r="D32" s="791">
        <v>2.0167718891152151</v>
      </c>
      <c r="E32" s="791">
        <v>2.3476294967511953</v>
      </c>
      <c r="F32" s="791">
        <v>3.4739638815543059</v>
      </c>
      <c r="G32" s="786">
        <f t="shared" si="11"/>
        <v>1.4780741715010854</v>
      </c>
      <c r="H32" s="787">
        <f t="shared" si="12"/>
        <v>1.1263343848031107</v>
      </c>
      <c r="K32" s="468"/>
      <c r="L32" s="656"/>
      <c r="M32" s="468"/>
      <c r="N32" s="782" t="s">
        <v>412</v>
      </c>
      <c r="O32" s="791">
        <v>1.8307463775030948</v>
      </c>
      <c r="P32" s="791">
        <v>1.9353726956206043</v>
      </c>
      <c r="Q32" s="791">
        <v>1.8035918862919462</v>
      </c>
      <c r="R32" s="791">
        <v>1.8475725337205202</v>
      </c>
      <c r="S32" s="791">
        <v>2.2930841135302513</v>
      </c>
      <c r="T32" s="789">
        <f t="shared" si="13"/>
        <v>0.46233773602715655</v>
      </c>
      <c r="U32" s="790">
        <f t="shared" si="14"/>
        <v>0.44551157980973111</v>
      </c>
    </row>
    <row r="33" spans="1:14" ht="13.5" customHeight="1" x14ac:dyDescent="0.25">
      <c r="K33" s="50"/>
      <c r="L33" s="415"/>
      <c r="M33" s="50"/>
      <c r="N33" s="34"/>
    </row>
    <row r="34" spans="1:14" x14ac:dyDescent="0.25">
      <c r="A34" s="409" t="s">
        <v>295</v>
      </c>
    </row>
  </sheetData>
  <mergeCells count="6">
    <mergeCell ref="G6:H6"/>
    <mergeCell ref="I6:J6"/>
    <mergeCell ref="T6:U6"/>
    <mergeCell ref="V6:W6"/>
    <mergeCell ref="G21:H21"/>
    <mergeCell ref="T21:U2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23">
    <tabColor rgb="FFFF0000"/>
  </sheetPr>
  <dimension ref="A1:M60"/>
  <sheetViews>
    <sheetView showGridLines="0" zoomScale="80" zoomScaleNormal="80" workbookViewId="0">
      <pane xSplit="1" ySplit="5" topLeftCell="B31" activePane="bottomRight" state="frozen"/>
      <selection pane="topRight" activeCell="B1" sqref="B1"/>
      <selection pane="bottomLeft" activeCell="A6" sqref="A6"/>
      <selection pane="bottomRight" activeCell="G62" sqref="G62"/>
    </sheetView>
  </sheetViews>
  <sheetFormatPr defaultColWidth="9.140625" defaultRowHeight="15.75" x14ac:dyDescent="0.25"/>
  <cols>
    <col min="1" max="1" width="9.42578125" style="223" customWidth="1"/>
    <col min="2" max="3" width="15.7109375" style="117" customWidth="1"/>
    <col min="4" max="5" width="6" style="117" customWidth="1"/>
    <col min="6" max="6" width="47.28515625" style="117" customWidth="1"/>
    <col min="7" max="11" width="9.140625" style="117"/>
    <col min="12" max="12" width="2.42578125" style="117" customWidth="1"/>
    <col min="13" max="13" width="14.5703125" style="117" customWidth="1"/>
    <col min="14" max="16384" width="9.140625" style="117"/>
  </cols>
  <sheetData>
    <row r="1" spans="1:13" ht="21" x14ac:dyDescent="0.25">
      <c r="A1" s="538" t="str">
        <f>+'Indice-Index'!C11</f>
        <v xml:space="preserve">2.6   Ascolti complessivi dei principali TG nazionali  - Total audience  of the main national news programs </v>
      </c>
      <c r="B1" s="482"/>
      <c r="C1" s="482"/>
      <c r="D1" s="483"/>
      <c r="E1" s="483"/>
      <c r="F1" s="483"/>
      <c r="G1" s="483"/>
      <c r="H1" s="483"/>
      <c r="I1" s="483"/>
      <c r="J1" s="483"/>
      <c r="K1" s="483"/>
      <c r="L1" s="483"/>
      <c r="M1" s="483"/>
    </row>
    <row r="2" spans="1:13" x14ac:dyDescent="0.25">
      <c r="B2" s="24"/>
      <c r="C2" s="24"/>
    </row>
    <row r="3" spans="1:13" x14ac:dyDescent="0.25">
      <c r="B3" s="24"/>
      <c r="C3" s="24"/>
    </row>
    <row r="4" spans="1:13" x14ac:dyDescent="0.25">
      <c r="A4" s="539"/>
      <c r="B4" s="1098" t="s">
        <v>285</v>
      </c>
      <c r="C4" s="1098"/>
    </row>
    <row r="5" spans="1:13" x14ac:dyDescent="0.25">
      <c r="A5" s="223" t="s">
        <v>241</v>
      </c>
      <c r="B5" s="177" t="s">
        <v>328</v>
      </c>
      <c r="C5" s="177" t="s">
        <v>286</v>
      </c>
    </row>
    <row r="6" spans="1:13" s="468" customFormat="1" ht="16.5" customHeight="1" x14ac:dyDescent="0.25">
      <c r="A6" s="338">
        <v>43617</v>
      </c>
      <c r="B6" s="419">
        <v>12.866876999999997</v>
      </c>
      <c r="C6" s="419">
        <v>13.528878000000001</v>
      </c>
    </row>
    <row r="7" spans="1:13" s="468" customFormat="1" ht="16.5" customHeight="1" x14ac:dyDescent="0.25">
      <c r="A7" s="338">
        <v>43647</v>
      </c>
      <c r="B7" s="419">
        <v>12.314311</v>
      </c>
      <c r="C7" s="419">
        <v>12.973713</v>
      </c>
    </row>
    <row r="8" spans="1:13" s="468" customFormat="1" ht="16.5" customHeight="1" x14ac:dyDescent="0.25">
      <c r="A8" s="338">
        <v>43678</v>
      </c>
      <c r="B8" s="419">
        <v>12.643353999999999</v>
      </c>
      <c r="C8" s="419">
        <v>12.844818</v>
      </c>
    </row>
    <row r="9" spans="1:13" s="468" customFormat="1" ht="16.5" customHeight="1" x14ac:dyDescent="0.25">
      <c r="A9" s="338">
        <v>43709</v>
      </c>
      <c r="B9" s="419">
        <v>13.281795000000002</v>
      </c>
      <c r="C9" s="419">
        <v>16.016195</v>
      </c>
    </row>
    <row r="10" spans="1:13" s="468" customFormat="1" ht="16.5" customHeight="1" x14ac:dyDescent="0.25">
      <c r="A10" s="338">
        <v>43739</v>
      </c>
      <c r="B10" s="419">
        <v>13.322372</v>
      </c>
      <c r="C10" s="419">
        <v>17.468744000000001</v>
      </c>
    </row>
    <row r="11" spans="1:13" s="468" customFormat="1" ht="16.5" customHeight="1" x14ac:dyDescent="0.25">
      <c r="A11" s="338">
        <v>43770</v>
      </c>
      <c r="B11" s="419">
        <v>14.690561000000001</v>
      </c>
      <c r="C11" s="419">
        <v>18.854476999999999</v>
      </c>
    </row>
    <row r="12" spans="1:13" s="468" customFormat="1" ht="16.5" customHeight="1" x14ac:dyDescent="0.25">
      <c r="A12" s="319">
        <v>43800</v>
      </c>
      <c r="B12" s="804">
        <v>13.935471000000003</v>
      </c>
      <c r="C12" s="804">
        <v>17.899776000000003</v>
      </c>
    </row>
    <row r="13" spans="1:13" s="468" customFormat="1" ht="16.5" customHeight="1" x14ac:dyDescent="0.25">
      <c r="A13" s="338">
        <v>43831</v>
      </c>
      <c r="B13" s="419">
        <v>14.61885</v>
      </c>
      <c r="C13" s="419">
        <v>19.280491000000001</v>
      </c>
    </row>
    <row r="14" spans="1:13" s="468" customFormat="1" ht="16.5" customHeight="1" x14ac:dyDescent="0.25">
      <c r="A14" s="338">
        <v>43862</v>
      </c>
      <c r="B14" s="419">
        <v>15.602945000000002</v>
      </c>
      <c r="C14" s="419">
        <v>20.284563999999996</v>
      </c>
    </row>
    <row r="15" spans="1:13" s="468" customFormat="1" ht="16.5" customHeight="1" x14ac:dyDescent="0.25">
      <c r="A15" s="338">
        <v>43891</v>
      </c>
      <c r="B15" s="419">
        <v>22.773198000000001</v>
      </c>
      <c r="C15" s="419">
        <v>27.891433000000003</v>
      </c>
    </row>
    <row r="16" spans="1:13" s="468" customFormat="1" ht="16.5" customHeight="1" x14ac:dyDescent="0.25">
      <c r="A16" s="338">
        <v>43922</v>
      </c>
      <c r="B16" s="419">
        <v>22.447732999999999</v>
      </c>
      <c r="C16" s="419">
        <v>26.455393000000001</v>
      </c>
    </row>
    <row r="17" spans="1:13" s="468" customFormat="1" ht="16.5" customHeight="1" x14ac:dyDescent="0.25">
      <c r="A17" s="338">
        <v>43952</v>
      </c>
      <c r="B17" s="419">
        <v>18.576830000000001</v>
      </c>
      <c r="C17" s="419">
        <v>21.132441</v>
      </c>
    </row>
    <row r="18" spans="1:13" s="468" customFormat="1" ht="16.5" customHeight="1" x14ac:dyDescent="0.25">
      <c r="A18" s="338">
        <v>43983</v>
      </c>
      <c r="B18" s="419">
        <v>15.088782</v>
      </c>
      <c r="C18" s="419">
        <v>16.753997000000002</v>
      </c>
    </row>
    <row r="19" spans="1:13" s="468" customFormat="1" ht="16.5" customHeight="1" x14ac:dyDescent="0.25">
      <c r="A19" s="338">
        <v>44013</v>
      </c>
      <c r="B19" s="419">
        <v>13.301515999999999</v>
      </c>
      <c r="C19" s="419">
        <v>13.55369</v>
      </c>
    </row>
    <row r="20" spans="1:13" s="468" customFormat="1" ht="16.5" customHeight="1" x14ac:dyDescent="0.25">
      <c r="A20" s="338">
        <v>44044</v>
      </c>
      <c r="B20" s="419">
        <v>13.456237000000002</v>
      </c>
      <c r="C20" s="419">
        <v>13.929822</v>
      </c>
    </row>
    <row r="21" spans="1:13" s="468" customFormat="1" ht="16.5" customHeight="1" x14ac:dyDescent="0.25">
      <c r="A21" s="338">
        <v>44075</v>
      </c>
      <c r="B21" s="419">
        <v>14.157859999999998</v>
      </c>
      <c r="C21" s="419">
        <v>17.024748000000002</v>
      </c>
    </row>
    <row r="22" spans="1:13" s="468" customFormat="1" ht="16.5" customHeight="1" x14ac:dyDescent="0.25">
      <c r="A22" s="338">
        <v>44105</v>
      </c>
      <c r="B22" s="419">
        <v>15.716833999999999</v>
      </c>
      <c r="C22" s="419">
        <v>21.111848000000002</v>
      </c>
    </row>
    <row r="23" spans="1:13" s="468" customFormat="1" ht="16.5" customHeight="1" x14ac:dyDescent="0.25">
      <c r="A23" s="338">
        <v>44136</v>
      </c>
      <c r="B23" s="419">
        <v>17.554345000000001</v>
      </c>
      <c r="C23" s="419">
        <v>24.021720999999999</v>
      </c>
    </row>
    <row r="24" spans="1:13" s="468" customFormat="1" ht="16.5" customHeight="1" x14ac:dyDescent="0.25">
      <c r="A24" s="319">
        <v>44166</v>
      </c>
      <c r="B24" s="804">
        <v>17.394858000000003</v>
      </c>
      <c r="C24" s="804">
        <v>22.244465999999999</v>
      </c>
    </row>
    <row r="25" spans="1:13" s="468" customFormat="1" ht="16.5" customHeight="1" x14ac:dyDescent="0.25">
      <c r="A25" s="338">
        <v>44197</v>
      </c>
      <c r="B25" s="419">
        <v>17.730959000000002</v>
      </c>
      <c r="C25" s="419">
        <v>22.627334999999999</v>
      </c>
    </row>
    <row r="26" spans="1:13" s="468" customFormat="1" ht="16.5" customHeight="1" x14ac:dyDescent="0.25">
      <c r="A26" s="338">
        <v>44228</v>
      </c>
      <c r="B26" s="419">
        <v>16.163433000000001</v>
      </c>
      <c r="C26" s="419">
        <v>21.788118000000001</v>
      </c>
    </row>
    <row r="27" spans="1:13" s="468" customFormat="1" ht="16.5" customHeight="1" x14ac:dyDescent="0.25">
      <c r="A27" s="338">
        <v>44256</v>
      </c>
      <c r="B27" s="419">
        <v>16.678267999999999</v>
      </c>
      <c r="C27" s="419">
        <v>22.236296000000003</v>
      </c>
    </row>
    <row r="28" spans="1:13" s="468" customFormat="1" ht="16.5" customHeight="1" x14ac:dyDescent="0.25">
      <c r="A28" s="338">
        <v>44287</v>
      </c>
      <c r="B28" s="419">
        <v>15.946782000000001</v>
      </c>
      <c r="C28" s="419">
        <v>19.982935000000001</v>
      </c>
    </row>
    <row r="29" spans="1:13" s="468" customFormat="1" ht="16.5" customHeight="1" x14ac:dyDescent="0.25">
      <c r="A29" s="338">
        <v>44317</v>
      </c>
      <c r="B29" s="419">
        <v>14.363310999999998</v>
      </c>
      <c r="C29" s="419">
        <v>17.699448999999998</v>
      </c>
      <c r="M29" s="177"/>
    </row>
    <row r="30" spans="1:13" s="468" customFormat="1" ht="16.5" customHeight="1" x14ac:dyDescent="0.25">
      <c r="A30" s="338">
        <v>44348</v>
      </c>
      <c r="B30" s="419">
        <v>13.342699</v>
      </c>
      <c r="C30" s="419">
        <v>14.731450000000001</v>
      </c>
    </row>
    <row r="31" spans="1:13" s="468" customFormat="1" ht="16.5" customHeight="1" x14ac:dyDescent="0.25">
      <c r="A31" s="338">
        <v>44378</v>
      </c>
      <c r="B31" s="419">
        <v>13.116216</v>
      </c>
      <c r="C31" s="419">
        <v>13.81941</v>
      </c>
    </row>
    <row r="32" spans="1:13" s="468" customFormat="1" ht="16.5" customHeight="1" x14ac:dyDescent="0.25">
      <c r="A32" s="338">
        <v>44409</v>
      </c>
      <c r="B32" s="419">
        <v>12.520987999999999</v>
      </c>
      <c r="C32" s="419">
        <v>13.237617999999998</v>
      </c>
    </row>
    <row r="33" spans="1:13" s="468" customFormat="1" ht="16.5" customHeight="1" x14ac:dyDescent="0.25">
      <c r="A33" s="338">
        <v>44440</v>
      </c>
      <c r="B33" s="419">
        <v>12.88761</v>
      </c>
      <c r="C33" s="419">
        <v>15.738948000000002</v>
      </c>
    </row>
    <row r="34" spans="1:13" s="468" customFormat="1" ht="16.5" customHeight="1" x14ac:dyDescent="0.25">
      <c r="A34" s="338">
        <v>44470</v>
      </c>
      <c r="B34" s="419">
        <v>13.43267</v>
      </c>
      <c r="C34" s="419">
        <v>17.705825999999998</v>
      </c>
    </row>
    <row r="35" spans="1:13" s="468" customFormat="1" ht="16.5" customHeight="1" x14ac:dyDescent="0.25">
      <c r="A35" s="338">
        <v>44501</v>
      </c>
      <c r="B35" s="419">
        <v>13.896738000000001</v>
      </c>
      <c r="C35" s="419">
        <v>18.636672999999998</v>
      </c>
    </row>
    <row r="36" spans="1:13" s="468" customFormat="1" ht="16.5" customHeight="1" x14ac:dyDescent="0.25">
      <c r="A36" s="319">
        <v>44531</v>
      </c>
      <c r="B36" s="804">
        <v>13.623716</v>
      </c>
      <c r="C36" s="804">
        <v>18.298372999999998</v>
      </c>
    </row>
    <row r="37" spans="1:13" s="468" customFormat="1" x14ac:dyDescent="0.25">
      <c r="A37" s="338">
        <v>44562</v>
      </c>
      <c r="B37" s="419">
        <v>14.873578000000002</v>
      </c>
      <c r="C37" s="419">
        <v>19.710942000000003</v>
      </c>
    </row>
    <row r="38" spans="1:13" s="468" customFormat="1" x14ac:dyDescent="0.25">
      <c r="A38" s="338">
        <v>44593</v>
      </c>
      <c r="B38" s="419">
        <v>14.305821</v>
      </c>
      <c r="C38" s="419">
        <v>19.232627999999995</v>
      </c>
    </row>
    <row r="39" spans="1:13" s="468" customFormat="1" x14ac:dyDescent="0.25">
      <c r="A39" s="338">
        <v>44621</v>
      </c>
      <c r="B39" s="419">
        <v>14.141365</v>
      </c>
      <c r="C39" s="419">
        <v>18.770731000000001</v>
      </c>
    </row>
    <row r="40" spans="1:13" s="468" customFormat="1" ht="18.75" x14ac:dyDescent="0.25">
      <c r="A40" s="338">
        <v>44652</v>
      </c>
      <c r="B40" s="419">
        <v>13.101083000000001</v>
      </c>
      <c r="C40" s="419">
        <v>16.075973999999999</v>
      </c>
      <c r="F40" s="469" t="s">
        <v>992</v>
      </c>
      <c r="G40" s="535">
        <f>+'2.1'!I52</f>
        <v>2019</v>
      </c>
      <c r="H40" s="535">
        <f>+'2.1'!J52</f>
        <v>2020</v>
      </c>
      <c r="I40" s="535">
        <f>+'2.1'!K52</f>
        <v>2021</v>
      </c>
      <c r="J40" s="535">
        <f>+'2.1'!L52</f>
        <v>2022</v>
      </c>
      <c r="K40" s="535">
        <f>+'2.1'!M52</f>
        <v>2023</v>
      </c>
      <c r="M40" s="177" t="str">
        <f>+'2.1'!O52</f>
        <v>2023 vs 2019</v>
      </c>
    </row>
    <row r="41" spans="1:13" x14ac:dyDescent="0.25">
      <c r="A41" s="338">
        <v>44682</v>
      </c>
      <c r="B41" s="419">
        <v>12.283994</v>
      </c>
      <c r="C41" s="419">
        <v>14.371573</v>
      </c>
      <c r="F41" s="162"/>
      <c r="G41" s="162"/>
      <c r="H41" s="162"/>
      <c r="I41" s="162"/>
      <c r="J41" s="162"/>
      <c r="K41" s="162"/>
      <c r="L41" s="468"/>
    </row>
    <row r="42" spans="1:13" ht="18.75" x14ac:dyDescent="0.25">
      <c r="A42" s="338">
        <v>44713</v>
      </c>
      <c r="B42" s="419">
        <v>11.953437000000001</v>
      </c>
      <c r="C42" s="419">
        <v>12.610966000000001</v>
      </c>
      <c r="F42" s="536" t="s">
        <v>414</v>
      </c>
      <c r="G42" s="537">
        <v>16.712387</v>
      </c>
      <c r="H42" s="470">
        <v>20.326768000000001</v>
      </c>
      <c r="I42" s="470">
        <v>18.014703999999998</v>
      </c>
      <c r="J42" s="470">
        <v>15.848587000000002</v>
      </c>
      <c r="K42" s="470">
        <v>15.022832999999999</v>
      </c>
      <c r="L42" s="468"/>
      <c r="M42" s="965">
        <f>+K42-G42</f>
        <v>-1.6895540000000011</v>
      </c>
    </row>
    <row r="43" spans="1:13" x14ac:dyDescent="0.25">
      <c r="A43" s="338">
        <v>44743</v>
      </c>
      <c r="B43" s="419">
        <v>11.779676</v>
      </c>
      <c r="C43" s="419">
        <v>11.805503999999999</v>
      </c>
      <c r="F43" s="639" t="s">
        <v>301</v>
      </c>
      <c r="G43" s="639"/>
      <c r="H43" s="647">
        <f>(H42-G42)/G42*100</f>
        <v>21.626958494917584</v>
      </c>
      <c r="I43" s="647">
        <f t="shared" ref="I43:K43" si="0">(I42-H42)/H42*100</f>
        <v>-11.37447920889343</v>
      </c>
      <c r="J43" s="647">
        <f t="shared" si="0"/>
        <v>-12.02416092987149</v>
      </c>
      <c r="K43" s="647">
        <f t="shared" si="0"/>
        <v>-5.2102689028365958</v>
      </c>
      <c r="L43" s="468"/>
      <c r="M43" s="540">
        <f>(K42-G42)/G42*100</f>
        <v>-10.109591167317996</v>
      </c>
    </row>
    <row r="44" spans="1:13" x14ac:dyDescent="0.25">
      <c r="A44" s="338">
        <v>44774</v>
      </c>
      <c r="B44" s="419">
        <v>11.436076999999999</v>
      </c>
      <c r="C44" s="419">
        <v>11.885137000000002</v>
      </c>
      <c r="F44" s="468"/>
      <c r="G44" s="468"/>
      <c r="H44" s="468"/>
      <c r="I44" s="468"/>
      <c r="J44" s="468"/>
      <c r="K44" s="468"/>
      <c r="L44" s="468"/>
      <c r="M44" s="468"/>
    </row>
    <row r="45" spans="1:13" ht="18.75" x14ac:dyDescent="0.25">
      <c r="A45" s="338">
        <v>44805</v>
      </c>
      <c r="B45" s="419">
        <v>12.463310999999999</v>
      </c>
      <c r="C45" s="419">
        <v>15.207104000000001</v>
      </c>
      <c r="F45" s="536" t="s">
        <v>290</v>
      </c>
      <c r="G45" s="537">
        <v>13.731901000000001</v>
      </c>
      <c r="H45" s="470">
        <v>16.788304</v>
      </c>
      <c r="I45" s="470">
        <v>14.480218000000002</v>
      </c>
      <c r="J45" s="470">
        <v>12.922314</v>
      </c>
      <c r="K45" s="470">
        <v>12.296294</v>
      </c>
      <c r="L45" s="468"/>
      <c r="M45" s="965">
        <f>+K45-G45</f>
        <v>-1.435607000000001</v>
      </c>
    </row>
    <row r="46" spans="1:13" x14ac:dyDescent="0.25">
      <c r="A46" s="338">
        <v>44835</v>
      </c>
      <c r="B46" s="419">
        <v>12.476668999999999</v>
      </c>
      <c r="C46" s="419">
        <v>16.455543000000002</v>
      </c>
      <c r="F46" s="639" t="s">
        <v>301</v>
      </c>
      <c r="G46" s="639"/>
      <c r="H46" s="647">
        <f>(H45-G45)/G45*100</f>
        <v>22.25768304038894</v>
      </c>
      <c r="I46" s="647">
        <f t="shared" ref="I46" si="1">(I45-H45)/H45*100</f>
        <v>-13.748178493789473</v>
      </c>
      <c r="J46" s="647">
        <f t="shared" ref="J46" si="2">(J45-I45)/I45*100</f>
        <v>-10.758843547797431</v>
      </c>
      <c r="K46" s="647">
        <f t="shared" ref="K46" si="3">(K45-J45)/J45*100</f>
        <v>-4.8444883787841748</v>
      </c>
      <c r="L46" s="468"/>
      <c r="M46" s="540">
        <f>(K45-G45)/G45*100</f>
        <v>-10.454539396985172</v>
      </c>
    </row>
    <row r="47" spans="1:13" x14ac:dyDescent="0.25">
      <c r="A47" s="338">
        <v>44866</v>
      </c>
      <c r="B47" s="419">
        <v>13.118315000000001</v>
      </c>
      <c r="C47" s="419">
        <v>17.598075000000001</v>
      </c>
    </row>
    <row r="48" spans="1:13" ht="18.75" x14ac:dyDescent="0.25">
      <c r="A48" s="319">
        <v>44896</v>
      </c>
      <c r="B48" s="804">
        <v>13.052156999999999</v>
      </c>
      <c r="C48" s="804">
        <v>16.768624000000003</v>
      </c>
      <c r="F48" s="407" t="s">
        <v>290</v>
      </c>
      <c r="G48" s="407" t="s">
        <v>283</v>
      </c>
      <c r="H48" s="468"/>
      <c r="I48" s="468"/>
      <c r="J48" s="468"/>
      <c r="K48" s="468"/>
    </row>
    <row r="49" spans="1:11" x14ac:dyDescent="0.25">
      <c r="A49" s="338">
        <v>44927</v>
      </c>
      <c r="B49" s="419">
        <v>13.743408000000001</v>
      </c>
      <c r="C49" s="419">
        <v>17.585335000000001</v>
      </c>
      <c r="F49" s="471" t="s">
        <v>258</v>
      </c>
      <c r="G49" s="471" t="s">
        <v>266</v>
      </c>
      <c r="H49" s="472"/>
      <c r="I49" s="472"/>
      <c r="J49" s="472"/>
      <c r="K49" s="472"/>
    </row>
    <row r="50" spans="1:11" x14ac:dyDescent="0.25">
      <c r="A50" s="338">
        <v>44958</v>
      </c>
      <c r="B50" s="419">
        <v>13.350295000000001</v>
      </c>
      <c r="C50" s="419">
        <v>17.825993000000004</v>
      </c>
      <c r="F50" s="471" t="s">
        <v>259</v>
      </c>
      <c r="G50" s="471" t="s">
        <v>267</v>
      </c>
      <c r="H50" s="472"/>
      <c r="I50" s="472"/>
      <c r="J50" s="472"/>
      <c r="K50" s="472"/>
    </row>
    <row r="51" spans="1:11" x14ac:dyDescent="0.25">
      <c r="A51" s="338">
        <v>44986</v>
      </c>
      <c r="B51" s="419">
        <v>12.554266999999999</v>
      </c>
      <c r="C51" s="419">
        <v>16.493144000000001</v>
      </c>
      <c r="F51" s="471" t="s">
        <v>260</v>
      </c>
      <c r="G51" s="471" t="s">
        <v>268</v>
      </c>
      <c r="H51" s="472"/>
      <c r="I51" s="472"/>
      <c r="J51" s="472"/>
      <c r="K51" s="472"/>
    </row>
    <row r="52" spans="1:11" x14ac:dyDescent="0.25">
      <c r="A52" s="338">
        <v>45017</v>
      </c>
      <c r="B52" s="419">
        <v>12.251759</v>
      </c>
      <c r="C52" s="419">
        <v>14.926473</v>
      </c>
      <c r="F52" s="471" t="s">
        <v>261</v>
      </c>
      <c r="G52" s="471" t="s">
        <v>269</v>
      </c>
      <c r="H52" s="472"/>
      <c r="I52" s="472"/>
      <c r="J52" s="472"/>
      <c r="K52" s="472"/>
    </row>
    <row r="53" spans="1:11" x14ac:dyDescent="0.25">
      <c r="A53" s="338">
        <v>45047</v>
      </c>
      <c r="B53" s="419">
        <v>12.333155000000001</v>
      </c>
      <c r="C53" s="419">
        <v>15.038686</v>
      </c>
      <c r="F53" s="471" t="s">
        <v>262</v>
      </c>
      <c r="G53" s="471" t="s">
        <v>270</v>
      </c>
      <c r="H53" s="472"/>
      <c r="I53" s="472"/>
      <c r="J53" s="472"/>
      <c r="K53" s="472"/>
    </row>
    <row r="54" spans="1:11" x14ac:dyDescent="0.25">
      <c r="A54" s="338">
        <v>45078</v>
      </c>
      <c r="B54" s="419">
        <v>11.806722000000001</v>
      </c>
      <c r="C54" s="419">
        <v>13.219292000000001</v>
      </c>
      <c r="F54" s="471" t="s">
        <v>263</v>
      </c>
      <c r="G54" s="471" t="s">
        <v>271</v>
      </c>
      <c r="H54" s="472"/>
      <c r="I54" s="472"/>
      <c r="J54" s="472"/>
      <c r="K54" s="472"/>
    </row>
    <row r="55" spans="1:11" x14ac:dyDescent="0.25">
      <c r="A55" s="338">
        <v>45108</v>
      </c>
      <c r="B55" s="419">
        <v>11.355782</v>
      </c>
      <c r="C55" s="419">
        <v>11.412402999999999</v>
      </c>
      <c r="F55" s="471" t="s">
        <v>264</v>
      </c>
      <c r="G55" s="471" t="s">
        <v>272</v>
      </c>
      <c r="H55" s="472"/>
      <c r="I55" s="472"/>
      <c r="J55" s="472"/>
      <c r="K55" s="472"/>
    </row>
    <row r="56" spans="1:11" x14ac:dyDescent="0.25">
      <c r="A56" s="338">
        <v>45139</v>
      </c>
      <c r="B56" s="419">
        <v>11.330694000000001</v>
      </c>
      <c r="C56" s="419">
        <v>11.624629000000001</v>
      </c>
      <c r="F56" s="471" t="s">
        <v>265</v>
      </c>
      <c r="G56" s="471" t="s">
        <v>273</v>
      </c>
      <c r="H56" s="472"/>
      <c r="I56" s="472"/>
      <c r="J56" s="472"/>
      <c r="K56" s="472"/>
    </row>
    <row r="57" spans="1:11" x14ac:dyDescent="0.25">
      <c r="A57" s="338">
        <v>45170</v>
      </c>
      <c r="B57" s="419">
        <v>11.816436000000001</v>
      </c>
      <c r="C57" s="419">
        <v>14.005585999999997</v>
      </c>
      <c r="F57" s="541" t="s">
        <v>295</v>
      </c>
      <c r="G57" s="468"/>
      <c r="H57" s="468"/>
      <c r="I57" s="468"/>
      <c r="J57" s="468"/>
      <c r="K57" s="468"/>
    </row>
    <row r="58" spans="1:11" x14ac:dyDescent="0.25">
      <c r="A58" s="338">
        <v>45200</v>
      </c>
      <c r="B58" s="663">
        <v>12.165057000000001</v>
      </c>
      <c r="C58" s="663">
        <v>15.835607999999997</v>
      </c>
    </row>
    <row r="59" spans="1:11" x14ac:dyDescent="0.25">
      <c r="A59" s="338">
        <v>45231</v>
      </c>
      <c r="B59" s="663">
        <v>12.657328</v>
      </c>
      <c r="C59" s="663">
        <v>16.646118999999999</v>
      </c>
    </row>
    <row r="60" spans="1:11" x14ac:dyDescent="0.25">
      <c r="A60" s="319">
        <v>45261</v>
      </c>
      <c r="B60" s="1009">
        <v>12.193988000000001</v>
      </c>
      <c r="C60" s="1009">
        <v>15.962627000000001</v>
      </c>
    </row>
  </sheetData>
  <mergeCells count="1">
    <mergeCell ref="B4:C4"/>
  </mergeCells>
  <phoneticPr fontId="83"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codeName="Foglio24">
    <tabColor rgb="FFFF0000"/>
  </sheetPr>
  <dimension ref="A1:O34"/>
  <sheetViews>
    <sheetView showGridLines="0" zoomScale="80" zoomScaleNormal="80" workbookViewId="0">
      <selection activeCell="G34" sqref="G34"/>
    </sheetView>
  </sheetViews>
  <sheetFormatPr defaultColWidth="9.140625" defaultRowHeight="15.75" x14ac:dyDescent="0.25"/>
  <cols>
    <col min="1" max="1" width="46.5703125" style="13" customWidth="1"/>
    <col min="2" max="6" width="11.28515625" style="13" customWidth="1"/>
    <col min="7" max="8" width="15.42578125" style="13" customWidth="1"/>
    <col min="9" max="9" width="2.42578125" style="13" customWidth="1"/>
    <col min="10" max="11" width="13.85546875" style="13" customWidth="1"/>
    <col min="12" max="16384" width="9.140625" style="13"/>
  </cols>
  <sheetData>
    <row r="1" spans="1:15" ht="21" x14ac:dyDescent="0.35">
      <c r="A1" s="16" t="str">
        <f>+'Indice-Index'!C12</f>
        <v>2.7   Ascolti giornalieri medi dei principali TG nazionali nel giorno medio da inizio anno - Avg monthly audience of main national news programs since b.y.</v>
      </c>
      <c r="B1" s="277"/>
      <c r="C1" s="277"/>
      <c r="D1" s="277"/>
      <c r="E1" s="277"/>
      <c r="F1" s="96"/>
      <c r="G1" s="96"/>
      <c r="H1" s="96"/>
      <c r="I1" s="96"/>
      <c r="J1" s="96"/>
      <c r="K1" s="96"/>
      <c r="L1" s="96"/>
      <c r="M1" s="96"/>
      <c r="N1" s="96"/>
      <c r="O1" s="96"/>
    </row>
    <row r="2" spans="1:15" x14ac:dyDescent="0.25">
      <c r="A2" s="6"/>
      <c r="B2" s="6"/>
      <c r="C2" s="6"/>
      <c r="D2" s="6"/>
      <c r="E2" s="6"/>
    </row>
    <row r="3" spans="1:15" ht="17.25" customHeight="1" x14ac:dyDescent="0.3">
      <c r="A3" s="318" t="s">
        <v>290</v>
      </c>
      <c r="G3" s="1099" t="s">
        <v>397</v>
      </c>
      <c r="H3" s="1099"/>
      <c r="J3" s="1099" t="s">
        <v>396</v>
      </c>
      <c r="K3" s="1099"/>
    </row>
    <row r="4" spans="1:15" s="117" customFormat="1" ht="48.6" customHeight="1" thickBot="1" x14ac:dyDescent="0.3">
      <c r="A4" s="24" t="s">
        <v>284</v>
      </c>
      <c r="B4" s="480">
        <f>+'2.1'!I52</f>
        <v>2019</v>
      </c>
      <c r="C4" s="480">
        <f>+'2.1'!J52</f>
        <v>2020</v>
      </c>
      <c r="D4" s="480">
        <f>+'2.1'!K52</f>
        <v>2021</v>
      </c>
      <c r="E4" s="480">
        <f>+'2.1'!L52</f>
        <v>2022</v>
      </c>
      <c r="F4" s="480">
        <f>+'2.1'!M52</f>
        <v>2023</v>
      </c>
      <c r="G4" s="175" t="s">
        <v>993</v>
      </c>
      <c r="H4" s="175" t="s">
        <v>994</v>
      </c>
      <c r="I4" s="543"/>
      <c r="J4" s="158" t="str">
        <f>+G4</f>
        <v>2023
vs 
2019</v>
      </c>
      <c r="K4" s="158" t="str">
        <f>+H4</f>
        <v>2023
vs 
2022</v>
      </c>
    </row>
    <row r="5" spans="1:15" ht="17.25" customHeight="1" thickBot="1" x14ac:dyDescent="0.3">
      <c r="E5" s="401"/>
      <c r="F5" s="401"/>
      <c r="G5" s="158"/>
      <c r="H5" s="158"/>
    </row>
    <row r="6" spans="1:15" x14ac:dyDescent="0.25">
      <c r="A6" s="514" t="s">
        <v>258</v>
      </c>
      <c r="B6" s="515">
        <v>3.2840340000000001</v>
      </c>
      <c r="C6" s="515">
        <v>4.0645610000000003</v>
      </c>
      <c r="D6" s="515">
        <v>3.6754190000000002</v>
      </c>
      <c r="E6" s="515">
        <v>3.402587</v>
      </c>
      <c r="F6" s="515">
        <v>3.2300360000000001</v>
      </c>
      <c r="G6" s="528">
        <f>(F6-B6)*1000</f>
        <v>-53.99799999999999</v>
      </c>
      <c r="H6" s="528">
        <f>(F6-E6)*1000</f>
        <v>-172.5509999999999</v>
      </c>
      <c r="J6" s="518">
        <f>G6/(B6*1000)*100</f>
        <v>-1.6442582506758452</v>
      </c>
      <c r="K6" s="525">
        <f>H6/(E6*1000)*100</f>
        <v>-5.0711708473581991</v>
      </c>
    </row>
    <row r="7" spans="1:15" x14ac:dyDescent="0.25">
      <c r="A7" s="511" t="s">
        <v>259</v>
      </c>
      <c r="B7" s="512">
        <v>1.9830559999999999</v>
      </c>
      <c r="C7" s="512">
        <v>2.3171339999999998</v>
      </c>
      <c r="D7" s="512">
        <v>1.9440310000000001</v>
      </c>
      <c r="E7" s="512">
        <v>1.7380599999999999</v>
      </c>
      <c r="F7" s="512">
        <v>1.5598179999999999</v>
      </c>
      <c r="G7" s="529">
        <f t="shared" ref="G7:G14" si="0">(F7-B7)*1000</f>
        <v>-423.238</v>
      </c>
      <c r="H7" s="529">
        <f t="shared" ref="H7:H14" si="1">(F7-E7)*1000</f>
        <v>-178.24200000000002</v>
      </c>
      <c r="J7" s="510">
        <f t="shared" ref="J7:J14" si="2">G7/(B7*1000)*100</f>
        <v>-21.342715485593953</v>
      </c>
      <c r="K7" s="526">
        <f t="shared" ref="K7:K14" si="3">H7/(E7*1000)*100</f>
        <v>-10.255227092275296</v>
      </c>
    </row>
    <row r="8" spans="1:15" x14ac:dyDescent="0.25">
      <c r="A8" s="511" t="s">
        <v>665</v>
      </c>
      <c r="B8" s="512">
        <v>0.92402700000000004</v>
      </c>
      <c r="C8" s="512">
        <v>1.1454169999999999</v>
      </c>
      <c r="D8" s="512">
        <v>0.94900499999999999</v>
      </c>
      <c r="E8" s="512">
        <v>0.77912099999999995</v>
      </c>
      <c r="F8" s="512">
        <v>0.70771600000000001</v>
      </c>
      <c r="G8" s="529">
        <f t="shared" si="0"/>
        <v>-216.31100000000004</v>
      </c>
      <c r="H8" s="529">
        <f t="shared" si="1"/>
        <v>-71.404999999999944</v>
      </c>
      <c r="J8" s="510">
        <f t="shared" si="2"/>
        <v>-23.409597338605909</v>
      </c>
      <c r="K8" s="526">
        <f t="shared" si="3"/>
        <v>-9.1648152212557417</v>
      </c>
    </row>
    <row r="9" spans="1:15" ht="16.5" thickBot="1" x14ac:dyDescent="0.3">
      <c r="A9" s="516" t="s">
        <v>666</v>
      </c>
      <c r="B9" s="517">
        <v>2.3594789999999999</v>
      </c>
      <c r="C9" s="517">
        <v>3.0802879999999999</v>
      </c>
      <c r="D9" s="517">
        <v>2.7170719999999999</v>
      </c>
      <c r="E9" s="517">
        <v>2.2294960000000001</v>
      </c>
      <c r="F9" s="517">
        <v>2.0716489999999999</v>
      </c>
      <c r="G9" s="530">
        <f t="shared" si="0"/>
        <v>-287.83000000000004</v>
      </c>
      <c r="H9" s="530">
        <f t="shared" si="1"/>
        <v>-157.84700000000029</v>
      </c>
      <c r="J9" s="519">
        <f t="shared" si="2"/>
        <v>-12.198879498397742</v>
      </c>
      <c r="K9" s="256">
        <f t="shared" si="3"/>
        <v>-7.0799409373239639</v>
      </c>
    </row>
    <row r="10" spans="1:15" x14ac:dyDescent="0.25">
      <c r="A10" s="678" t="s">
        <v>262</v>
      </c>
      <c r="B10" s="515">
        <v>0.37654500000000002</v>
      </c>
      <c r="C10" s="515">
        <v>0.39807999999999999</v>
      </c>
      <c r="D10" s="515">
        <v>0.32297399999999998</v>
      </c>
      <c r="E10" s="515">
        <v>0.28980699999999998</v>
      </c>
      <c r="F10" s="515">
        <v>0.28953200000000001</v>
      </c>
      <c r="G10" s="528">
        <f t="shared" si="0"/>
        <v>-87.013000000000005</v>
      </c>
      <c r="H10" s="528">
        <f t="shared" si="1"/>
        <v>-0.27499999999996971</v>
      </c>
      <c r="J10" s="518">
        <f t="shared" si="2"/>
        <v>-23.108260632859288</v>
      </c>
      <c r="K10" s="525">
        <f t="shared" si="3"/>
        <v>-9.4890737628825314E-2</v>
      </c>
    </row>
    <row r="11" spans="1:15" x14ac:dyDescent="0.25">
      <c r="A11" s="511" t="s">
        <v>263</v>
      </c>
      <c r="B11" s="512">
        <v>2.7931149999999998</v>
      </c>
      <c r="C11" s="512">
        <v>3.3532329999999999</v>
      </c>
      <c r="D11" s="512">
        <v>2.9175209999999998</v>
      </c>
      <c r="E11" s="512">
        <v>2.7866330000000001</v>
      </c>
      <c r="F11" s="512">
        <v>2.8384130000000001</v>
      </c>
      <c r="G11" s="529">
        <f>(F11-B11)*1000</f>
        <v>45.298000000000286</v>
      </c>
      <c r="H11" s="529">
        <f t="shared" si="1"/>
        <v>51.779999999999937</v>
      </c>
      <c r="J11" s="510">
        <f t="shared" si="2"/>
        <v>1.6217735395785811</v>
      </c>
      <c r="K11" s="526">
        <f t="shared" si="3"/>
        <v>1.8581564203108172</v>
      </c>
    </row>
    <row r="12" spans="1:15" ht="16.5" thickBot="1" x14ac:dyDescent="0.3">
      <c r="A12" s="167" t="s">
        <v>264</v>
      </c>
      <c r="B12" s="517">
        <v>1.3918200000000001</v>
      </c>
      <c r="C12" s="517">
        <v>1.743441</v>
      </c>
      <c r="D12" s="517">
        <v>1.3923779999999999</v>
      </c>
      <c r="E12" s="517">
        <v>1.1551549999999999</v>
      </c>
      <c r="F12" s="517">
        <v>1.0843389999999999</v>
      </c>
      <c r="G12" s="530">
        <f>(F12-B12)*1000</f>
        <v>-307.48100000000011</v>
      </c>
      <c r="H12" s="530">
        <f t="shared" si="1"/>
        <v>-70.815999999999988</v>
      </c>
      <c r="J12" s="519">
        <f t="shared" si="2"/>
        <v>-22.092009024155427</v>
      </c>
      <c r="K12" s="527">
        <f>H12/(E12*1000)*100</f>
        <v>-6.1304327124931284</v>
      </c>
    </row>
    <row r="13" spans="1:15" ht="16.5" thickBot="1" x14ac:dyDescent="0.3">
      <c r="A13" s="520" t="s">
        <v>265</v>
      </c>
      <c r="B13" s="521">
        <v>0.61982499999999996</v>
      </c>
      <c r="C13" s="521">
        <v>0.68615000000000004</v>
      </c>
      <c r="D13" s="521">
        <v>0.56181800000000004</v>
      </c>
      <c r="E13" s="521">
        <v>0.54145500000000002</v>
      </c>
      <c r="F13" s="521">
        <v>0.514791</v>
      </c>
      <c r="G13" s="531">
        <f t="shared" si="0"/>
        <v>-105.03399999999996</v>
      </c>
      <c r="H13" s="531">
        <f>(F13-E13)*1000</f>
        <v>-26.664000000000023</v>
      </c>
      <c r="J13" s="522">
        <f t="shared" si="2"/>
        <v>-16.945750816762793</v>
      </c>
      <c r="K13" s="256">
        <f t="shared" si="3"/>
        <v>-4.9245089619636024</v>
      </c>
    </row>
    <row r="14" spans="1:15" ht="16.5" thickBot="1" x14ac:dyDescent="0.3">
      <c r="A14" s="523" t="s">
        <v>304</v>
      </c>
      <c r="B14" s="524">
        <f>+B6+B7+B8+B9+B10+B11+B12+B13</f>
        <v>13.731900999999999</v>
      </c>
      <c r="C14" s="524">
        <f>+C6+C7+C8+C9+C10+C11+C12+C13</f>
        <v>16.788304</v>
      </c>
      <c r="D14" s="524">
        <f>+D6+D7+D8+D9+D10+D11+D12+D13</f>
        <v>14.480218000000002</v>
      </c>
      <c r="E14" s="524">
        <f>+E6+E7+E8+E9+E10+E11+E12+E13</f>
        <v>12.922314</v>
      </c>
      <c r="F14" s="524">
        <f>+F6+F7+F8+F9+F10+F11+F12+F13</f>
        <v>12.296294000000001</v>
      </c>
      <c r="G14" s="532">
        <f t="shared" si="0"/>
        <v>-1435.6069999999975</v>
      </c>
      <c r="H14" s="532">
        <f t="shared" si="1"/>
        <v>-626.01999999999873</v>
      </c>
      <c r="J14" s="522">
        <f t="shared" si="2"/>
        <v>-10.454539396985149</v>
      </c>
      <c r="K14" s="522">
        <f t="shared" si="3"/>
        <v>-4.8444883787841615</v>
      </c>
    </row>
    <row r="16" spans="1:15" ht="19.5" customHeight="1" thickBot="1" x14ac:dyDescent="0.35">
      <c r="A16" s="318" t="s">
        <v>283</v>
      </c>
      <c r="B16" s="116"/>
      <c r="C16" s="116"/>
      <c r="D16" s="116"/>
      <c r="E16" s="401"/>
      <c r="F16" s="401"/>
    </row>
    <row r="17" spans="1:11" x14ac:dyDescent="0.25">
      <c r="A17" s="514" t="s">
        <v>266</v>
      </c>
      <c r="B17" s="515">
        <v>4.6845160000000003</v>
      </c>
      <c r="C17" s="515">
        <v>5.6418020000000002</v>
      </c>
      <c r="D17" s="515">
        <v>5.1260139999999996</v>
      </c>
      <c r="E17" s="515">
        <v>4.6078640000000002</v>
      </c>
      <c r="F17" s="515">
        <v>4.314667</v>
      </c>
      <c r="G17" s="528">
        <f>(F17-B17)*1000</f>
        <v>-369.84900000000033</v>
      </c>
      <c r="H17" s="528">
        <f>(F17-E17)*1000</f>
        <v>-293.19700000000017</v>
      </c>
      <c r="J17" s="518">
        <f t="shared" ref="J17:J25" si="4">G17/(B17*1000)*100</f>
        <v>-7.8951379395438144</v>
      </c>
      <c r="K17" s="525">
        <f t="shared" ref="K17:K25" si="5">H17/(E17*1000)*100</f>
        <v>-6.3629699140426048</v>
      </c>
    </row>
    <row r="18" spans="1:11" x14ac:dyDescent="0.25">
      <c r="A18" s="511" t="s">
        <v>267</v>
      </c>
      <c r="B18" s="512">
        <v>1.579907</v>
      </c>
      <c r="C18" s="512">
        <v>1.8488610000000001</v>
      </c>
      <c r="D18" s="512">
        <v>1.5630310000000001</v>
      </c>
      <c r="E18" s="512">
        <v>1.2455510000000001</v>
      </c>
      <c r="F18" s="512">
        <v>1.0853980000000001</v>
      </c>
      <c r="G18" s="529">
        <f t="shared" ref="G18:G24" si="6">(F18-B18)*1000</f>
        <v>-494.50899999999984</v>
      </c>
      <c r="H18" s="529">
        <f t="shared" ref="H18:H25" si="7">(F18-E18)*1000</f>
        <v>-160.15299999999999</v>
      </c>
      <c r="J18" s="510">
        <f t="shared" si="4"/>
        <v>-31.299880309410611</v>
      </c>
      <c r="K18" s="526">
        <f t="shared" si="5"/>
        <v>-12.858004208579175</v>
      </c>
    </row>
    <row r="19" spans="1:11" x14ac:dyDescent="0.25">
      <c r="A19" s="511" t="s">
        <v>667</v>
      </c>
      <c r="B19" s="512">
        <v>1.7562720000000001</v>
      </c>
      <c r="C19" s="512">
        <v>2.305561</v>
      </c>
      <c r="D19" s="512">
        <v>2.0934560000000002</v>
      </c>
      <c r="E19" s="512">
        <v>1.7997179999999999</v>
      </c>
      <c r="F19" s="512">
        <v>1.7264649999999999</v>
      </c>
      <c r="G19" s="529">
        <f t="shared" si="6"/>
        <v>-29.807000000000137</v>
      </c>
      <c r="H19" s="529">
        <f t="shared" si="7"/>
        <v>-73.253000000000014</v>
      </c>
      <c r="J19" s="510">
        <f t="shared" si="4"/>
        <v>-1.6971744695582536</v>
      </c>
      <c r="K19" s="526">
        <f t="shared" si="5"/>
        <v>-4.0702487834205145</v>
      </c>
    </row>
    <row r="20" spans="1:11" ht="16.5" thickBot="1" x14ac:dyDescent="0.3">
      <c r="A20" s="516" t="s">
        <v>668</v>
      </c>
      <c r="B20" s="517">
        <v>2.2909489999999999</v>
      </c>
      <c r="C20" s="517">
        <v>3.1247739999999999</v>
      </c>
      <c r="D20" s="517">
        <v>2.7802989999999999</v>
      </c>
      <c r="E20" s="517">
        <v>2.290924</v>
      </c>
      <c r="F20" s="517">
        <v>2.2230490000000001</v>
      </c>
      <c r="G20" s="530">
        <f t="shared" si="6"/>
        <v>-67.899999999999849</v>
      </c>
      <c r="H20" s="530">
        <f t="shared" si="7"/>
        <v>-67.874999999999915</v>
      </c>
      <c r="J20" s="519">
        <f t="shared" si="4"/>
        <v>-2.9638372569620643</v>
      </c>
      <c r="K20" s="256">
        <f t="shared" si="5"/>
        <v>-2.9627783374743077</v>
      </c>
    </row>
    <row r="21" spans="1:11" x14ac:dyDescent="0.25">
      <c r="A21" s="678" t="s">
        <v>270</v>
      </c>
      <c r="B21" s="515">
        <v>0.58378600000000003</v>
      </c>
      <c r="C21" s="515">
        <v>0.67714200000000002</v>
      </c>
      <c r="D21" s="515">
        <v>0.62429400000000002</v>
      </c>
      <c r="E21" s="515">
        <v>0.61538300000000001</v>
      </c>
      <c r="F21" s="515">
        <v>0.55756799999999995</v>
      </c>
      <c r="G21" s="528">
        <f t="shared" si="6"/>
        <v>-26.218000000000075</v>
      </c>
      <c r="H21" s="528">
        <f t="shared" si="7"/>
        <v>-57.815000000000062</v>
      </c>
      <c r="J21" s="518">
        <f t="shared" si="4"/>
        <v>-4.4910292470186119</v>
      </c>
      <c r="K21" s="525">
        <f t="shared" si="5"/>
        <v>-9.394962161775684</v>
      </c>
    </row>
    <row r="22" spans="1:11" x14ac:dyDescent="0.25">
      <c r="A22" s="511" t="s">
        <v>271</v>
      </c>
      <c r="B22" s="512">
        <v>3.8979080000000002</v>
      </c>
      <c r="C22" s="512">
        <v>4.5784909999999996</v>
      </c>
      <c r="D22" s="512">
        <v>4.0216450000000004</v>
      </c>
      <c r="E22" s="512">
        <v>3.7121770000000001</v>
      </c>
      <c r="F22" s="512">
        <v>3.56602</v>
      </c>
      <c r="G22" s="529">
        <f t="shared" si="6"/>
        <v>-331.8880000000002</v>
      </c>
      <c r="H22" s="529">
        <f t="shared" si="7"/>
        <v>-146.1570000000001</v>
      </c>
      <c r="J22" s="510">
        <f t="shared" si="4"/>
        <v>-8.5145159916550153</v>
      </c>
      <c r="K22" s="526">
        <f t="shared" si="5"/>
        <v>-3.9372314412809541</v>
      </c>
    </row>
    <row r="23" spans="1:11" ht="16.5" thickBot="1" x14ac:dyDescent="0.3">
      <c r="A23" s="167" t="s">
        <v>272</v>
      </c>
      <c r="B23" s="517">
        <v>0.75517999999999996</v>
      </c>
      <c r="C23" s="517">
        <v>0.92201</v>
      </c>
      <c r="D23" s="517">
        <v>0.71193799999999996</v>
      </c>
      <c r="E23" s="517">
        <v>0.54774500000000004</v>
      </c>
      <c r="F23" s="517">
        <v>0.51694700000000005</v>
      </c>
      <c r="G23" s="530">
        <f t="shared" si="6"/>
        <v>-238.23299999999992</v>
      </c>
      <c r="H23" s="530">
        <f t="shared" si="7"/>
        <v>-30.797999999999991</v>
      </c>
      <c r="J23" s="519">
        <f t="shared" si="4"/>
        <v>-31.546518710770933</v>
      </c>
      <c r="K23" s="527">
        <f t="shared" si="5"/>
        <v>-5.6226893901359194</v>
      </c>
    </row>
    <row r="24" spans="1:11" ht="16.5" thickBot="1" x14ac:dyDescent="0.3">
      <c r="A24" s="520" t="s">
        <v>273</v>
      </c>
      <c r="B24" s="521">
        <v>1.163869</v>
      </c>
      <c r="C24" s="521">
        <v>1.228127</v>
      </c>
      <c r="D24" s="521">
        <v>1.0940270000000001</v>
      </c>
      <c r="E24" s="521">
        <v>1.0292250000000001</v>
      </c>
      <c r="F24" s="521">
        <v>1.0327189999999999</v>
      </c>
      <c r="G24" s="531">
        <f t="shared" si="6"/>
        <v>-131.15000000000009</v>
      </c>
      <c r="H24" s="531">
        <f>(F24-E24)*1000</f>
        <v>3.4939999999998861</v>
      </c>
      <c r="J24" s="522">
        <f t="shared" si="4"/>
        <v>-11.268450315284632</v>
      </c>
      <c r="K24" s="256">
        <f t="shared" si="5"/>
        <v>0.33947873399887152</v>
      </c>
    </row>
    <row r="25" spans="1:11" ht="16.5" thickBot="1" x14ac:dyDescent="0.3">
      <c r="A25" s="523" t="s">
        <v>304</v>
      </c>
      <c r="B25" s="524">
        <f>+B17+B18+B19+B20+B21+B22+B23+B24</f>
        <v>16.712387</v>
      </c>
      <c r="C25" s="524">
        <f>+C17+C18+C19+C20+C21+C22+C23+C24</f>
        <v>20.326768000000001</v>
      </c>
      <c r="D25" s="524">
        <f>+D17+D18+D19+D20+D21+D22+D23+D24</f>
        <v>18.014704000000002</v>
      </c>
      <c r="E25" s="524">
        <f>+E17+E18+E19+E20+E21+E22+E23+E24</f>
        <v>15.848587000000002</v>
      </c>
      <c r="F25" s="524">
        <f>+F17+F18+F19+F20+F21+F22+F23+F24</f>
        <v>15.022833</v>
      </c>
      <c r="G25" s="532">
        <f>(F25-B25)*1000</f>
        <v>-1689.5539999999994</v>
      </c>
      <c r="H25" s="532">
        <f t="shared" si="7"/>
        <v>-825.75400000000161</v>
      </c>
      <c r="J25" s="522">
        <f t="shared" si="4"/>
        <v>-10.109591167317987</v>
      </c>
      <c r="K25" s="522">
        <f t="shared" si="5"/>
        <v>-5.2102689028365843</v>
      </c>
    </row>
    <row r="26" spans="1:11" x14ac:dyDescent="0.25">
      <c r="G26" s="8"/>
      <c r="H26" s="8"/>
    </row>
    <row r="27" spans="1:11" x14ac:dyDescent="0.25">
      <c r="A27" s="409" t="s">
        <v>295</v>
      </c>
      <c r="G27" s="315"/>
    </row>
    <row r="28" spans="1:11" x14ac:dyDescent="0.25">
      <c r="B28" s="323"/>
      <c r="C28" s="323"/>
      <c r="D28" s="323"/>
      <c r="E28" s="323"/>
      <c r="F28" s="323"/>
      <c r="G28" s="315"/>
    </row>
    <row r="30" spans="1:11" x14ac:dyDescent="0.25">
      <c r="G30" s="322"/>
    </row>
    <row r="31" spans="1:11" x14ac:dyDescent="0.25">
      <c r="G31" s="322"/>
    </row>
    <row r="33" spans="6:6" x14ac:dyDescent="0.25">
      <c r="F33" s="324"/>
    </row>
    <row r="34" spans="6:6" x14ac:dyDescent="0.25">
      <c r="F34" s="324"/>
    </row>
  </sheetData>
  <mergeCells count="2">
    <mergeCell ref="G3:H3"/>
    <mergeCell ref="J3:K3"/>
  </mergeCells>
  <phoneticPr fontId="83"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4B3B0-9606-4B02-A761-00F6BC16EFF5}">
  <sheetPr codeName="Foglio25">
    <tabColor rgb="FFFF0000"/>
  </sheetPr>
  <dimension ref="A1:Q37"/>
  <sheetViews>
    <sheetView showGridLines="0" zoomScale="90" zoomScaleNormal="90" workbookViewId="0">
      <selection activeCell="T10" sqref="T10"/>
    </sheetView>
  </sheetViews>
  <sheetFormatPr defaultColWidth="9.140625" defaultRowHeight="15.75" x14ac:dyDescent="0.25"/>
  <cols>
    <col min="1" max="1" width="30.5703125" style="13" customWidth="1"/>
    <col min="2" max="2" width="13" style="13" customWidth="1"/>
    <col min="3" max="6" width="8.5703125" style="13" customWidth="1"/>
    <col min="7" max="7" width="13" style="13" customWidth="1"/>
    <col min="8" max="8" width="15.42578125" style="13" customWidth="1"/>
    <col min="9" max="9" width="8.42578125" style="13" customWidth="1"/>
    <col min="10" max="13" width="8.5703125" style="13" customWidth="1"/>
    <col min="14" max="16384" width="9.140625" style="13"/>
  </cols>
  <sheetData>
    <row r="1" spans="1:17" ht="21" x14ac:dyDescent="0.35">
      <c r="A1" s="16" t="str">
        <f>+'Indice-Index'!C13</f>
        <v>2.8   Ascolti dei canali "All news" nel giorno medio da inizio anno -  Average monthly audience of main national  "All news" channels (b.y.)</v>
      </c>
      <c r="B1" s="277"/>
      <c r="C1" s="277"/>
      <c r="D1" s="277"/>
      <c r="E1" s="277"/>
      <c r="F1" s="96"/>
      <c r="G1" s="96"/>
      <c r="H1" s="96"/>
      <c r="I1" s="96"/>
      <c r="J1" s="96"/>
      <c r="K1" s="96"/>
      <c r="L1" s="96"/>
      <c r="M1" s="96"/>
      <c r="N1" s="96"/>
      <c r="O1" s="96"/>
      <c r="P1" s="96"/>
    </row>
    <row r="2" spans="1:17" x14ac:dyDescent="0.25">
      <c r="A2" s="25"/>
      <c r="B2" s="25"/>
      <c r="C2" s="25"/>
      <c r="D2" s="25"/>
      <c r="E2" s="25"/>
      <c r="F2" s="50"/>
      <c r="G2" s="50"/>
      <c r="H2" s="50"/>
      <c r="I2" s="50"/>
      <c r="J2" s="50"/>
      <c r="K2" s="50"/>
      <c r="L2" s="50"/>
      <c r="M2" s="50"/>
      <c r="N2" s="50"/>
      <c r="O2" s="50"/>
      <c r="P2" s="50"/>
      <c r="Q2" s="50"/>
    </row>
    <row r="3" spans="1:17" ht="17.25" customHeight="1" x14ac:dyDescent="0.3">
      <c r="A3" s="894"/>
      <c r="B3" s="50"/>
      <c r="C3" s="50"/>
      <c r="D3" s="50"/>
      <c r="E3" s="50"/>
      <c r="F3" s="50"/>
      <c r="G3" s="1100"/>
      <c r="H3" s="1100"/>
      <c r="I3" s="50"/>
      <c r="J3" s="1100"/>
      <c r="K3" s="1100"/>
      <c r="L3" s="50"/>
      <c r="M3" s="50"/>
      <c r="N3" s="50"/>
      <c r="O3" s="50"/>
      <c r="P3" s="50"/>
      <c r="Q3" s="50"/>
    </row>
    <row r="4" spans="1:17" ht="17.25" customHeight="1" x14ac:dyDescent="0.25">
      <c r="G4" s="895"/>
      <c r="H4" s="51" t="s">
        <v>883</v>
      </c>
      <c r="I4" s="161"/>
      <c r="J4" s="919" t="s">
        <v>875</v>
      </c>
      <c r="K4" s="905" t="s">
        <v>876</v>
      </c>
      <c r="L4" s="905" t="s">
        <v>877</v>
      </c>
      <c r="M4" s="905" t="s">
        <v>878</v>
      </c>
      <c r="N4" s="50"/>
      <c r="O4" s="50"/>
      <c r="P4" s="50"/>
      <c r="Q4" s="50"/>
    </row>
    <row r="5" spans="1:17" x14ac:dyDescent="0.25">
      <c r="G5" s="896"/>
      <c r="H5" s="51" t="s">
        <v>884</v>
      </c>
      <c r="I5" s="161"/>
      <c r="J5" s="918" t="s">
        <v>879</v>
      </c>
      <c r="K5" s="906" t="s">
        <v>880</v>
      </c>
      <c r="L5" s="906" t="s">
        <v>881</v>
      </c>
      <c r="M5" s="906" t="s">
        <v>882</v>
      </c>
      <c r="N5" s="50"/>
      <c r="O5" s="50"/>
      <c r="P5" s="50"/>
      <c r="Q5" s="50"/>
    </row>
    <row r="6" spans="1:17" ht="16.5" thickBot="1" x14ac:dyDescent="0.3">
      <c r="G6" s="896"/>
      <c r="H6" s="24"/>
      <c r="I6" s="161"/>
      <c r="J6" s="917"/>
      <c r="K6" s="916"/>
      <c r="L6" s="916"/>
      <c r="M6" s="916"/>
      <c r="N6" s="50"/>
      <c r="O6" s="50"/>
      <c r="P6" s="50"/>
      <c r="Q6" s="50"/>
    </row>
    <row r="7" spans="1:17" ht="17.25" x14ac:dyDescent="0.25">
      <c r="G7" s="896"/>
      <c r="H7" s="915"/>
      <c r="I7" s="1011">
        <v>2023</v>
      </c>
      <c r="J7" s="1012">
        <f>+'[3]Fig. 2.8 - All news'!K5</f>
        <v>51.191000000000003</v>
      </c>
      <c r="K7" s="1013">
        <f>+'[3]Fig. 2.8 - All news'!L5</f>
        <v>98.129000000000005</v>
      </c>
      <c r="L7" s="1013">
        <f>+'[3]Fig. 2.8 - All news'!N5</f>
        <v>62.031999999999996</v>
      </c>
      <c r="M7" s="1014">
        <f>+'[3]Fig. 2.8 - All news'!P5</f>
        <v>49.344999999999999</v>
      </c>
      <c r="N7" s="50"/>
      <c r="O7" s="50"/>
      <c r="P7" s="50"/>
      <c r="Q7" s="50"/>
    </row>
    <row r="8" spans="1:17" x14ac:dyDescent="0.25">
      <c r="G8" s="896"/>
      <c r="H8" s="913"/>
      <c r="I8" s="907">
        <v>2022</v>
      </c>
      <c r="J8" s="920">
        <f>+'[3]Fig. 2.8 - All news'!K6</f>
        <v>58.966000000000001</v>
      </c>
      <c r="K8" s="921">
        <f>+'[3]Fig. 2.8 - All news'!L6</f>
        <v>112.282</v>
      </c>
      <c r="L8" s="921">
        <f>+'[3]Fig. 2.8 - All news'!N6</f>
        <v>71.536000000000001</v>
      </c>
      <c r="M8" s="922">
        <f>+'[3]Fig. 2.8 - All news'!P6</f>
        <v>64.466999999999999</v>
      </c>
      <c r="N8" s="50"/>
      <c r="O8" s="50"/>
      <c r="P8" s="50"/>
      <c r="Q8" s="50"/>
    </row>
    <row r="9" spans="1:17" x14ac:dyDescent="0.25">
      <c r="G9" s="896"/>
      <c r="H9" s="914" t="s">
        <v>944</v>
      </c>
      <c r="I9" s="907">
        <v>2021</v>
      </c>
      <c r="J9" s="920">
        <f>+'[3]Fig. 2.8 - All news'!K7</f>
        <v>71.364000000000004</v>
      </c>
      <c r="K9" s="921">
        <f>+'[3]Fig. 2.8 - All news'!L7</f>
        <v>144.36600000000001</v>
      </c>
      <c r="L9" s="921">
        <f>+'[3]Fig. 2.8 - All news'!N7</f>
        <v>86.022999999999996</v>
      </c>
      <c r="M9" s="922">
        <f>+'[3]Fig. 2.8 - All news'!P7</f>
        <v>79.605999999999995</v>
      </c>
      <c r="N9" s="50"/>
      <c r="O9" s="50"/>
      <c r="P9" s="50"/>
      <c r="Q9" s="50"/>
    </row>
    <row r="10" spans="1:17" x14ac:dyDescent="0.25">
      <c r="G10" s="896"/>
      <c r="H10" s="913"/>
      <c r="I10" s="907">
        <v>2020</v>
      </c>
      <c r="J10" s="920">
        <f>+'[3]Fig. 2.8 - All news'!K8</f>
        <v>90.701999999999998</v>
      </c>
      <c r="K10" s="921">
        <f>+'[3]Fig. 2.8 - All news'!L8</f>
        <v>162.333</v>
      </c>
      <c r="L10" s="921">
        <f>+'[3]Fig. 2.8 - All news'!N8</f>
        <v>107.889</v>
      </c>
      <c r="M10" s="922">
        <f>+'[3]Fig. 2.8 - All news'!P8</f>
        <v>121.185</v>
      </c>
      <c r="N10" s="50"/>
      <c r="O10" s="50"/>
      <c r="P10" s="50"/>
      <c r="Q10" s="50"/>
    </row>
    <row r="11" spans="1:17" ht="16.5" thickBot="1" x14ac:dyDescent="0.3">
      <c r="G11" s="896"/>
      <c r="H11" s="912"/>
      <c r="I11" s="1010">
        <v>2019</v>
      </c>
      <c r="J11" s="1015">
        <f>+'[3]Fig. 2.8 - All news'!K9</f>
        <v>63.540999999999997</v>
      </c>
      <c r="K11" s="1016">
        <f>+'[3]Fig. 2.8 - All news'!L9</f>
        <v>126.529</v>
      </c>
      <c r="L11" s="1016">
        <f>+'[3]Fig. 2.8 - All news'!N9</f>
        <v>70.606999999999999</v>
      </c>
      <c r="M11" s="1017">
        <f>+'[3]Fig. 2.8 - All news'!P9</f>
        <v>58.783999999999999</v>
      </c>
      <c r="N11" s="50"/>
      <c r="O11" s="50"/>
      <c r="P11" s="50"/>
      <c r="Q11" s="50"/>
    </row>
    <row r="12" spans="1:17" x14ac:dyDescent="0.25">
      <c r="G12" s="896"/>
      <c r="H12" s="908"/>
      <c r="I12" s="951" t="s">
        <v>868</v>
      </c>
      <c r="J12" s="954">
        <f>(J7-J8)/J8*100</f>
        <v>-13.18556456262931</v>
      </c>
      <c r="K12" s="954">
        <f t="shared" ref="K12:M12" si="0">(K7-K8)/K8*100</f>
        <v>-12.604869881191991</v>
      </c>
      <c r="L12" s="954">
        <f t="shared" si="0"/>
        <v>-13.285618429881465</v>
      </c>
      <c r="M12" s="1022">
        <f t="shared" si="0"/>
        <v>-23.456962476926179</v>
      </c>
      <c r="N12" s="50"/>
      <c r="O12" s="50"/>
      <c r="P12" s="50"/>
      <c r="Q12" s="50"/>
    </row>
    <row r="13" spans="1:17" x14ac:dyDescent="0.25">
      <c r="A13" s="164" t="s">
        <v>883</v>
      </c>
      <c r="B13" s="161"/>
      <c r="C13" s="905" t="s">
        <v>875</v>
      </c>
      <c r="D13" s="905" t="s">
        <v>876</v>
      </c>
      <c r="E13" s="905" t="s">
        <v>877</v>
      </c>
      <c r="F13" s="905" t="s">
        <v>878</v>
      </c>
      <c r="G13" s="899"/>
      <c r="H13" s="909" t="s">
        <v>662</v>
      </c>
      <c r="I13" s="952" t="s">
        <v>869</v>
      </c>
      <c r="J13" s="955">
        <f>(J7-J11)/J11*100</f>
        <v>-19.436269495286503</v>
      </c>
      <c r="K13" s="955">
        <f t="shared" ref="K13:M13" si="1">(K7-K11)/K11*100</f>
        <v>-22.445447288763834</v>
      </c>
      <c r="L13" s="955">
        <f t="shared" si="1"/>
        <v>-12.144688203719182</v>
      </c>
      <c r="M13" s="1023">
        <f t="shared" si="1"/>
        <v>-16.057090364725095</v>
      </c>
      <c r="N13" s="50"/>
      <c r="O13" s="50"/>
      <c r="P13" s="50"/>
      <c r="Q13" s="50"/>
    </row>
    <row r="14" spans="1:17" ht="16.5" thickBot="1" x14ac:dyDescent="0.3">
      <c r="A14" s="164" t="s">
        <v>1007</v>
      </c>
      <c r="B14" s="161"/>
      <c r="C14" s="906" t="s">
        <v>879</v>
      </c>
      <c r="D14" s="906" t="s">
        <v>880</v>
      </c>
      <c r="E14" s="906" t="s">
        <v>881</v>
      </c>
      <c r="F14" s="906" t="s">
        <v>882</v>
      </c>
      <c r="G14" s="50"/>
      <c r="H14" s="910"/>
      <c r="I14" s="953" t="s">
        <v>870</v>
      </c>
      <c r="J14" s="956">
        <f>(J7-J10)/J10*100</f>
        <v>-43.561332715926874</v>
      </c>
      <c r="K14" s="956">
        <f t="shared" ref="K14:M14" si="2">(K7-K10)/K10*100</f>
        <v>-39.550799898973096</v>
      </c>
      <c r="L14" s="956">
        <f t="shared" si="2"/>
        <v>-42.503869717950863</v>
      </c>
      <c r="M14" s="1024">
        <f t="shared" si="2"/>
        <v>-59.281264182860916</v>
      </c>
      <c r="N14" s="50"/>
      <c r="O14" s="50"/>
      <c r="P14" s="50"/>
      <c r="Q14" s="50"/>
    </row>
    <row r="15" spans="1:17" ht="19.5" customHeight="1" thickBot="1" x14ac:dyDescent="0.3">
      <c r="A15" s="24"/>
      <c r="B15" s="161"/>
      <c r="C15" s="24"/>
      <c r="D15" s="24"/>
      <c r="E15" s="24"/>
      <c r="F15" s="24"/>
      <c r="G15" s="50"/>
      <c r="H15" s="24"/>
      <c r="I15" s="221"/>
      <c r="J15" s="162"/>
      <c r="K15" s="24"/>
      <c r="L15" s="24"/>
      <c r="M15" s="24"/>
      <c r="N15" s="50"/>
      <c r="O15" s="50"/>
      <c r="P15" s="50"/>
      <c r="Q15" s="50"/>
    </row>
    <row r="16" spans="1:17" ht="17.25" x14ac:dyDescent="0.25">
      <c r="A16" s="1101" t="s">
        <v>952</v>
      </c>
      <c r="B16" s="1011">
        <v>2023</v>
      </c>
      <c r="C16" s="1018">
        <f t="shared" ref="C16:F20" si="3">+J7+J25+J16</f>
        <v>120.309</v>
      </c>
      <c r="D16" s="1018">
        <f t="shared" si="3"/>
        <v>226.01400000000001</v>
      </c>
      <c r="E16" s="1018">
        <f t="shared" si="3"/>
        <v>176.60399999999998</v>
      </c>
      <c r="F16" s="1019">
        <f t="shared" si="3"/>
        <v>161.773</v>
      </c>
      <c r="G16" s="896"/>
      <c r="H16" s="915"/>
      <c r="I16" s="1011">
        <v>2023</v>
      </c>
      <c r="J16" s="1012">
        <f>+'[3]Fig. 2.8 - All news'!K15</f>
        <v>40.957999999999998</v>
      </c>
      <c r="K16" s="1013">
        <f>+'[3]Fig. 2.8 - All news'!L15</f>
        <v>77.281999999999996</v>
      </c>
      <c r="L16" s="1013">
        <f>+'[3]Fig. 2.8 - All news'!N15</f>
        <v>69.337000000000003</v>
      </c>
      <c r="M16" s="1014">
        <f>+'[3]Fig. 2.8 - All news'!P15</f>
        <v>69.378</v>
      </c>
      <c r="N16" s="50"/>
    </row>
    <row r="17" spans="1:17" x14ac:dyDescent="0.25">
      <c r="A17" s="1102"/>
      <c r="B17" s="907">
        <v>2022</v>
      </c>
      <c r="C17" s="949">
        <f t="shared" si="3"/>
        <v>136.69</v>
      </c>
      <c r="D17" s="949">
        <f t="shared" si="3"/>
        <v>241.70399999999998</v>
      </c>
      <c r="E17" s="949">
        <f t="shared" si="3"/>
        <v>197.119</v>
      </c>
      <c r="F17" s="950">
        <f t="shared" si="3"/>
        <v>193.10999999999999</v>
      </c>
      <c r="G17" s="896"/>
      <c r="H17" s="913"/>
      <c r="I17" s="907">
        <v>2022</v>
      </c>
      <c r="J17" s="920">
        <f>+'[3]Fig. 2.8 - All news'!K16</f>
        <v>43.328000000000003</v>
      </c>
      <c r="K17" s="921">
        <f>+'[3]Fig. 2.8 - All news'!L16</f>
        <v>77.72</v>
      </c>
      <c r="L17" s="921">
        <f>+'[3]Fig. 2.8 - All news'!N16</f>
        <v>69.436000000000007</v>
      </c>
      <c r="M17" s="922">
        <f>+'[3]Fig. 2.8 - All news'!P16</f>
        <v>73.415999999999997</v>
      </c>
      <c r="N17" s="50"/>
    </row>
    <row r="18" spans="1:17" x14ac:dyDescent="0.25">
      <c r="A18" s="1102"/>
      <c r="B18" s="907">
        <v>2021</v>
      </c>
      <c r="C18" s="949">
        <f t="shared" si="3"/>
        <v>155.15400000000002</v>
      </c>
      <c r="D18" s="949">
        <f t="shared" si="3"/>
        <v>280.48700000000002</v>
      </c>
      <c r="E18" s="949">
        <f t="shared" si="3"/>
        <v>213.52700000000002</v>
      </c>
      <c r="F18" s="950">
        <f t="shared" si="3"/>
        <v>223.27599999999998</v>
      </c>
      <c r="G18" s="896"/>
      <c r="H18" s="914" t="s">
        <v>1114</v>
      </c>
      <c r="I18" s="907">
        <v>2021</v>
      </c>
      <c r="J18" s="920">
        <f>+'[3]Fig. 2.8 - All news'!K17</f>
        <v>47.139000000000003</v>
      </c>
      <c r="K18" s="921">
        <f>+'[3]Fig. 2.8 - All news'!L17</f>
        <v>83.554000000000002</v>
      </c>
      <c r="L18" s="921">
        <f>+'[3]Fig. 2.8 - All news'!N17</f>
        <v>69.066000000000003</v>
      </c>
      <c r="M18" s="922">
        <f>+'[3]Fig. 2.8 - All news'!P17</f>
        <v>74.852000000000004</v>
      </c>
      <c r="N18" s="50"/>
    </row>
    <row r="19" spans="1:17" x14ac:dyDescent="0.25">
      <c r="A19" s="1102"/>
      <c r="B19" s="907">
        <v>2020</v>
      </c>
      <c r="C19" s="949">
        <f t="shared" si="3"/>
        <v>194.864</v>
      </c>
      <c r="D19" s="949">
        <f t="shared" si="3"/>
        <v>297.99400000000003</v>
      </c>
      <c r="E19" s="949">
        <f t="shared" si="3"/>
        <v>273.01299999999998</v>
      </c>
      <c r="F19" s="950">
        <f t="shared" si="3"/>
        <v>307.27999999999997</v>
      </c>
      <c r="G19" s="896"/>
      <c r="H19" s="913"/>
      <c r="I19" s="907">
        <v>2020</v>
      </c>
      <c r="J19" s="920">
        <f>+'[3]Fig. 2.8 - All news'!K18</f>
        <v>52.279000000000003</v>
      </c>
      <c r="K19" s="921">
        <f>+'[3]Fig. 2.8 - All news'!L18</f>
        <v>78.125</v>
      </c>
      <c r="L19" s="921">
        <f>+'[3]Fig. 2.8 - All news'!N18</f>
        <v>81.641999999999996</v>
      </c>
      <c r="M19" s="922">
        <f>+'[3]Fig. 2.8 - All news'!P18</f>
        <v>80.462000000000003</v>
      </c>
      <c r="N19" s="50"/>
    </row>
    <row r="20" spans="1:17" ht="16.5" thickBot="1" x14ac:dyDescent="0.3">
      <c r="A20" s="1103"/>
      <c r="B20" s="1010">
        <v>2019</v>
      </c>
      <c r="C20" s="1020">
        <f t="shared" si="3"/>
        <v>137.47</v>
      </c>
      <c r="D20" s="1020">
        <f t="shared" si="3"/>
        <v>240.70600000000002</v>
      </c>
      <c r="E20" s="1020">
        <f t="shared" si="3"/>
        <v>193.608</v>
      </c>
      <c r="F20" s="1021">
        <f t="shared" si="3"/>
        <v>159.69800000000001</v>
      </c>
      <c r="G20" s="896"/>
      <c r="H20" s="912"/>
      <c r="I20" s="1010">
        <v>2019</v>
      </c>
      <c r="J20" s="1015">
        <f>+'[3]Fig. 2.8 - All news'!K19</f>
        <v>38.241999999999997</v>
      </c>
      <c r="K20" s="1016">
        <f>+'[3]Fig. 2.8 - All news'!L19</f>
        <v>64.412999999999997</v>
      </c>
      <c r="L20" s="1016">
        <f>+'[3]Fig. 2.8 - All news'!N19</f>
        <v>64.745000000000005</v>
      </c>
      <c r="M20" s="1017">
        <f>+'[3]Fig. 2.8 - All news'!P19</f>
        <v>47.499000000000002</v>
      </c>
      <c r="N20" s="50"/>
    </row>
    <row r="21" spans="1:17" x14ac:dyDescent="0.25">
      <c r="A21" s="908"/>
      <c r="B21" s="951" t="s">
        <v>868</v>
      </c>
      <c r="C21" s="954">
        <f>(C16-C17)/C17*100</f>
        <v>-11.984051503401858</v>
      </c>
      <c r="D21" s="954">
        <f t="shared" ref="D21:E21" si="4">(D16-D17)/D17*100</f>
        <v>-6.4914109820275918</v>
      </c>
      <c r="E21" s="954">
        <f t="shared" si="4"/>
        <v>-10.407418868805147</v>
      </c>
      <c r="F21" s="1022">
        <f>(F16-F17)/F17*100</f>
        <v>-16.227538708508099</v>
      </c>
      <c r="G21" s="896"/>
      <c r="H21" s="908"/>
      <c r="I21" s="951" t="s">
        <v>868</v>
      </c>
      <c r="J21" s="954">
        <f>(J16-J17)/J17*100</f>
        <v>-5.4699039881831713</v>
      </c>
      <c r="K21" s="954">
        <f t="shared" ref="K21:M21" si="5">(K16-K17)/K17*100</f>
        <v>-0.5635615028306773</v>
      </c>
      <c r="L21" s="954">
        <f t="shared" si="5"/>
        <v>-0.14257733740423376</v>
      </c>
      <c r="M21" s="1022">
        <f t="shared" si="5"/>
        <v>-5.5001634521085281</v>
      </c>
      <c r="N21" s="50"/>
    </row>
    <row r="22" spans="1:17" x14ac:dyDescent="0.25">
      <c r="A22" s="909" t="s">
        <v>662</v>
      </c>
      <c r="B22" s="952" t="s">
        <v>869</v>
      </c>
      <c r="C22" s="955">
        <f>(C16-C20)/C20*100</f>
        <v>-12.483450934749401</v>
      </c>
      <c r="D22" s="955">
        <f t="shared" ref="D22:F22" si="6">(D16-D20)/D20*100</f>
        <v>-6.1037115817636476</v>
      </c>
      <c r="E22" s="955">
        <f t="shared" si="6"/>
        <v>-8.7826949299615826</v>
      </c>
      <c r="F22" s="1023">
        <f t="shared" si="6"/>
        <v>1.2993274806196624</v>
      </c>
      <c r="G22" s="896"/>
      <c r="H22" s="909" t="s">
        <v>662</v>
      </c>
      <c r="I22" s="952" t="s">
        <v>869</v>
      </c>
      <c r="J22" s="955">
        <f>(J16-J20)/J20*100</f>
        <v>7.1021390094660353</v>
      </c>
      <c r="K22" s="955">
        <f t="shared" ref="K22:M22" si="7">(K16-K20)/K20*100</f>
        <v>19.978886249670097</v>
      </c>
      <c r="L22" s="955">
        <f t="shared" si="7"/>
        <v>7.0924395706232115</v>
      </c>
      <c r="M22" s="1023">
        <f t="shared" si="7"/>
        <v>46.062022358365432</v>
      </c>
      <c r="N22" s="50"/>
    </row>
    <row r="23" spans="1:17" ht="16.5" thickBot="1" x14ac:dyDescent="0.3">
      <c r="A23" s="910"/>
      <c r="B23" s="953" t="s">
        <v>870</v>
      </c>
      <c r="C23" s="956">
        <f>(C16-C19)/C19*100</f>
        <v>-38.26001724279498</v>
      </c>
      <c r="D23" s="956">
        <f t="shared" ref="D23:F23" si="8">(D16-D19)/D19*100</f>
        <v>-24.154848755344073</v>
      </c>
      <c r="E23" s="956">
        <f t="shared" si="8"/>
        <v>-35.312970444630842</v>
      </c>
      <c r="F23" s="1024">
        <f t="shared" si="8"/>
        <v>-47.353228325956778</v>
      </c>
      <c r="G23" s="896"/>
      <c r="H23" s="911"/>
      <c r="I23" s="953" t="s">
        <v>870</v>
      </c>
      <c r="J23" s="956">
        <f>(J16-J19)/J19*100</f>
        <v>-21.654966621396746</v>
      </c>
      <c r="K23" s="956">
        <f t="shared" ref="K23:M23" si="9">(K16-K19)/K19*100</f>
        <v>-1.0790400000000044</v>
      </c>
      <c r="L23" s="956">
        <f t="shared" si="9"/>
        <v>-15.071899267533858</v>
      </c>
      <c r="M23" s="1024">
        <f t="shared" si="9"/>
        <v>-13.775446794760263</v>
      </c>
      <c r="N23" s="50"/>
    </row>
    <row r="24" spans="1:17" ht="16.5" thickBot="1" x14ac:dyDescent="0.3">
      <c r="A24" s="897"/>
      <c r="B24" s="898"/>
      <c r="C24" s="898"/>
      <c r="D24" s="898"/>
      <c r="E24" s="898"/>
      <c r="F24" s="898"/>
      <c r="G24" s="899"/>
      <c r="H24" s="24"/>
      <c r="I24" s="221"/>
      <c r="J24" s="162"/>
      <c r="K24" s="24"/>
      <c r="L24" s="24"/>
      <c r="M24" s="24"/>
      <c r="N24" s="50"/>
      <c r="O24" s="50"/>
      <c r="P24" s="50"/>
      <c r="Q24" s="50"/>
    </row>
    <row r="25" spans="1:17" ht="17.25" x14ac:dyDescent="0.25">
      <c r="A25" s="50"/>
      <c r="B25" s="50"/>
      <c r="C25" s="50"/>
      <c r="D25" s="50"/>
      <c r="E25" s="50"/>
      <c r="F25" s="50"/>
      <c r="G25" s="690"/>
      <c r="H25" s="915"/>
      <c r="I25" s="1011">
        <v>2023</v>
      </c>
      <c r="J25" s="1012">
        <f>+'[3]Fig. 2.8 - All news'!K25</f>
        <v>28.16</v>
      </c>
      <c r="K25" s="1013">
        <f>+'[3]Fig. 2.8 - All news'!L25</f>
        <v>50.603000000000002</v>
      </c>
      <c r="L25" s="1013">
        <f>+'[3]Fig. 2.8 - All news'!N25</f>
        <v>45.234999999999999</v>
      </c>
      <c r="M25" s="1014">
        <f>+'[3]Fig. 2.8 - All news'!P25</f>
        <v>43.05</v>
      </c>
      <c r="N25" s="50"/>
      <c r="O25" s="50"/>
      <c r="P25" s="50"/>
      <c r="Q25" s="50"/>
    </row>
    <row r="26" spans="1:17" x14ac:dyDescent="0.25">
      <c r="A26" s="900"/>
      <c r="B26" s="50"/>
      <c r="C26" s="50"/>
      <c r="D26" s="50"/>
      <c r="E26" s="50"/>
      <c r="F26" s="50"/>
      <c r="G26" s="901"/>
      <c r="H26" s="913"/>
      <c r="I26" s="907">
        <v>2022</v>
      </c>
      <c r="J26" s="920">
        <f>+'[3]Fig. 2.8 - All news'!K26</f>
        <v>34.396000000000001</v>
      </c>
      <c r="K26" s="921">
        <f>+'[3]Fig. 2.8 - All news'!L26</f>
        <v>51.701999999999998</v>
      </c>
      <c r="L26" s="921">
        <f>+'[3]Fig. 2.8 - All news'!N26</f>
        <v>56.146999999999998</v>
      </c>
      <c r="M26" s="922">
        <f>+'[3]Fig. 2.8 - All news'!P26</f>
        <v>55.226999999999997</v>
      </c>
      <c r="N26" s="50"/>
      <c r="O26" s="50"/>
      <c r="P26" s="50"/>
      <c r="Q26" s="50"/>
    </row>
    <row r="27" spans="1:17" x14ac:dyDescent="0.25">
      <c r="A27" s="50"/>
      <c r="B27" s="902"/>
      <c r="C27" s="902"/>
      <c r="D27" s="902"/>
      <c r="E27" s="902"/>
      <c r="F27" s="902"/>
      <c r="G27" s="901"/>
      <c r="H27" s="914" t="s">
        <v>943</v>
      </c>
      <c r="I27" s="907">
        <v>2021</v>
      </c>
      <c r="J27" s="920">
        <f>+'[3]Fig. 2.8 - All news'!K27</f>
        <v>36.651000000000003</v>
      </c>
      <c r="K27" s="921">
        <f>+'[3]Fig. 2.8 - All news'!L27</f>
        <v>52.567</v>
      </c>
      <c r="L27" s="921">
        <f>+'[3]Fig. 2.8 - All news'!N27</f>
        <v>58.438000000000002</v>
      </c>
      <c r="M27" s="922">
        <f>+'[3]Fig. 2.8 - All news'!P27</f>
        <v>68.817999999999998</v>
      </c>
      <c r="N27" s="50"/>
      <c r="O27" s="50"/>
      <c r="P27" s="50"/>
      <c r="Q27" s="50"/>
    </row>
    <row r="28" spans="1:17" x14ac:dyDescent="0.25">
      <c r="A28" s="50"/>
      <c r="B28" s="50"/>
      <c r="C28" s="50"/>
      <c r="D28" s="50"/>
      <c r="E28" s="50"/>
      <c r="F28" s="50"/>
      <c r="G28" s="50"/>
      <c r="H28" s="913"/>
      <c r="I28" s="907">
        <v>2020</v>
      </c>
      <c r="J28" s="920">
        <f>+'[3]Fig. 2.8 - All news'!K28</f>
        <v>51.883000000000003</v>
      </c>
      <c r="K28" s="921">
        <f>+'[3]Fig. 2.8 - All news'!L28</f>
        <v>57.536000000000001</v>
      </c>
      <c r="L28" s="921">
        <f>+'[3]Fig. 2.8 - All news'!N28</f>
        <v>83.481999999999999</v>
      </c>
      <c r="M28" s="922">
        <f>+'[3]Fig. 2.8 - All news'!P28</f>
        <v>105.633</v>
      </c>
      <c r="N28" s="50"/>
      <c r="O28" s="50"/>
      <c r="P28" s="50"/>
      <c r="Q28" s="50"/>
    </row>
    <row r="29" spans="1:17" ht="16.5" thickBot="1" x14ac:dyDescent="0.3">
      <c r="A29" s="50"/>
      <c r="B29" s="50"/>
      <c r="C29" s="50"/>
      <c r="D29" s="50"/>
      <c r="E29" s="50"/>
      <c r="F29" s="50"/>
      <c r="G29" s="903"/>
      <c r="H29" s="912"/>
      <c r="I29" s="1010">
        <v>2019</v>
      </c>
      <c r="J29" s="1015">
        <f>+'[3]Fig. 2.8 - All news'!K29</f>
        <v>35.686999999999998</v>
      </c>
      <c r="K29" s="1016">
        <f>+'[3]Fig. 2.8 - All news'!L29</f>
        <v>49.764000000000003</v>
      </c>
      <c r="L29" s="1016">
        <f>+'[3]Fig. 2.8 - All news'!N29</f>
        <v>58.256</v>
      </c>
      <c r="M29" s="1017">
        <f>+'[3]Fig. 2.8 - All news'!P29</f>
        <v>53.414999999999999</v>
      </c>
      <c r="N29" s="50"/>
      <c r="O29" s="50"/>
      <c r="P29" s="50"/>
      <c r="Q29" s="50"/>
    </row>
    <row r="30" spans="1:17" x14ac:dyDescent="0.25">
      <c r="A30" s="50"/>
      <c r="B30" s="50"/>
      <c r="C30" s="50"/>
      <c r="D30" s="50"/>
      <c r="E30" s="50"/>
      <c r="F30" s="50"/>
      <c r="G30" s="903"/>
      <c r="H30" s="908"/>
      <c r="I30" s="951" t="s">
        <v>868</v>
      </c>
      <c r="J30" s="954">
        <f>(J25-J26)/J26*100</f>
        <v>-18.130015118036983</v>
      </c>
      <c r="K30" s="954">
        <f t="shared" ref="K30:M30" si="10">(K25-K26)/K26*100</f>
        <v>-2.1256431085838008</v>
      </c>
      <c r="L30" s="954">
        <f t="shared" si="10"/>
        <v>-19.434698202931589</v>
      </c>
      <c r="M30" s="1022">
        <f t="shared" si="10"/>
        <v>-22.048997772828507</v>
      </c>
      <c r="N30" s="50"/>
      <c r="O30" s="50"/>
      <c r="P30" s="50"/>
      <c r="Q30" s="50"/>
    </row>
    <row r="31" spans="1:17" x14ac:dyDescent="0.25">
      <c r="A31" s="50"/>
      <c r="B31" s="50"/>
      <c r="C31" s="50"/>
      <c r="D31" s="50"/>
      <c r="E31" s="50"/>
      <c r="F31" s="50"/>
      <c r="G31" s="50"/>
      <c r="H31" s="909" t="s">
        <v>662</v>
      </c>
      <c r="I31" s="952" t="s">
        <v>869</v>
      </c>
      <c r="J31" s="955">
        <f>(J25-J29)/J29*100</f>
        <v>-21.091714069549131</v>
      </c>
      <c r="K31" s="955">
        <f t="shared" ref="K31:M31" si="11">(K25-K29)/K29*100</f>
        <v>1.6859577204404761</v>
      </c>
      <c r="L31" s="955">
        <f t="shared" si="11"/>
        <v>-22.351345784125243</v>
      </c>
      <c r="M31" s="1023">
        <f t="shared" si="11"/>
        <v>-19.404661611906771</v>
      </c>
      <c r="N31" s="50"/>
      <c r="O31" s="50"/>
      <c r="P31" s="50"/>
      <c r="Q31" s="50"/>
    </row>
    <row r="32" spans="1:17" ht="16.5" thickBot="1" x14ac:dyDescent="0.3">
      <c r="A32" s="50"/>
      <c r="B32" s="50"/>
      <c r="C32" s="50"/>
      <c r="D32" s="50"/>
      <c r="E32" s="50"/>
      <c r="F32" s="904"/>
      <c r="G32" s="50"/>
      <c r="H32" s="910"/>
      <c r="I32" s="953" t="s">
        <v>870</v>
      </c>
      <c r="J32" s="956">
        <f>(J25-J28)/J28*100</f>
        <v>-45.724032920224353</v>
      </c>
      <c r="K32" s="956">
        <f t="shared" ref="K32:M32" si="12">(K25-K28)/K28*100</f>
        <v>-12.04984705228031</v>
      </c>
      <c r="L32" s="956">
        <f t="shared" si="12"/>
        <v>-45.814666634723658</v>
      </c>
      <c r="M32" s="1024">
        <f t="shared" si="12"/>
        <v>-59.245690267246033</v>
      </c>
      <c r="N32" s="50"/>
      <c r="O32" s="50"/>
      <c r="P32" s="50"/>
      <c r="Q32" s="50"/>
    </row>
    <row r="33" spans="1:17" x14ac:dyDescent="0.25">
      <c r="A33" s="50"/>
      <c r="B33" s="50"/>
      <c r="C33" s="50"/>
      <c r="D33" s="50"/>
      <c r="E33" s="50"/>
      <c r="F33" s="904"/>
      <c r="G33" s="50"/>
      <c r="H33" s="50"/>
      <c r="I33" s="50"/>
      <c r="J33" s="50"/>
      <c r="K33" s="50"/>
      <c r="L33" s="50"/>
      <c r="M33" s="50"/>
      <c r="N33" s="50"/>
      <c r="O33" s="50"/>
      <c r="P33" s="50"/>
      <c r="Q33" s="50"/>
    </row>
    <row r="34" spans="1:17" x14ac:dyDescent="0.25">
      <c r="A34" s="50"/>
      <c r="B34" s="50"/>
      <c r="C34" s="50"/>
      <c r="D34" s="50"/>
      <c r="E34" s="50"/>
      <c r="F34" s="50"/>
      <c r="G34" s="50"/>
      <c r="H34" s="50"/>
      <c r="I34" s="50"/>
      <c r="J34" s="50"/>
      <c r="K34" s="50"/>
      <c r="L34" s="50"/>
      <c r="M34" s="50"/>
      <c r="N34" s="50"/>
      <c r="O34" s="50"/>
      <c r="P34" s="50"/>
      <c r="Q34" s="50"/>
    </row>
    <row r="35" spans="1:17" x14ac:dyDescent="0.25">
      <c r="A35" s="50"/>
      <c r="B35" s="50"/>
      <c r="C35" s="50"/>
      <c r="D35" s="50"/>
      <c r="E35" s="50"/>
      <c r="F35" s="50"/>
      <c r="G35" s="50"/>
      <c r="H35" s="50"/>
      <c r="I35" s="50"/>
      <c r="J35" s="50"/>
      <c r="K35" s="50"/>
      <c r="L35" s="50"/>
      <c r="M35" s="50"/>
      <c r="N35" s="50"/>
      <c r="O35" s="50"/>
      <c r="P35" s="50"/>
      <c r="Q35" s="50"/>
    </row>
    <row r="36" spans="1:17" x14ac:dyDescent="0.25">
      <c r="A36" s="50"/>
      <c r="B36" s="50"/>
      <c r="C36" s="50"/>
      <c r="D36" s="50"/>
      <c r="E36" s="50"/>
      <c r="F36" s="50"/>
      <c r="G36" s="50"/>
      <c r="H36" s="50"/>
      <c r="I36" s="50"/>
      <c r="J36" s="50"/>
      <c r="K36" s="50"/>
      <c r="L36" s="50"/>
      <c r="M36" s="50"/>
      <c r="N36" s="50"/>
      <c r="O36" s="50"/>
      <c r="P36" s="50"/>
      <c r="Q36" s="50"/>
    </row>
    <row r="37" spans="1:17" x14ac:dyDescent="0.25">
      <c r="A37" s="50"/>
      <c r="B37" s="50"/>
      <c r="C37" s="50"/>
      <c r="D37" s="50"/>
      <c r="E37" s="50"/>
      <c r="F37" s="50"/>
      <c r="G37" s="50"/>
      <c r="H37" s="50"/>
      <c r="I37" s="50"/>
      <c r="J37" s="50"/>
      <c r="K37" s="50"/>
      <c r="L37" s="50"/>
      <c r="M37" s="50"/>
      <c r="N37" s="50"/>
      <c r="O37" s="50"/>
      <c r="P37" s="50"/>
      <c r="Q37" s="50"/>
    </row>
  </sheetData>
  <mergeCells count="3">
    <mergeCell ref="G3:H3"/>
    <mergeCell ref="J3:K3"/>
    <mergeCell ref="A16:A20"/>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codeName="Foglio26">
    <tabColor rgb="FFFF0000"/>
  </sheetPr>
  <dimension ref="A1:V14"/>
  <sheetViews>
    <sheetView showGridLines="0" zoomScale="90" zoomScaleNormal="90" workbookViewId="0">
      <selection activeCell="F16" sqref="F16"/>
    </sheetView>
  </sheetViews>
  <sheetFormatPr defaultColWidth="9.140625" defaultRowHeight="15.75" x14ac:dyDescent="0.25"/>
  <cols>
    <col min="1" max="1" width="17.85546875" style="13" customWidth="1"/>
    <col min="2" max="6" width="12.85546875" style="13" customWidth="1"/>
    <col min="7" max="7" width="3.28515625" style="13" customWidth="1"/>
    <col min="8" max="9" width="12.42578125" style="13" customWidth="1"/>
    <col min="10" max="16" width="14" style="13" customWidth="1"/>
    <col min="17" max="22" width="10.85546875" style="13" bestFit="1" customWidth="1"/>
    <col min="23" max="16384" width="9.140625" style="13"/>
  </cols>
  <sheetData>
    <row r="1" spans="1:22" ht="21" x14ac:dyDescent="0.35">
      <c r="A1" s="16" t="str">
        <f>+'Indice-Index'!C15</f>
        <v>2.9   Copie giornaliere vendute da inizio anno  - Daily copies sold since b.y. (1/2)</v>
      </c>
      <c r="B1" s="277"/>
      <c r="C1" s="277"/>
      <c r="D1" s="277"/>
      <c r="E1" s="277"/>
      <c r="F1" s="277"/>
      <c r="G1" s="277"/>
      <c r="H1" s="96"/>
      <c r="I1" s="96"/>
      <c r="J1" s="50"/>
      <c r="K1" s="50"/>
      <c r="L1" s="50"/>
      <c r="M1" s="50"/>
      <c r="N1" s="50"/>
      <c r="O1" s="50"/>
      <c r="P1" s="50"/>
      <c r="Q1" s="50"/>
      <c r="R1" s="50"/>
      <c r="S1" s="50"/>
      <c r="T1" s="50"/>
      <c r="U1" s="50"/>
      <c r="V1" s="50"/>
    </row>
    <row r="2" spans="1:22" x14ac:dyDescent="0.25">
      <c r="A2" s="6"/>
      <c r="B2" s="6"/>
      <c r="C2" s="6"/>
      <c r="D2" s="6"/>
      <c r="E2" s="6"/>
      <c r="F2" s="6"/>
      <c r="G2" s="6"/>
      <c r="H2" s="6"/>
      <c r="I2" s="6"/>
    </row>
    <row r="3" spans="1:22" x14ac:dyDescent="0.25">
      <c r="G3" s="34"/>
      <c r="H3" s="1104" t="s">
        <v>340</v>
      </c>
      <c r="I3" s="1104"/>
    </row>
    <row r="4" spans="1:22" ht="47.25" x14ac:dyDescent="0.25">
      <c r="A4" s="221" t="s">
        <v>241</v>
      </c>
      <c r="B4" s="211">
        <f>+'2.1'!I52</f>
        <v>2019</v>
      </c>
      <c r="C4" s="211">
        <f>+'2.1'!J52</f>
        <v>2020</v>
      </c>
      <c r="D4" s="211">
        <f>+'2.1'!K52</f>
        <v>2021</v>
      </c>
      <c r="E4" s="211">
        <f>+'2.1'!L52</f>
        <v>2022</v>
      </c>
      <c r="F4" s="211">
        <f>+'2.1'!M52</f>
        <v>2023</v>
      </c>
      <c r="G4" s="117"/>
      <c r="H4" s="644" t="str">
        <f>+'2.7'!H4</f>
        <v>2023
vs 
2022</v>
      </c>
      <c r="I4" s="644" t="str">
        <f>+'2.7'!G4</f>
        <v>2023
vs 
2019</v>
      </c>
    </row>
    <row r="5" spans="1:22" x14ac:dyDescent="0.25">
      <c r="H5" s="542"/>
      <c r="I5" s="542"/>
    </row>
    <row r="6" spans="1:22" x14ac:dyDescent="0.25">
      <c r="A6" s="289" t="s">
        <v>242</v>
      </c>
      <c r="B6" s="290">
        <v>2.0910704520547947</v>
      </c>
      <c r="C6" s="290">
        <v>1.826750762295082</v>
      </c>
      <c r="D6" s="290">
        <v>1.7001413835616439</v>
      </c>
      <c r="E6" s="290">
        <v>1.5411024712328767</v>
      </c>
      <c r="F6" s="290">
        <v>1.4059461863013698</v>
      </c>
      <c r="G6" s="300"/>
      <c r="H6" s="294">
        <f>(F6-E6)/E6*100</f>
        <v>-8.7701037052638249</v>
      </c>
      <c r="I6" s="294">
        <f>(F6-B6)/B6*100</f>
        <v>-32.764284200954883</v>
      </c>
    </row>
    <row r="7" spans="1:22" x14ac:dyDescent="0.25">
      <c r="H7" s="117"/>
      <c r="I7" s="117"/>
    </row>
    <row r="8" spans="1:22" x14ac:dyDescent="0.25">
      <c r="A8" s="289" t="s">
        <v>243</v>
      </c>
      <c r="B8" s="290">
        <v>1.2079510986301369</v>
      </c>
      <c r="C8" s="290">
        <v>1.0340673633879782</v>
      </c>
      <c r="D8" s="290">
        <v>0.96383575342465755</v>
      </c>
      <c r="E8" s="290">
        <v>0.8799935095890411</v>
      </c>
      <c r="F8" s="290">
        <v>0.80591318630136988</v>
      </c>
      <c r="G8" s="300"/>
      <c r="H8" s="294">
        <f t="shared" ref="H8:H9" si="0">(F8-E8)/E8*100</f>
        <v>-8.4182806441682612</v>
      </c>
      <c r="I8" s="294">
        <f t="shared" ref="I8:I9" si="1">(F8-B8)/B8*100</f>
        <v>-33.282631456247984</v>
      </c>
    </row>
    <row r="9" spans="1:22" x14ac:dyDescent="0.25">
      <c r="A9" s="289" t="s">
        <v>244</v>
      </c>
      <c r="B9" s="290">
        <v>0.88311935342465764</v>
      </c>
      <c r="C9" s="290">
        <v>0.79268339890710382</v>
      </c>
      <c r="D9" s="290">
        <v>0.73630563013698624</v>
      </c>
      <c r="E9" s="290">
        <v>0.66110896164383548</v>
      </c>
      <c r="F9" s="290">
        <v>0.60003299999999982</v>
      </c>
      <c r="G9" s="300"/>
      <c r="H9" s="294">
        <f t="shared" si="0"/>
        <v>-9.2384107896482597</v>
      </c>
      <c r="I9" s="294">
        <f t="shared" si="1"/>
        <v>-32.055276823780879</v>
      </c>
    </row>
    <row r="10" spans="1:22" x14ac:dyDescent="0.25">
      <c r="H10" s="117"/>
      <c r="I10" s="117"/>
    </row>
    <row r="11" spans="1:22" x14ac:dyDescent="0.25">
      <c r="A11" s="289" t="s">
        <v>245</v>
      </c>
      <c r="B11" s="290">
        <v>1.9084070136986302</v>
      </c>
      <c r="C11" s="290">
        <v>1.621043975409836</v>
      </c>
      <c r="D11" s="290">
        <v>1.4776846547945206</v>
      </c>
      <c r="E11" s="290">
        <v>1.3320016712328768</v>
      </c>
      <c r="F11" s="290">
        <v>1.1989692383561643</v>
      </c>
      <c r="G11" s="300"/>
      <c r="H11" s="294">
        <f t="shared" ref="H11:H12" si="2">(F11-E11)/E11*100</f>
        <v>-9.9874073546454412</v>
      </c>
      <c r="I11" s="294">
        <f t="shared" ref="I11:I12" si="3">(F11-B11)/B11*100</f>
        <v>-37.174343326664072</v>
      </c>
    </row>
    <row r="12" spans="1:22" x14ac:dyDescent="0.25">
      <c r="A12" s="289" t="s">
        <v>246</v>
      </c>
      <c r="B12" s="290">
        <v>0.1826634383561643</v>
      </c>
      <c r="C12" s="290">
        <v>0.20570678688524588</v>
      </c>
      <c r="D12" s="290">
        <v>0.22245672876712314</v>
      </c>
      <c r="E12" s="290">
        <v>0.20910079999999989</v>
      </c>
      <c r="F12" s="290">
        <v>0.20697694794520546</v>
      </c>
      <c r="G12" s="300"/>
      <c r="H12" s="294">
        <f t="shared" si="2"/>
        <v>-1.0157072831832445</v>
      </c>
      <c r="I12" s="294">
        <f t="shared" si="3"/>
        <v>13.310550708912929</v>
      </c>
    </row>
    <row r="14" spans="1:22" x14ac:dyDescent="0.25">
      <c r="A14" s="409" t="s">
        <v>294</v>
      </c>
    </row>
  </sheetData>
  <mergeCells count="1">
    <mergeCell ref="H3:I3"/>
  </mergeCells>
  <phoneticPr fontId="83"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codeName="Foglio27">
    <tabColor rgb="FFFF0000"/>
  </sheetPr>
  <dimension ref="A1:J27"/>
  <sheetViews>
    <sheetView showGridLines="0" zoomScale="90" zoomScaleNormal="90" workbookViewId="0">
      <selection activeCell="J23" sqref="J23"/>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291" t="str">
        <f>+'Indice-Index'!C16</f>
        <v>2.10   Copie giornaliere vendute da inizio anno  - Daily copies sold since b.y (2/2)</v>
      </c>
      <c r="B1" s="292"/>
      <c r="C1" s="292"/>
      <c r="D1" s="292"/>
      <c r="E1" s="292"/>
      <c r="F1" s="292"/>
      <c r="G1" s="292"/>
      <c r="H1" s="292"/>
      <c r="I1" s="846"/>
      <c r="J1" s="847"/>
    </row>
    <row r="2" spans="1:10" ht="15.75" customHeight="1" x14ac:dyDescent="0.25"/>
    <row r="3" spans="1:10" ht="18.600000000000001" customHeight="1" x14ac:dyDescent="0.25">
      <c r="A3" s="221" t="s">
        <v>307</v>
      </c>
      <c r="G3" s="117"/>
      <c r="H3" s="1104" t="s">
        <v>251</v>
      </c>
      <c r="I3" s="1086"/>
    </row>
    <row r="4" spans="1:10" ht="46.5" customHeight="1" x14ac:dyDescent="0.25">
      <c r="B4" s="298">
        <f>+'2.9'!B4</f>
        <v>2019</v>
      </c>
      <c r="C4" s="298">
        <f>+'2.9'!C4</f>
        <v>2020</v>
      </c>
      <c r="D4" s="298">
        <f>+'2.9'!D4</f>
        <v>2021</v>
      </c>
      <c r="E4" s="298">
        <f>+'2.9'!E4</f>
        <v>2022</v>
      </c>
      <c r="F4" s="298">
        <f>+'2.9'!F4</f>
        <v>2023</v>
      </c>
      <c r="G4" s="298"/>
      <c r="H4" s="417" t="str">
        <f>+'2.9'!I4</f>
        <v>2023
vs 
2019</v>
      </c>
      <c r="I4" s="417" t="str">
        <f>+'2.9'!H4</f>
        <v>2023
vs 
2022</v>
      </c>
    </row>
    <row r="5" spans="1:10" ht="18.600000000000001" customHeight="1" x14ac:dyDescent="0.25">
      <c r="A5" s="295" t="s">
        <v>249</v>
      </c>
      <c r="B5" s="117"/>
      <c r="C5" s="117"/>
      <c r="D5" s="117"/>
      <c r="E5" s="117"/>
      <c r="F5" s="117"/>
      <c r="G5" s="117"/>
      <c r="H5" s="117"/>
      <c r="I5" s="117"/>
    </row>
    <row r="6" spans="1:10" ht="18.600000000000001" customHeight="1" x14ac:dyDescent="0.25">
      <c r="A6" s="293" t="s">
        <v>305</v>
      </c>
      <c r="B6" s="296">
        <v>608.42410410958917</v>
      </c>
      <c r="C6" s="296">
        <v>525.39509562841522</v>
      </c>
      <c r="D6" s="296">
        <v>471.74083287671237</v>
      </c>
      <c r="E6" s="296">
        <v>419.32101369863011</v>
      </c>
      <c r="F6" s="296">
        <v>372.64443561643833</v>
      </c>
      <c r="G6" s="299"/>
      <c r="H6" s="294">
        <f>(F6-B6)/B6*100</f>
        <v>-38.75251932008964</v>
      </c>
      <c r="I6" s="294">
        <f>(F6-E6)/E6*100</f>
        <v>-11.131466479697741</v>
      </c>
    </row>
    <row r="7" spans="1:10" ht="18.600000000000001" customHeight="1" x14ac:dyDescent="0.25">
      <c r="A7" s="293" t="s">
        <v>306</v>
      </c>
      <c r="B7" s="356">
        <v>136.57467397260274</v>
      </c>
      <c r="C7" s="356">
        <v>132.64605464480871</v>
      </c>
      <c r="D7" s="356">
        <v>119.77412054794523</v>
      </c>
      <c r="E7" s="356">
        <v>109.98471232876713</v>
      </c>
      <c r="F7" s="356">
        <v>100.21684657534247</v>
      </c>
      <c r="G7" s="299"/>
      <c r="H7" s="294">
        <f>(F7-B7)/B7*100</f>
        <v>-26.621207534095049</v>
      </c>
      <c r="I7" s="294">
        <f>(F7-E7)/E7*100</f>
        <v>-8.8811122442421642</v>
      </c>
    </row>
    <row r="8" spans="1:10" ht="18.600000000000001" customHeight="1" x14ac:dyDescent="0.25">
      <c r="A8" s="293" t="s">
        <v>291</v>
      </c>
      <c r="B8" s="296">
        <v>79.776441095890405</v>
      </c>
      <c r="C8" s="296">
        <v>67.248631147540976</v>
      </c>
      <c r="D8" s="296">
        <v>58.195249315068487</v>
      </c>
      <c r="E8" s="296">
        <v>51.285950684931507</v>
      </c>
      <c r="F8" s="296">
        <v>44.977739726027401</v>
      </c>
      <c r="G8" s="299"/>
      <c r="H8" s="294">
        <f>(F8-B8)/B8*100</f>
        <v>-43.62027296759873</v>
      </c>
      <c r="I8" s="294">
        <f>(F8-E8)/E8*100</f>
        <v>-12.30007609229625</v>
      </c>
    </row>
    <row r="9" spans="1:10" ht="18.600000000000001" customHeight="1" x14ac:dyDescent="0.25">
      <c r="A9" s="293" t="s">
        <v>247</v>
      </c>
      <c r="B9" s="296">
        <v>243.22365753424657</v>
      </c>
      <c r="C9" s="296">
        <v>157.55145081967214</v>
      </c>
      <c r="D9" s="296">
        <v>152.75090410958904</v>
      </c>
      <c r="E9" s="296">
        <v>148.2718821917808</v>
      </c>
      <c r="F9" s="296">
        <v>137.21729315068492</v>
      </c>
      <c r="G9" s="299"/>
      <c r="H9" s="294">
        <f>(F9-B9)/B9*100</f>
        <v>-43.583903580035447</v>
      </c>
      <c r="I9" s="294">
        <f>(F9-E9)/E9*100</f>
        <v>-7.455620632641212</v>
      </c>
    </row>
    <row r="10" spans="1:10" ht="6" customHeight="1" x14ac:dyDescent="0.25"/>
    <row r="11" spans="1:10" ht="18.600000000000001" customHeight="1" x14ac:dyDescent="0.25">
      <c r="A11" s="293" t="s">
        <v>644</v>
      </c>
      <c r="B11" s="296">
        <v>387.60381917808218</v>
      </c>
      <c r="C11" s="296">
        <v>349.41669672131155</v>
      </c>
      <c r="D11" s="296">
        <v>325.13419999999996</v>
      </c>
      <c r="E11" s="296">
        <v>292.83800000000002</v>
      </c>
      <c r="F11" s="296">
        <v>265.92188219178081</v>
      </c>
      <c r="G11" s="299"/>
      <c r="H11" s="294">
        <f>(F11-B11)/B11*100</f>
        <v>-31.393379261414179</v>
      </c>
      <c r="I11" s="294">
        <f>(F11-E11)/E11*100</f>
        <v>-9.1914703037922703</v>
      </c>
    </row>
    <row r="12" spans="1:10" ht="18.600000000000001" customHeight="1" x14ac:dyDescent="0.25">
      <c r="A12" s="293" t="s">
        <v>248</v>
      </c>
      <c r="B12" s="296">
        <v>452.80431780821931</v>
      </c>
      <c r="C12" s="296">
        <v>388.78604644808746</v>
      </c>
      <c r="D12" s="296">
        <v>350.08934794520565</v>
      </c>
      <c r="E12" s="296">
        <v>310.30011232876711</v>
      </c>
      <c r="F12" s="296">
        <v>277.99104109589035</v>
      </c>
      <c r="G12" s="299"/>
      <c r="H12" s="294">
        <f>(F12-B12)/B12*100</f>
        <v>-38.60680427220867</v>
      </c>
      <c r="I12" s="294">
        <f>(F12-E12)/E12*100</f>
        <v>-10.412200946496878</v>
      </c>
    </row>
    <row r="13" spans="1:10" ht="6" customHeight="1" x14ac:dyDescent="0.25"/>
    <row r="14" spans="1:10" ht="18.600000000000001" customHeight="1" x14ac:dyDescent="0.25">
      <c r="A14" s="163" t="s">
        <v>274</v>
      </c>
      <c r="B14" s="314">
        <f>SUM(B6:B12)</f>
        <v>1908.4070136986304</v>
      </c>
      <c r="C14" s="314">
        <f>SUM(C6:C12)</f>
        <v>1621.0439754098361</v>
      </c>
      <c r="D14" s="314">
        <f>SUM(D6:D12)</f>
        <v>1477.6846547945208</v>
      </c>
      <c r="E14" s="314">
        <f>SUM(E6:E12)</f>
        <v>1332.0016712328766</v>
      </c>
      <c r="F14" s="314">
        <f>SUM(F6:F12)</f>
        <v>1198.9692383561642</v>
      </c>
      <c r="G14" s="299"/>
      <c r="H14" s="294">
        <f>(F14-B14)/B14*100</f>
        <v>-37.174343326664086</v>
      </c>
      <c r="I14" s="294">
        <f>(F14-E14)/E14*100</f>
        <v>-9.9874073546454341</v>
      </c>
    </row>
    <row r="15" spans="1:10" ht="18.600000000000001" customHeight="1" x14ac:dyDescent="0.25">
      <c r="B15" s="297"/>
      <c r="C15" s="297"/>
      <c r="D15" s="297"/>
      <c r="E15" s="297"/>
      <c r="F15" s="297"/>
      <c r="G15" s="297"/>
    </row>
    <row r="16" spans="1:10" ht="18.600000000000001" customHeight="1" x14ac:dyDescent="0.25">
      <c r="A16" s="295" t="s">
        <v>250</v>
      </c>
      <c r="B16" s="297"/>
      <c r="C16" s="297"/>
      <c r="D16" s="297"/>
      <c r="E16" s="297"/>
      <c r="F16" s="297"/>
      <c r="G16" s="297"/>
      <c r="H16" s="117"/>
      <c r="I16" s="117"/>
    </row>
    <row r="17" spans="1:9" ht="18.600000000000001" customHeight="1" x14ac:dyDescent="0.25">
      <c r="A17" s="293" t="s">
        <v>305</v>
      </c>
      <c r="B17" s="296">
        <v>74.771923287671243</v>
      </c>
      <c r="C17" s="296">
        <v>83.012669398907079</v>
      </c>
      <c r="D17" s="296">
        <v>94.805356164383554</v>
      </c>
      <c r="E17" s="296">
        <v>87.288791780821924</v>
      </c>
      <c r="F17" s="296">
        <v>91.219742465753441</v>
      </c>
      <c r="G17" s="299"/>
      <c r="H17" s="294">
        <f>(F17-B17)/B17*100</f>
        <v>21.997319922883669</v>
      </c>
      <c r="I17" s="294">
        <f>(F17-E17)/E17*100</f>
        <v>4.5033853771306056</v>
      </c>
    </row>
    <row r="18" spans="1:9" x14ac:dyDescent="0.25">
      <c r="A18" s="293" t="s">
        <v>306</v>
      </c>
      <c r="B18" s="356">
        <v>17.011391780821921</v>
      </c>
      <c r="C18" s="356">
        <v>26.001948087431689</v>
      </c>
      <c r="D18" s="356">
        <v>31.220161643835613</v>
      </c>
      <c r="E18" s="356">
        <v>29.61610684931507</v>
      </c>
      <c r="F18" s="356">
        <v>26.799128767123293</v>
      </c>
      <c r="G18" s="299"/>
      <c r="H18" s="294">
        <f>(F18-B18)/B18*100</f>
        <v>57.536368055056741</v>
      </c>
      <c r="I18" s="294">
        <f>(F18-E18)/E18*100</f>
        <v>-9.5116420822101588</v>
      </c>
    </row>
    <row r="19" spans="1:9" x14ac:dyDescent="0.25">
      <c r="A19" s="293" t="s">
        <v>291</v>
      </c>
      <c r="B19" s="296">
        <v>40.146312328767124</v>
      </c>
      <c r="C19" s="296">
        <v>35.272808743169392</v>
      </c>
      <c r="D19" s="296">
        <v>28.92428493150685</v>
      </c>
      <c r="E19" s="296">
        <v>28.482652054794521</v>
      </c>
      <c r="F19" s="296">
        <v>27.863093150684932</v>
      </c>
      <c r="G19" s="299"/>
      <c r="H19" s="294">
        <f>(F19-B19)/B19*100</f>
        <v>-30.59613315786557</v>
      </c>
      <c r="I19" s="294">
        <f>(F19-E19)/E19*100</f>
        <v>-2.1752149445834257</v>
      </c>
    </row>
    <row r="20" spans="1:9" x14ac:dyDescent="0.25">
      <c r="A20" s="293" t="s">
        <v>247</v>
      </c>
      <c r="B20" s="296">
        <v>8.0225945205479512</v>
      </c>
      <c r="C20" s="296">
        <v>6.9387049180327827</v>
      </c>
      <c r="D20" s="296">
        <v>6.4248438356164304</v>
      </c>
      <c r="E20" s="296">
        <v>5.7424000000000062</v>
      </c>
      <c r="F20" s="296">
        <v>4.9749068493150714</v>
      </c>
      <c r="G20" s="299"/>
      <c r="H20" s="294">
        <f>(F20-B20)/B20*100</f>
        <v>-37.988803540138527</v>
      </c>
      <c r="I20" s="294">
        <f>(F20-E20)/E20*100</f>
        <v>-13.365372504265357</v>
      </c>
    </row>
    <row r="21" spans="1:9" ht="6" customHeight="1" x14ac:dyDescent="0.25"/>
    <row r="22" spans="1:9" x14ac:dyDescent="0.25">
      <c r="A22" s="293" t="s">
        <v>1008</v>
      </c>
      <c r="B22" s="296">
        <v>18.157175342465759</v>
      </c>
      <c r="C22" s="296">
        <v>23.445316939890709</v>
      </c>
      <c r="D22" s="296">
        <v>26.504101369863012</v>
      </c>
      <c r="E22" s="296">
        <v>25.148142465753434</v>
      </c>
      <c r="F22" s="296">
        <v>23.552249315068497</v>
      </c>
      <c r="G22" s="299"/>
      <c r="H22" s="294">
        <f>(F22-B22)/B22*100</f>
        <v>29.713178789350625</v>
      </c>
      <c r="I22" s="294">
        <f>(F22-E22)/E22*100</f>
        <v>-6.3459683070358501</v>
      </c>
    </row>
    <row r="23" spans="1:9" x14ac:dyDescent="0.25">
      <c r="A23" s="293" t="s">
        <v>248</v>
      </c>
      <c r="B23" s="296">
        <v>24.554041095890319</v>
      </c>
      <c r="C23" s="296">
        <v>31.035338797814191</v>
      </c>
      <c r="D23" s="296">
        <v>34.577980821917691</v>
      </c>
      <c r="E23" s="296">
        <v>32.822706849314933</v>
      </c>
      <c r="F23" s="296">
        <v>32.56782739726021</v>
      </c>
      <c r="G23" s="299"/>
      <c r="H23" s="294">
        <f>(F23-B23)/B23*100</f>
        <v>32.637341731545696</v>
      </c>
      <c r="I23" s="294">
        <f>(F23-E23)/E23*100</f>
        <v>-0.77653391971857755</v>
      </c>
    </row>
    <row r="24" spans="1:9" ht="6" customHeight="1" x14ac:dyDescent="0.25"/>
    <row r="25" spans="1:9" x14ac:dyDescent="0.25">
      <c r="A25" s="163" t="s">
        <v>274</v>
      </c>
      <c r="B25" s="314">
        <f>B17+B18+B20+B19+B22+B23</f>
        <v>182.66343835616431</v>
      </c>
      <c r="C25" s="314">
        <f>C17+C18+C20+C19+C22+C23</f>
        <v>205.70678688524583</v>
      </c>
      <c r="D25" s="314">
        <f>D17+D18+D20+D19+D22+D23</f>
        <v>222.45672876712317</v>
      </c>
      <c r="E25" s="314">
        <f>E17+E18+E20+E19+E22+E23</f>
        <v>209.10079999999988</v>
      </c>
      <c r="F25" s="314">
        <f>F17+F18+F20+F19+F22+F23</f>
        <v>206.97694794520547</v>
      </c>
      <c r="G25" s="299"/>
      <c r="H25" s="294">
        <f>(F25-B25)/B25*100</f>
        <v>13.310550708912929</v>
      </c>
      <c r="I25" s="294">
        <f>(F25-E25)/E25*100</f>
        <v>-1.0157072831832366</v>
      </c>
    </row>
    <row r="27" spans="1:9" x14ac:dyDescent="0.2">
      <c r="A27" s="409" t="s">
        <v>294</v>
      </c>
    </row>
  </sheetData>
  <mergeCells count="1">
    <mergeCell ref="H3:I3"/>
  </mergeCells>
  <phoneticPr fontId="83"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0000FF"/>
  </sheetPr>
  <dimension ref="A1:O23"/>
  <sheetViews>
    <sheetView showGridLines="0" zoomScale="90" zoomScaleNormal="90" workbookViewId="0">
      <selection activeCell="L11" sqref="L11"/>
    </sheetView>
  </sheetViews>
  <sheetFormatPr defaultColWidth="9.140625" defaultRowHeight="15.75" x14ac:dyDescent="0.25"/>
  <cols>
    <col min="1" max="1" width="32.42578125"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6.42578125" style="24" customWidth="1"/>
    <col min="16" max="16384" width="9.140625" style="24"/>
  </cols>
  <sheetData>
    <row r="1" spans="1:15" ht="21" x14ac:dyDescent="0.25">
      <c r="A1" s="178" t="str">
        <f>+'Indice-Index'!A7</f>
        <v>1.2   Accessi broadband e ultrabroadband - Broadband and ultrabroadband lines</v>
      </c>
      <c r="B1" s="358"/>
      <c r="C1" s="358"/>
      <c r="D1" s="358"/>
      <c r="E1" s="358"/>
      <c r="F1" s="358"/>
      <c r="G1" s="358"/>
      <c r="H1" s="358"/>
      <c r="I1" s="358"/>
      <c r="J1" s="358"/>
      <c r="K1" s="358"/>
      <c r="L1" s="358"/>
      <c r="M1" s="358"/>
      <c r="N1" s="358"/>
      <c r="O1" s="358"/>
    </row>
    <row r="3" spans="1:15" ht="34.5" customHeight="1" x14ac:dyDescent="0.25">
      <c r="B3" s="359">
        <f>'1.1'!B3</f>
        <v>43800</v>
      </c>
      <c r="C3" s="359">
        <f>'1.1'!C3</f>
        <v>44166</v>
      </c>
      <c r="D3" s="359">
        <f>'1.1'!D3</f>
        <v>44531</v>
      </c>
      <c r="E3" s="359">
        <f>'1.1'!E3</f>
        <v>44896</v>
      </c>
      <c r="F3" s="359">
        <f>'1.1'!F3</f>
        <v>44986</v>
      </c>
      <c r="G3" s="359">
        <f>'1.1'!G3</f>
        <v>45078</v>
      </c>
      <c r="H3" s="359">
        <f>'1.1'!H3</f>
        <v>45170</v>
      </c>
      <c r="I3" s="359">
        <f>'1.1'!I3</f>
        <v>45261</v>
      </c>
      <c r="K3" s="465" t="s">
        <v>366</v>
      </c>
      <c r="L3" s="220" t="str">
        <f>'1.1'!L3</f>
        <v>12/2023 (%)</v>
      </c>
      <c r="M3" s="360"/>
      <c r="N3" s="360"/>
      <c r="O3" s="220" t="str">
        <f>'1.1'!O3</f>
        <v>Var/Chg. vs 12/2022 (p.p.)</v>
      </c>
    </row>
    <row r="4" spans="1:15" x14ac:dyDescent="0.25">
      <c r="B4" s="361" t="str">
        <f>'1.1'!B4</f>
        <v>dec-19</v>
      </c>
      <c r="C4" s="361" t="str">
        <f>'1.1'!C4</f>
        <v>dec-20</v>
      </c>
      <c r="D4" s="361" t="str">
        <f>'1.1'!D4</f>
        <v>dec-21</v>
      </c>
      <c r="E4" s="361" t="str">
        <f>'1.1'!E4</f>
        <v>dec-22</v>
      </c>
      <c r="F4" s="361">
        <f>'1.1'!F4</f>
        <v>44986</v>
      </c>
      <c r="G4" s="361" t="str">
        <f>'1.1'!G4</f>
        <v>jun-23</v>
      </c>
      <c r="H4" s="361" t="str">
        <f>'1.1'!H4</f>
        <v>sept-23</v>
      </c>
      <c r="I4" s="361" t="str">
        <f>'1.1'!I4</f>
        <v>dec-23</v>
      </c>
      <c r="L4" s="177"/>
      <c r="O4" s="177"/>
    </row>
    <row r="5" spans="1:15" x14ac:dyDescent="0.25">
      <c r="K5" s="362" t="s">
        <v>55</v>
      </c>
      <c r="L5" s="68">
        <v>37.982487034817602</v>
      </c>
      <c r="M5" s="363"/>
      <c r="N5" s="335"/>
      <c r="O5" s="68">
        <v>-1.2945022832647268</v>
      </c>
    </row>
    <row r="6" spans="1:15" x14ac:dyDescent="0.25">
      <c r="A6" s="161" t="s">
        <v>41</v>
      </c>
      <c r="J6" s="364"/>
      <c r="K6" s="362" t="s">
        <v>3</v>
      </c>
      <c r="L6" s="68">
        <v>16.430156165312244</v>
      </c>
      <c r="M6" s="363"/>
      <c r="N6" s="335"/>
      <c r="O6" s="68">
        <v>-7.103812573341628E-2</v>
      </c>
    </row>
    <row r="7" spans="1:15" x14ac:dyDescent="0.25">
      <c r="A7" s="64" t="s">
        <v>5</v>
      </c>
      <c r="B7" s="365">
        <v>7.227656005270557</v>
      </c>
      <c r="C7" s="365">
        <v>5.4990316715333085</v>
      </c>
      <c r="D7" s="365">
        <v>4.0976854495333086</v>
      </c>
      <c r="E7" s="365">
        <v>3.0843992500000001</v>
      </c>
      <c r="F7" s="365">
        <v>2.8715169999999999</v>
      </c>
      <c r="G7" s="365">
        <v>2.6966670000000006</v>
      </c>
      <c r="H7" s="365">
        <v>2.5569960000000003</v>
      </c>
      <c r="I7" s="365">
        <v>2.4093420000000001</v>
      </c>
      <c r="J7" s="364"/>
      <c r="K7" s="362" t="s">
        <v>54</v>
      </c>
      <c r="L7" s="68">
        <v>14.220032342297731</v>
      </c>
      <c r="M7" s="363"/>
      <c r="N7" s="335"/>
      <c r="O7" s="68">
        <v>0.23069100689903621</v>
      </c>
    </row>
    <row r="8" spans="1:15" x14ac:dyDescent="0.25">
      <c r="A8" s="64" t="s">
        <v>42</v>
      </c>
      <c r="B8" s="365">
        <v>10.48499253447309</v>
      </c>
      <c r="C8" s="365">
        <v>12.797574622413931</v>
      </c>
      <c r="D8" s="365">
        <v>14.777864583139188</v>
      </c>
      <c r="E8" s="365">
        <v>15.865635432943138</v>
      </c>
      <c r="F8" s="365">
        <v>16.116610363512031</v>
      </c>
      <c r="G8" s="365">
        <v>16.276138452518047</v>
      </c>
      <c r="H8" s="365">
        <v>16.36615377726396</v>
      </c>
      <c r="I8" s="365">
        <v>16.535931366127162</v>
      </c>
      <c r="J8" s="364"/>
      <c r="K8" s="362" t="s">
        <v>2</v>
      </c>
      <c r="L8" s="68">
        <v>13.727661510812236</v>
      </c>
      <c r="M8" s="363"/>
      <c r="N8" s="335"/>
      <c r="O8" s="68">
        <v>-0.43111402859076797</v>
      </c>
    </row>
    <row r="9" spans="1:15" x14ac:dyDescent="0.25">
      <c r="A9" s="293" t="s">
        <v>65</v>
      </c>
      <c r="B9" s="366">
        <f>+B8+B7</f>
        <v>17.712648539743647</v>
      </c>
      <c r="C9" s="366">
        <f t="shared" ref="C9:I9" si="0">+C8+C7</f>
        <v>18.296606293947239</v>
      </c>
      <c r="D9" s="366">
        <f t="shared" si="0"/>
        <v>18.875550032672496</v>
      </c>
      <c r="E9" s="366">
        <f t="shared" si="0"/>
        <v>18.950034682943137</v>
      </c>
      <c r="F9" s="366">
        <f t="shared" si="0"/>
        <v>18.988127363512032</v>
      </c>
      <c r="G9" s="366">
        <f t="shared" si="0"/>
        <v>18.972805452518049</v>
      </c>
      <c r="H9" s="366">
        <f t="shared" si="0"/>
        <v>18.923149777263962</v>
      </c>
      <c r="I9" s="366">
        <f t="shared" si="0"/>
        <v>18.945273366127161</v>
      </c>
      <c r="K9" s="362" t="s">
        <v>1113</v>
      </c>
      <c r="L9" s="68">
        <v>3.7342717960718579</v>
      </c>
      <c r="M9" s="363"/>
      <c r="N9" s="335"/>
      <c r="O9" s="68">
        <v>-0.70089164900831502</v>
      </c>
    </row>
    <row r="10" spans="1:15" x14ac:dyDescent="0.25">
      <c r="K10" s="362" t="s">
        <v>114</v>
      </c>
      <c r="L10" s="68">
        <v>3.4837238146166642</v>
      </c>
      <c r="M10" s="363"/>
      <c r="N10" s="335"/>
      <c r="O10" s="68">
        <v>0.17669024579866077</v>
      </c>
    </row>
    <row r="11" spans="1:15" x14ac:dyDescent="0.25">
      <c r="I11" s="364"/>
      <c r="K11" s="362" t="s">
        <v>332</v>
      </c>
      <c r="L11" s="68">
        <v>3.3461591593259303</v>
      </c>
      <c r="M11" s="363"/>
      <c r="N11" s="335"/>
      <c r="O11" s="68">
        <v>0.78748306976119675</v>
      </c>
    </row>
    <row r="12" spans="1:15" x14ac:dyDescent="0.25">
      <c r="I12" s="364"/>
      <c r="K12" s="64" t="s">
        <v>61</v>
      </c>
      <c r="L12" s="68">
        <v>7.0755081767457408</v>
      </c>
      <c r="M12" s="363"/>
      <c r="N12" s="335"/>
      <c r="O12" s="68">
        <v>1.3026817641383408</v>
      </c>
    </row>
    <row r="13" spans="1:15" x14ac:dyDescent="0.25">
      <c r="K13" s="367" t="s">
        <v>120</v>
      </c>
      <c r="L13" s="83">
        <f>SUM(L5:L12)</f>
        <v>100.00000000000001</v>
      </c>
      <c r="M13" s="368"/>
      <c r="N13" s="368"/>
      <c r="O13" s="83">
        <f>SUM(O5:O12)</f>
        <v>8.4376949871511897E-15</v>
      </c>
    </row>
    <row r="14" spans="1:15" ht="7.5" customHeight="1" x14ac:dyDescent="0.25">
      <c r="O14" s="117"/>
    </row>
    <row r="15" spans="1:15" x14ac:dyDescent="0.25">
      <c r="F15" s="161"/>
      <c r="G15" s="298" t="s">
        <v>854</v>
      </c>
      <c r="H15" s="298" t="s">
        <v>653</v>
      </c>
      <c r="K15" s="6"/>
    </row>
    <row r="16" spans="1:15" ht="6" customHeight="1" x14ac:dyDescent="0.25"/>
    <row r="17" spans="2:9" x14ac:dyDescent="0.25">
      <c r="B17" s="581" t="s">
        <v>649</v>
      </c>
      <c r="C17" s="581"/>
      <c r="D17" s="581"/>
      <c r="E17" s="581"/>
      <c r="F17" s="851"/>
      <c r="G17" s="849">
        <f>(I9-H9)*1000</f>
        <v>22.123588863198762</v>
      </c>
      <c r="H17" s="850">
        <f>G17/(H9*1000)*100</f>
        <v>0.11691282436383876</v>
      </c>
    </row>
    <row r="18" spans="2:9" ht="6" customHeight="1" x14ac:dyDescent="0.25">
      <c r="G18" s="161"/>
    </row>
    <row r="19" spans="2:9" x14ac:dyDescent="0.25">
      <c r="B19" s="581" t="s">
        <v>650</v>
      </c>
      <c r="C19" s="581"/>
      <c r="D19" s="581"/>
      <c r="E19" s="581"/>
      <c r="F19" s="581"/>
      <c r="G19" s="645">
        <f>(I9-E9)*1000</f>
        <v>-4.7613168159763575</v>
      </c>
      <c r="H19" s="646">
        <f>G19/(E9*1000)*100</f>
        <v>-2.5125636420401925E-2</v>
      </c>
      <c r="I19" s="161"/>
    </row>
    <row r="20" spans="2:9" ht="6" customHeight="1" x14ac:dyDescent="0.25">
      <c r="G20" s="161"/>
    </row>
    <row r="21" spans="2:9" x14ac:dyDescent="0.25">
      <c r="B21" s="581" t="s">
        <v>651</v>
      </c>
      <c r="C21" s="581"/>
      <c r="D21" s="581"/>
      <c r="E21" s="581"/>
      <c r="F21" s="581"/>
      <c r="G21" s="645">
        <f>(I7-E7)*1000</f>
        <v>-675.05725000000007</v>
      </c>
      <c r="H21" s="646">
        <f>G21/(E7*1000)*100</f>
        <v>-21.886182536194042</v>
      </c>
    </row>
    <row r="22" spans="2:9" ht="6" customHeight="1" x14ac:dyDescent="0.25"/>
    <row r="23" spans="2:9" x14ac:dyDescent="0.25">
      <c r="B23" s="581" t="s">
        <v>652</v>
      </c>
      <c r="C23" s="581"/>
      <c r="D23" s="581"/>
      <c r="E23" s="581"/>
      <c r="F23" s="581"/>
      <c r="G23" s="645">
        <f>(I8-E8)*1000</f>
        <v>670.29593318402374</v>
      </c>
      <c r="H23" s="646">
        <f>G23/(E8*1000)*100</f>
        <v>4.224828788087696</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codeName="Foglio28">
    <tabColor rgb="FFFF0000"/>
  </sheetPr>
  <dimension ref="A1:O20"/>
  <sheetViews>
    <sheetView showGridLines="0" zoomScale="90" zoomScaleNormal="90" workbookViewId="0">
      <selection activeCell="B32" sqref="B32"/>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5" ht="21" x14ac:dyDescent="0.35">
      <c r="A1" s="285" t="str">
        <f>+'Indice-Index'!C17</f>
        <v xml:space="preserve">2.11   Vendite complessive e distribuzione per principali gruppi editoriali  - Volume sales and shares by main publishing groups </v>
      </c>
      <c r="B1" s="340"/>
      <c r="C1" s="340"/>
      <c r="D1" s="340"/>
      <c r="E1" s="339"/>
      <c r="F1" s="339"/>
      <c r="G1" s="339"/>
      <c r="H1" s="339"/>
      <c r="I1" s="339"/>
      <c r="J1" s="339"/>
      <c r="K1" s="339"/>
      <c r="L1" s="96"/>
      <c r="M1" s="96"/>
      <c r="N1" s="96"/>
      <c r="O1" s="96"/>
    </row>
    <row r="2" spans="1:15" x14ac:dyDescent="0.25">
      <c r="A2" s="6"/>
      <c r="B2" s="6"/>
      <c r="C2" s="6"/>
      <c r="D2" s="6"/>
      <c r="E2" s="6"/>
      <c r="F2" s="6"/>
      <c r="G2" s="6"/>
    </row>
    <row r="3" spans="1:15" s="304" customFormat="1" ht="35.1" customHeight="1" x14ac:dyDescent="0.25">
      <c r="A3" s="81"/>
      <c r="B3" s="303" t="s">
        <v>255</v>
      </c>
      <c r="C3" s="481" t="s">
        <v>1009</v>
      </c>
      <c r="D3" s="1105" t="s">
        <v>1010</v>
      </c>
      <c r="E3" s="81"/>
      <c r="F3" s="81"/>
      <c r="G3" s="81"/>
    </row>
    <row r="4" spans="1:15" x14ac:dyDescent="0.25">
      <c r="A4"/>
      <c r="B4" s="91">
        <f>'2.10'!F4</f>
        <v>2023</v>
      </c>
      <c r="C4" s="34" t="s">
        <v>252</v>
      </c>
      <c r="D4" s="1105"/>
      <c r="E4" s="6"/>
      <c r="F4" s="6"/>
      <c r="G4" s="78"/>
    </row>
    <row r="5" spans="1:15" x14ac:dyDescent="0.25">
      <c r="A5"/>
      <c r="B5" s="91"/>
      <c r="C5" s="34"/>
      <c r="D5" s="303"/>
      <c r="E5" s="6"/>
      <c r="F5" s="6"/>
      <c r="G5" s="78"/>
    </row>
    <row r="6" spans="1:15" x14ac:dyDescent="0.25">
      <c r="A6" s="32" t="s">
        <v>113</v>
      </c>
      <c r="B6" s="138"/>
      <c r="C6" s="139"/>
      <c r="E6" s="6"/>
      <c r="F6" s="6"/>
      <c r="G6" s="78"/>
    </row>
    <row r="7" spans="1:15" x14ac:dyDescent="0.25">
      <c r="A7" s="301" t="s">
        <v>119</v>
      </c>
      <c r="B7" s="288">
        <v>18.871867302982455</v>
      </c>
      <c r="C7" s="288">
        <v>-1.3707735453316481</v>
      </c>
      <c r="D7" s="302">
        <v>-14.947930468148337</v>
      </c>
      <c r="E7" s="6"/>
      <c r="F7" s="6"/>
      <c r="G7" s="78"/>
    </row>
    <row r="8" spans="1:15" x14ac:dyDescent="0.25">
      <c r="A8" s="301" t="s">
        <v>115</v>
      </c>
      <c r="B8" s="288">
        <v>18.360283389556184</v>
      </c>
      <c r="C8" s="288">
        <v>0.32102797674107464</v>
      </c>
      <c r="D8" s="302">
        <v>-7.1465694542330693</v>
      </c>
      <c r="E8" s="6"/>
      <c r="F8" s="6"/>
      <c r="G8" s="78"/>
      <c r="K8" s="14"/>
    </row>
    <row r="9" spans="1:15" x14ac:dyDescent="0.25">
      <c r="A9" s="301" t="s">
        <v>235</v>
      </c>
      <c r="B9" s="288">
        <v>9.0364048267963284</v>
      </c>
      <c r="C9" s="288">
        <v>0.25871608725562112</v>
      </c>
      <c r="D9" s="302">
        <v>-6.0811678691378646</v>
      </c>
      <c r="E9" s="6"/>
      <c r="F9" s="6"/>
      <c r="G9" s="78"/>
    </row>
    <row r="10" spans="1:15" x14ac:dyDescent="0.25">
      <c r="A10" s="301" t="s">
        <v>234</v>
      </c>
      <c r="B10" s="288">
        <v>7.9383877819380988</v>
      </c>
      <c r="C10" s="288">
        <v>-0.26676953577234208</v>
      </c>
      <c r="D10" s="302">
        <v>-11.736208575742618</v>
      </c>
      <c r="E10" s="6"/>
      <c r="F10" s="6"/>
      <c r="G10" s="78"/>
    </row>
    <row r="11" spans="1:15" x14ac:dyDescent="0.25">
      <c r="A11" s="301" t="s">
        <v>133</v>
      </c>
      <c r="B11" s="288">
        <v>4.7450092586992332</v>
      </c>
      <c r="C11" s="288">
        <v>1.6942248196087917E-3</v>
      </c>
      <c r="D11" s="302">
        <v>-8.737518065581682</v>
      </c>
      <c r="E11" s="6"/>
      <c r="F11" s="6"/>
      <c r="G11" s="78"/>
    </row>
    <row r="12" spans="1:15" x14ac:dyDescent="0.25">
      <c r="A12" s="301" t="s">
        <v>236</v>
      </c>
      <c r="B12" s="288">
        <v>4.3634930683194293</v>
      </c>
      <c r="C12" s="288">
        <v>0.17208554433875811</v>
      </c>
      <c r="D12" s="302">
        <v>-5.0245012378286962</v>
      </c>
      <c r="E12" s="6"/>
      <c r="F12" s="6"/>
      <c r="G12" s="78"/>
    </row>
    <row r="13" spans="1:15" x14ac:dyDescent="0.25">
      <c r="A13" s="301" t="s">
        <v>253</v>
      </c>
      <c r="B13" s="288">
        <v>36.684554371708273</v>
      </c>
      <c r="C13" s="288">
        <v>0.8840192479489275</v>
      </c>
      <c r="D13" s="302">
        <v>-6.517372453227094</v>
      </c>
      <c r="E13" s="6"/>
      <c r="F13" s="6"/>
      <c r="G13" s="78"/>
    </row>
    <row r="14" spans="1:15" x14ac:dyDescent="0.25">
      <c r="B14" s="6"/>
      <c r="C14" s="6"/>
      <c r="D14"/>
      <c r="E14" s="6"/>
      <c r="F14" s="6"/>
      <c r="G14" s="6"/>
    </row>
    <row r="15" spans="1:15" x14ac:dyDescent="0.25">
      <c r="A15" s="409" t="s">
        <v>294</v>
      </c>
    </row>
    <row r="16" spans="1:15" x14ac:dyDescent="0.25">
      <c r="B16" s="315"/>
    </row>
    <row r="17" spans="2:8" x14ac:dyDescent="0.25">
      <c r="B17" s="273"/>
      <c r="C17" s="274"/>
      <c r="D17" s="274"/>
      <c r="E17" s="274"/>
      <c r="F17" s="274"/>
      <c r="G17" s="274"/>
      <c r="H17" s="274"/>
    </row>
    <row r="18" spans="2:8" x14ac:dyDescent="0.25">
      <c r="B18"/>
      <c r="C18" s="275"/>
      <c r="D18" s="275"/>
      <c r="E18" s="275"/>
      <c r="F18" s="275"/>
      <c r="G18" s="275"/>
      <c r="H18" s="275"/>
    </row>
    <row r="19" spans="2:8" x14ac:dyDescent="0.25">
      <c r="B19" s="75"/>
      <c r="C19" s="275"/>
      <c r="D19" s="275"/>
      <c r="E19" s="275"/>
      <c r="F19" s="275"/>
      <c r="G19" s="275"/>
      <c r="H19" s="275"/>
    </row>
    <row r="20" spans="2:8" x14ac:dyDescent="0.25">
      <c r="B20"/>
      <c r="C20" s="276"/>
      <c r="D20" s="276"/>
      <c r="E20" s="276"/>
      <c r="F20" s="276"/>
      <c r="G20" s="276"/>
      <c r="H20" s="276"/>
    </row>
  </sheetData>
  <mergeCells count="1">
    <mergeCell ref="D3:D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codeName="Foglio29">
    <tabColor rgb="FFFF0000"/>
  </sheetPr>
  <dimension ref="A1:T22"/>
  <sheetViews>
    <sheetView showGridLines="0" zoomScale="90" zoomScaleNormal="90" workbookViewId="0">
      <selection activeCell="L22" sqref="L22"/>
    </sheetView>
  </sheetViews>
  <sheetFormatPr defaultRowHeight="15" x14ac:dyDescent="0.25"/>
  <cols>
    <col min="1" max="1" width="5.85546875" customWidth="1"/>
    <col min="2" max="2" width="25.28515625" customWidth="1"/>
    <col min="3" max="7" width="7.28515625" customWidth="1"/>
    <col min="8" max="9" width="10.28515625" customWidth="1"/>
    <col min="10" max="10" width="1.42578125" customWidth="1"/>
    <col min="11" max="11" width="7.28515625" customWidth="1"/>
    <col min="12" max="13" width="10.28515625" customWidth="1"/>
    <col min="14" max="14" width="1.42578125" customWidth="1"/>
    <col min="15" max="15" width="7.28515625" customWidth="1"/>
    <col min="16" max="17" width="10.28515625" customWidth="1"/>
  </cols>
  <sheetData>
    <row r="1" spans="1:20" ht="21" x14ac:dyDescent="0.35">
      <c r="A1" s="1025" t="str">
        <f>+'Indice-Index'!C18</f>
        <v>2.12   Distribuzione delle vendite per principali testate -  Distribution of copies sold  by major newspapers (%)</v>
      </c>
      <c r="B1" s="688"/>
      <c r="C1" s="688"/>
      <c r="D1" s="688"/>
      <c r="E1" s="688"/>
      <c r="F1" s="688"/>
      <c r="G1" s="688"/>
      <c r="H1" s="688"/>
      <c r="I1" s="688"/>
      <c r="J1" s="688"/>
      <c r="K1" s="688"/>
      <c r="L1" s="688"/>
      <c r="M1" s="688"/>
      <c r="N1" s="688"/>
      <c r="O1" s="688"/>
      <c r="P1" s="688"/>
      <c r="Q1" s="688"/>
      <c r="R1" s="961"/>
      <c r="S1" s="687"/>
      <c r="T1" s="687"/>
    </row>
    <row r="3" spans="1:20" ht="18.75" x14ac:dyDescent="0.3">
      <c r="A3" s="679" t="s">
        <v>678</v>
      </c>
      <c r="C3" s="1106" t="s">
        <v>679</v>
      </c>
      <c r="D3" s="1106"/>
      <c r="E3" s="1106"/>
      <c r="F3" s="1106"/>
      <c r="G3" s="1106"/>
      <c r="K3" s="1106" t="s">
        <v>680</v>
      </c>
      <c r="L3" s="1106"/>
      <c r="M3" s="1106"/>
      <c r="O3" s="1106" t="s">
        <v>681</v>
      </c>
      <c r="P3" s="1106"/>
      <c r="Q3" s="1106"/>
    </row>
    <row r="4" spans="1:20" s="728" customFormat="1" ht="48" thickBot="1" x14ac:dyDescent="0.3">
      <c r="A4" s="303" t="s">
        <v>682</v>
      </c>
      <c r="B4" s="303" t="s">
        <v>683</v>
      </c>
      <c r="C4" s="726">
        <v>2019</v>
      </c>
      <c r="D4" s="726">
        <v>2020</v>
      </c>
      <c r="E4" s="726">
        <v>2021</v>
      </c>
      <c r="F4" s="726">
        <v>2022</v>
      </c>
      <c r="G4" s="726">
        <v>2023</v>
      </c>
      <c r="H4" s="727" t="s">
        <v>1011</v>
      </c>
      <c r="I4" s="727" t="s">
        <v>1012</v>
      </c>
      <c r="K4" s="729">
        <f>+G4</f>
        <v>2023</v>
      </c>
      <c r="L4" s="303" t="str">
        <f>+H4</f>
        <v>Var. p.p. 
2023 vs 2022</v>
      </c>
      <c r="M4" s="303" t="str">
        <f>+I4</f>
        <v>Var. p.p. 
2023 vs 2019</v>
      </c>
      <c r="O4" s="730">
        <f t="shared" ref="O4:Q4" si="0">+K4</f>
        <v>2023</v>
      </c>
      <c r="P4" s="303" t="str">
        <f t="shared" si="0"/>
        <v>Var. p.p. 
2023 vs 2022</v>
      </c>
      <c r="Q4" s="303" t="str">
        <f t="shared" si="0"/>
        <v>Var. p.p. 
2023 vs 2019</v>
      </c>
    </row>
    <row r="5" spans="1:20" ht="15.75" thickTop="1" x14ac:dyDescent="0.25">
      <c r="A5" s="818">
        <v>1</v>
      </c>
      <c r="B5" s="792" t="s">
        <v>684</v>
      </c>
      <c r="C5" s="957">
        <v>10.826218436211175</v>
      </c>
      <c r="D5" s="957">
        <v>11.35573812632555</v>
      </c>
      <c r="E5" s="957">
        <v>11.378884436210587</v>
      </c>
      <c r="F5" s="957">
        <v>12.236889967982751</v>
      </c>
      <c r="G5" s="957">
        <v>12.610146122274662</v>
      </c>
      <c r="H5" s="793">
        <f>G5-F5</f>
        <v>0.37325615429191039</v>
      </c>
      <c r="I5" s="793">
        <f>G5-C5</f>
        <v>1.7839276860634872</v>
      </c>
      <c r="K5" s="957">
        <v>11.020176481637749</v>
      </c>
      <c r="L5" s="819">
        <v>-0.2607795811719118</v>
      </c>
      <c r="M5" s="819">
        <v>0.85645533981647759</v>
      </c>
      <c r="O5" s="957">
        <v>21.820469822421902</v>
      </c>
      <c r="P5" s="819">
        <v>3.4941456711231318</v>
      </c>
      <c r="Q5" s="819">
        <v>4.0726994076213003</v>
      </c>
    </row>
    <row r="6" spans="1:20" x14ac:dyDescent="0.25">
      <c r="A6" s="680">
        <f>A5+1</f>
        <v>2</v>
      </c>
      <c r="B6" s="640" t="s">
        <v>685</v>
      </c>
      <c r="C6" s="958">
        <v>8.3439348489159162</v>
      </c>
      <c r="D6" s="958">
        <v>8.8531713058519461</v>
      </c>
      <c r="E6" s="958">
        <v>8.6287121922760956</v>
      </c>
      <c r="F6" s="958">
        <v>7.5554207144523451</v>
      </c>
      <c r="G6" s="958">
        <v>7.1744301723678277</v>
      </c>
      <c r="H6" s="681">
        <f t="shared" ref="H6" si="1">G6-F6</f>
        <v>-0.38099054208451744</v>
      </c>
      <c r="I6" s="681">
        <f>G6-C6</f>
        <v>-1.1695046765480885</v>
      </c>
      <c r="K6" s="958">
        <v>6.1675623507947828</v>
      </c>
      <c r="L6" s="820">
        <v>-0.32028462442703809</v>
      </c>
      <c r="M6" s="820">
        <v>-1.4141105860371628</v>
      </c>
      <c r="O6" s="958">
        <v>13.006980884616018</v>
      </c>
      <c r="P6" s="820">
        <v>-1.3490355464447301</v>
      </c>
      <c r="Q6" s="820">
        <v>-3.300813576205007</v>
      </c>
    </row>
    <row r="7" spans="1:20" x14ac:dyDescent="0.25">
      <c r="A7" s="680">
        <f>A6+1</f>
        <v>3</v>
      </c>
      <c r="B7" s="640" t="s">
        <v>686</v>
      </c>
      <c r="C7" s="958">
        <v>6.7938538892019142</v>
      </c>
      <c r="D7" s="958">
        <v>4.7618435670947239</v>
      </c>
      <c r="E7" s="958">
        <v>5.2083839183688836</v>
      </c>
      <c r="F7" s="958">
        <v>5.8023654448323585</v>
      </c>
      <c r="G7" s="958">
        <v>5.7501372672815219</v>
      </c>
      <c r="H7" s="681">
        <f>G7-F7</f>
        <v>-5.2228177550836641E-2</v>
      </c>
      <c r="I7" s="681">
        <f>G7-C7</f>
        <v>-1.0437166219203924</v>
      </c>
      <c r="K7" s="958">
        <v>6.5034520108290641</v>
      </c>
      <c r="L7" s="820">
        <v>5.2120272198024509E-2</v>
      </c>
      <c r="M7" s="820">
        <v>-0.6252010538455739</v>
      </c>
      <c r="O7" s="958">
        <v>1.3863604637276403</v>
      </c>
      <c r="P7" s="820">
        <v>-0.28199789976571399</v>
      </c>
      <c r="Q7" s="820">
        <v>-1.909622694458869</v>
      </c>
    </row>
    <row r="8" spans="1:20" x14ac:dyDescent="0.25">
      <c r="A8" s="680">
        <f>A7+1</f>
        <v>4</v>
      </c>
      <c r="B8" s="640" t="s">
        <v>687</v>
      </c>
      <c r="C8" s="958">
        <v>5.5879480957721182</v>
      </c>
      <c r="D8" s="958">
        <v>5.4644872689756312</v>
      </c>
      <c r="E8" s="958">
        <v>5.4340112455272758</v>
      </c>
      <c r="F8" s="958">
        <v>5.3153614800030669</v>
      </c>
      <c r="G8" s="958">
        <v>5.1168265256661609</v>
      </c>
      <c r="H8" s="681">
        <f>G8-F8</f>
        <v>-0.19853495433690593</v>
      </c>
      <c r="I8" s="681">
        <f>G8-C8</f>
        <v>-0.47112157010595723</v>
      </c>
      <c r="K8" s="958">
        <v>5.1940814129265354</v>
      </c>
      <c r="L8" s="820">
        <v>-0.19224014358309205</v>
      </c>
      <c r="M8" s="820">
        <v>-0.52874865565996565</v>
      </c>
      <c r="O8" s="958">
        <v>4.6693069624615493</v>
      </c>
      <c r="P8" s="820">
        <v>-0.19402879359617131</v>
      </c>
      <c r="Q8" s="820">
        <v>0.49056097772474239</v>
      </c>
    </row>
    <row r="9" spans="1:20" x14ac:dyDescent="0.25">
      <c r="A9" s="680">
        <f t="shared" ref="A9:A14" si="2">A8+1</f>
        <v>5</v>
      </c>
      <c r="B9" s="640" t="s">
        <v>688</v>
      </c>
      <c r="C9" s="958">
        <v>5.0251964087109791</v>
      </c>
      <c r="D9" s="958">
        <v>5.0272380439156485</v>
      </c>
      <c r="E9" s="958">
        <v>4.6571860852732785</v>
      </c>
      <c r="F9" s="958">
        <v>4.7433150338796244</v>
      </c>
      <c r="G9" s="958">
        <v>4.7450092586992332</v>
      </c>
      <c r="H9" s="681">
        <f t="shared" ref="H9:H15" si="3">G9-F9</f>
        <v>1.6942248196087917E-3</v>
      </c>
      <c r="I9" s="681">
        <f t="shared" ref="I9:I15" si="4">G9-C9</f>
        <v>-0.28018715001174588</v>
      </c>
      <c r="K9" s="958">
        <v>3.354621238445886</v>
      </c>
      <c r="L9" s="820">
        <v>-9.0097175972163157E-2</v>
      </c>
      <c r="M9" s="820">
        <v>-9.3927889295394973E-2</v>
      </c>
      <c r="O9" s="958">
        <v>12.79920313010571</v>
      </c>
      <c r="P9" s="820">
        <v>-0.21635604334766612</v>
      </c>
      <c r="Q9" s="820">
        <v>-8.6982810895059188</v>
      </c>
    </row>
    <row r="10" spans="1:20" x14ac:dyDescent="0.25">
      <c r="A10" s="680">
        <f t="shared" si="2"/>
        <v>6</v>
      </c>
      <c r="B10" s="640" t="s">
        <v>690</v>
      </c>
      <c r="C10" s="958">
        <v>4.0020397758785711</v>
      </c>
      <c r="D10" s="958">
        <v>4.1096407343661561</v>
      </c>
      <c r="E10" s="958">
        <v>4.171651123197079</v>
      </c>
      <c r="F10" s="958">
        <v>3.9702559350137681</v>
      </c>
      <c r="G10" s="958">
        <v>4.2260897695887572</v>
      </c>
      <c r="H10" s="681">
        <f>G10-F10</f>
        <v>0.25583383457498909</v>
      </c>
      <c r="I10" s="681">
        <f>G10-C10</f>
        <v>0.22404999371018608</v>
      </c>
      <c r="K10" s="958">
        <v>4.7224948282745487</v>
      </c>
      <c r="L10" s="820">
        <v>0.32064260302846215</v>
      </c>
      <c r="M10" s="820">
        <v>0.37287517274487669</v>
      </c>
      <c r="O10" s="958">
        <v>1.3505309161157855</v>
      </c>
      <c r="P10" s="820">
        <v>0.12960439489364028</v>
      </c>
      <c r="Q10" s="820">
        <v>0.97989042909387436</v>
      </c>
    </row>
    <row r="11" spans="1:20" x14ac:dyDescent="0.25">
      <c r="A11" s="680">
        <f t="shared" si="2"/>
        <v>7</v>
      </c>
      <c r="B11" s="640" t="s">
        <v>689</v>
      </c>
      <c r="C11" s="958">
        <v>4.0541019879947049</v>
      </c>
      <c r="D11" s="958">
        <v>4.1662599717068494</v>
      </c>
      <c r="E11" s="958">
        <v>4.2007753730650652</v>
      </c>
      <c r="F11" s="958">
        <v>4.1926665408266119</v>
      </c>
      <c r="G11" s="958">
        <v>4.0372871653666325</v>
      </c>
      <c r="H11" s="681">
        <f>G11-F11</f>
        <v>-0.15537937545997949</v>
      </c>
      <c r="I11" s="681">
        <f>G11-C11</f>
        <v>-1.6814822628072434E-2</v>
      </c>
      <c r="K11" s="958">
        <v>4.6447006082658602</v>
      </c>
      <c r="L11" s="820">
        <v>-5.4788127000648501E-2</v>
      </c>
      <c r="M11" s="820">
        <v>0.3051949607528579</v>
      </c>
      <c r="O11" s="958">
        <v>0.51868260466462179</v>
      </c>
      <c r="P11" s="820">
        <v>-0.44545487261054961</v>
      </c>
      <c r="Q11" s="820">
        <v>-0.55361661830184938</v>
      </c>
    </row>
    <row r="12" spans="1:20" x14ac:dyDescent="0.25">
      <c r="A12" s="680">
        <f t="shared" si="2"/>
        <v>8</v>
      </c>
      <c r="B12" s="640" t="s">
        <v>691</v>
      </c>
      <c r="C12" s="958">
        <v>3.9119300652088511</v>
      </c>
      <c r="D12" s="958">
        <v>3.522423691697369</v>
      </c>
      <c r="E12" s="958">
        <v>3.7102160101576085</v>
      </c>
      <c r="F12" s="958">
        <v>3.7952789044267936</v>
      </c>
      <c r="G12" s="958">
        <v>3.8655325060688717</v>
      </c>
      <c r="H12" s="681">
        <f t="shared" si="3"/>
        <v>7.0253601642078056E-2</v>
      </c>
      <c r="I12" s="681">
        <f t="shared" si="4"/>
        <v>-4.639755913997945E-2</v>
      </c>
      <c r="K12" s="958">
        <v>3.976084964598313</v>
      </c>
      <c r="L12" s="820">
        <v>5.2544698358571118E-2</v>
      </c>
      <c r="M12" s="820">
        <v>-8.7326108677804992E-2</v>
      </c>
      <c r="O12" s="958">
        <v>3.2251278701065291</v>
      </c>
      <c r="P12" s="820">
        <v>0.24689198172487403</v>
      </c>
      <c r="Q12" s="820">
        <v>0.89582113028388477</v>
      </c>
    </row>
    <row r="13" spans="1:20" x14ac:dyDescent="0.25">
      <c r="A13" s="680">
        <f t="shared" si="2"/>
        <v>9</v>
      </c>
      <c r="B13" s="235" t="s">
        <v>692</v>
      </c>
      <c r="C13" s="958">
        <v>3.1497076253328546</v>
      </c>
      <c r="D13" s="958">
        <v>2.3749938675118938</v>
      </c>
      <c r="E13" s="958">
        <v>2.5664903404770016</v>
      </c>
      <c r="F13" s="958">
        <v>2.6776049215875171</v>
      </c>
      <c r="G13" s="958">
        <v>2.8566827314682897</v>
      </c>
      <c r="H13" s="682">
        <f>G13-F13</f>
        <v>0.1790778098807726</v>
      </c>
      <c r="I13" s="682">
        <f>G13-C13</f>
        <v>-0.29302489386456498</v>
      </c>
      <c r="K13" s="958">
        <v>3.2596700437013739</v>
      </c>
      <c r="L13" s="821">
        <v>0.24671915699283176</v>
      </c>
      <c r="M13" s="821">
        <v>-0.14210622940518114</v>
      </c>
      <c r="O13" s="958">
        <v>0.52227111890933153</v>
      </c>
      <c r="P13" s="821">
        <v>-1.9132573498730432E-2</v>
      </c>
      <c r="Q13" s="821">
        <v>6.0931132636468099E-3</v>
      </c>
    </row>
    <row r="14" spans="1:20" x14ac:dyDescent="0.25">
      <c r="A14" s="680">
        <f t="shared" si="2"/>
        <v>10</v>
      </c>
      <c r="B14" s="640" t="s">
        <v>693</v>
      </c>
      <c r="C14" s="958">
        <v>2.9415466914654833</v>
      </c>
      <c r="D14" s="958">
        <v>2.8925214955739018</v>
      </c>
      <c r="E14" s="958">
        <v>2.8569461197348769</v>
      </c>
      <c r="F14" s="958">
        <v>2.7441950372329256</v>
      </c>
      <c r="G14" s="958">
        <v>2.6583363180146895</v>
      </c>
      <c r="H14" s="683">
        <f t="shared" si="3"/>
        <v>-8.5858719218236068E-2</v>
      </c>
      <c r="I14" s="683">
        <f t="shared" si="4"/>
        <v>-0.28321037345079381</v>
      </c>
      <c r="K14" s="958">
        <v>3.0580363445155809</v>
      </c>
      <c r="L14" s="822">
        <v>-2.7278390681283238E-2</v>
      </c>
      <c r="M14" s="822">
        <v>-9.8084425563390365E-2</v>
      </c>
      <c r="O14" s="958">
        <v>0.34296718583682939</v>
      </c>
      <c r="P14" s="822">
        <v>-0.22824712737007347</v>
      </c>
      <c r="Q14" s="822">
        <v>-0.35678070741785706</v>
      </c>
    </row>
    <row r="15" spans="1:20" x14ac:dyDescent="0.25">
      <c r="A15" s="684">
        <f>A14+1</f>
        <v>11</v>
      </c>
      <c r="B15" s="685" t="s">
        <v>746</v>
      </c>
      <c r="C15" s="958">
        <v>2.2518860252364816</v>
      </c>
      <c r="D15" s="958">
        <v>2.3822682723537834</v>
      </c>
      <c r="E15" s="958">
        <v>2.4778011814182639</v>
      </c>
      <c r="F15" s="958">
        <v>2.5159602785127309</v>
      </c>
      <c r="G15" s="958">
        <v>2.601995768430569</v>
      </c>
      <c r="H15" s="683">
        <f t="shared" si="3"/>
        <v>8.6035489917838159E-2</v>
      </c>
      <c r="I15" s="683">
        <f t="shared" si="4"/>
        <v>0.35010974319408739</v>
      </c>
      <c r="K15" s="958">
        <v>2.5227820576437971</v>
      </c>
      <c r="L15" s="822">
        <v>8.7573874413289676E-2</v>
      </c>
      <c r="M15" s="822">
        <v>0.29186425681741479</v>
      </c>
      <c r="O15" s="958">
        <v>3.0608623399606723</v>
      </c>
      <c r="P15" s="822">
        <v>3.0499792917751734E-2</v>
      </c>
      <c r="Q15" s="820">
        <v>0.58990726133751847</v>
      </c>
    </row>
    <row r="16" spans="1:20" x14ac:dyDescent="0.25">
      <c r="A16" s="684">
        <f>A15+1</f>
        <v>12</v>
      </c>
      <c r="B16" s="685" t="s">
        <v>694</v>
      </c>
      <c r="C16" s="959">
        <v>1.640185691613687</v>
      </c>
      <c r="D16" s="959">
        <v>2.2630750341233763</v>
      </c>
      <c r="E16" s="959">
        <v>2.6092679270404915</v>
      </c>
      <c r="F16" s="959">
        <v>2.5330138945788896</v>
      </c>
      <c r="G16" s="959">
        <v>2.515324940104978</v>
      </c>
      <c r="H16" s="683">
        <f>G16-F16</f>
        <v>-1.7688954473911611E-2</v>
      </c>
      <c r="I16" s="683">
        <f>G16-C16</f>
        <v>0.87513924849129099</v>
      </c>
      <c r="K16" s="959">
        <v>1.546427875494844</v>
      </c>
      <c r="L16" s="822">
        <v>5.3713533106292122E-3</v>
      </c>
      <c r="M16" s="822">
        <v>0.30089936642748105</v>
      </c>
      <c r="O16" s="959">
        <v>8.1279199036207945</v>
      </c>
      <c r="P16" s="822">
        <v>-0.72400275563752636</v>
      </c>
      <c r="Q16" s="820">
        <v>2.3644868782446054</v>
      </c>
    </row>
    <row r="17" spans="1:17" ht="15.75" thickBot="1" x14ac:dyDescent="0.3">
      <c r="A17" s="817">
        <f>A16+1</f>
        <v>13</v>
      </c>
      <c r="B17" s="794" t="s">
        <v>695</v>
      </c>
      <c r="C17" s="960">
        <v>2.1355212948774622</v>
      </c>
      <c r="D17" s="960">
        <v>2.455543587447532</v>
      </c>
      <c r="E17" s="960">
        <v>2.2164548265087478</v>
      </c>
      <c r="F17" s="960">
        <v>2.0137048232551371</v>
      </c>
      <c r="G17" s="960">
        <v>2.0061480246292795</v>
      </c>
      <c r="H17" s="795">
        <f>G17-F17</f>
        <v>-7.5567986258575637E-3</v>
      </c>
      <c r="I17" s="795">
        <f>G17-C17</f>
        <v>-0.12937327024818268</v>
      </c>
      <c r="K17" s="960">
        <v>2.2382301023629037</v>
      </c>
      <c r="L17" s="823">
        <v>9.2946456403493194E-3</v>
      </c>
      <c r="M17" s="823">
        <v>-3.6456397986753153E-2</v>
      </c>
      <c r="O17" s="960">
        <v>0.66175061835355597</v>
      </c>
      <c r="P17" s="823">
        <v>1.9095372522851317E-2</v>
      </c>
      <c r="Q17" s="823">
        <v>-1.9818771446430739E-2</v>
      </c>
    </row>
    <row r="18" spans="1:17" s="580" customFormat="1" ht="16.5" thickTop="1" x14ac:dyDescent="0.25">
      <c r="B18" s="689" t="s">
        <v>696</v>
      </c>
      <c r="C18" s="690"/>
      <c r="D18" s="690"/>
      <c r="E18" s="690"/>
      <c r="F18" s="690"/>
      <c r="G18" s="691">
        <f>+G5+G6+G8+G7+G9</f>
        <v>35.396549346289412</v>
      </c>
      <c r="K18" s="691">
        <f>+K5+K6+K8+K7+K10</f>
        <v>33.607767084462679</v>
      </c>
      <c r="L18" s="25"/>
      <c r="M18" s="25"/>
      <c r="N18" s="25"/>
      <c r="O18" s="691">
        <f>+O5+O6+O9+O16+O8</f>
        <v>60.423880703225969</v>
      </c>
    </row>
    <row r="19" spans="1:17" x14ac:dyDescent="0.25">
      <c r="C19" s="686"/>
      <c r="D19" s="686"/>
      <c r="E19" s="686"/>
      <c r="F19" s="686"/>
      <c r="G19" s="686"/>
      <c r="K19" s="686"/>
      <c r="O19" s="686"/>
    </row>
    <row r="20" spans="1:17" x14ac:dyDescent="0.25">
      <c r="B20" s="641" t="s">
        <v>697</v>
      </c>
    </row>
    <row r="21" spans="1:17" x14ac:dyDescent="0.25">
      <c r="G21" s="1069"/>
    </row>
    <row r="22" spans="1:17" x14ac:dyDescent="0.25">
      <c r="G22" s="1069"/>
    </row>
  </sheetData>
  <mergeCells count="3">
    <mergeCell ref="C3:G3"/>
    <mergeCell ref="K3:M3"/>
    <mergeCell ref="O3:Q3"/>
  </mergeCells>
  <phoneticPr fontId="83"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codeName="Foglio30">
    <tabColor rgb="FFFF0000"/>
  </sheetPr>
  <dimension ref="A1:R42"/>
  <sheetViews>
    <sheetView showGridLines="0" zoomScale="90" zoomScaleNormal="90" workbookViewId="0">
      <pane xSplit="2" ySplit="3" topLeftCell="C16" activePane="bottomRight" state="frozen"/>
      <selection pane="topRight" activeCell="C1" sqref="C1"/>
      <selection pane="bottomLeft" activeCell="A5" sqref="A5"/>
      <selection pane="bottomRight" activeCell="A4" sqref="A4:XFD6"/>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12" width="11.140625" style="13" customWidth="1"/>
    <col min="13" max="18" width="10.85546875" style="13" bestFit="1" customWidth="1"/>
    <col min="19" max="16384" width="9.140625" style="13"/>
  </cols>
  <sheetData>
    <row r="1" spans="1:18" ht="21" x14ac:dyDescent="0.35">
      <c r="A1" s="16" t="str">
        <f>+'Indice-Index'!C20</f>
        <v xml:space="preserve">2.13   Utenti unici dei siti/app dei principali operatori - Main websites/app unique users </v>
      </c>
      <c r="B1" s="277"/>
      <c r="C1" s="277"/>
      <c r="D1" s="277"/>
      <c r="E1" s="96"/>
      <c r="F1" s="96"/>
      <c r="G1" s="423"/>
      <c r="H1" s="96"/>
      <c r="I1" s="50"/>
      <c r="J1" s="50"/>
      <c r="K1" s="50"/>
      <c r="L1" s="50"/>
      <c r="M1" s="50"/>
      <c r="N1" s="50"/>
      <c r="O1" s="50"/>
      <c r="P1" s="50"/>
      <c r="Q1" s="50"/>
      <c r="R1" s="50"/>
    </row>
    <row r="2" spans="1:18" x14ac:dyDescent="0.25">
      <c r="A2" s="6"/>
      <c r="B2" s="6"/>
      <c r="C2" s="6"/>
      <c r="D2" s="6"/>
      <c r="E2" s="6"/>
    </row>
    <row r="3" spans="1:18" x14ac:dyDescent="0.25">
      <c r="A3" s="286" t="s">
        <v>289</v>
      </c>
    </row>
    <row r="4" spans="1:18" x14ac:dyDescent="0.25">
      <c r="A4" s="1062">
        <v>44166</v>
      </c>
      <c r="B4" s="1063">
        <v>44.657080999999998</v>
      </c>
      <c r="C4" s="50"/>
    </row>
    <row r="5" spans="1:18" x14ac:dyDescent="0.25">
      <c r="A5" s="343">
        <v>44197</v>
      </c>
      <c r="B5" s="321">
        <v>44.525007000000002</v>
      </c>
      <c r="C5" s="50"/>
    </row>
    <row r="6" spans="1:18" x14ac:dyDescent="0.25">
      <c r="A6" s="343">
        <v>44228</v>
      </c>
      <c r="B6" s="321">
        <v>44.407611000000003</v>
      </c>
      <c r="C6" s="50"/>
    </row>
    <row r="7" spans="1:18" x14ac:dyDescent="0.25">
      <c r="A7" s="343">
        <v>44256</v>
      </c>
      <c r="B7" s="321">
        <v>44.881346000000001</v>
      </c>
      <c r="C7" s="50"/>
    </row>
    <row r="8" spans="1:18" x14ac:dyDescent="0.25">
      <c r="A8" s="343">
        <v>44287</v>
      </c>
      <c r="B8" s="321">
        <v>44.425511</v>
      </c>
      <c r="C8" s="50"/>
    </row>
    <row r="9" spans="1:18" x14ac:dyDescent="0.25">
      <c r="A9" s="343">
        <v>44317</v>
      </c>
      <c r="B9" s="321">
        <v>43.944003000000002</v>
      </c>
      <c r="C9" s="50"/>
    </row>
    <row r="10" spans="1:18" x14ac:dyDescent="0.25">
      <c r="A10" s="343">
        <v>44348</v>
      </c>
      <c r="B10" s="321">
        <v>44.545304999999999</v>
      </c>
      <c r="C10" s="50"/>
    </row>
    <row r="11" spans="1:18" x14ac:dyDescent="0.25">
      <c r="A11" s="343">
        <v>44378</v>
      </c>
      <c r="B11" s="321">
        <v>44.103985999999999</v>
      </c>
      <c r="C11" s="50"/>
    </row>
    <row r="12" spans="1:18" x14ac:dyDescent="0.25">
      <c r="A12" s="343">
        <v>44409</v>
      </c>
      <c r="B12" s="321">
        <v>43.658223</v>
      </c>
      <c r="C12" s="50"/>
    </row>
    <row r="13" spans="1:18" x14ac:dyDescent="0.25">
      <c r="A13" s="341">
        <v>44440</v>
      </c>
      <c r="B13" s="342">
        <v>44.524890999999997</v>
      </c>
      <c r="C13" s="50"/>
    </row>
    <row r="14" spans="1:18" x14ac:dyDescent="0.25">
      <c r="A14" s="341">
        <v>44471</v>
      </c>
      <c r="B14" s="342">
        <v>44.091391999999999</v>
      </c>
      <c r="C14" s="50"/>
    </row>
    <row r="15" spans="1:18" x14ac:dyDescent="0.25">
      <c r="A15" s="341">
        <v>44503</v>
      </c>
      <c r="B15" s="342">
        <v>44.346634999999999</v>
      </c>
      <c r="C15" s="50"/>
    </row>
    <row r="16" spans="1:18" x14ac:dyDescent="0.25">
      <c r="A16" s="1060">
        <v>44534</v>
      </c>
      <c r="B16" s="1061">
        <v>44.585620999999996</v>
      </c>
      <c r="C16" s="50"/>
    </row>
    <row r="17" spans="1:13" x14ac:dyDescent="0.25">
      <c r="A17" s="344">
        <v>44562</v>
      </c>
      <c r="B17" s="321">
        <v>45.000440000000005</v>
      </c>
      <c r="C17" s="50"/>
    </row>
    <row r="18" spans="1:13" x14ac:dyDescent="0.25">
      <c r="A18" s="344">
        <v>44593</v>
      </c>
      <c r="B18" s="321">
        <v>44.515167999999996</v>
      </c>
      <c r="C18" s="50"/>
    </row>
    <row r="19" spans="1:13" x14ac:dyDescent="0.25">
      <c r="A19" s="344">
        <v>44621</v>
      </c>
      <c r="B19" s="321">
        <v>44.260033</v>
      </c>
      <c r="C19" s="50"/>
    </row>
    <row r="20" spans="1:13" x14ac:dyDescent="0.25">
      <c r="A20" s="343">
        <v>44652</v>
      </c>
      <c r="B20" s="321">
        <v>43.997148000000003</v>
      </c>
      <c r="C20" s="50"/>
    </row>
    <row r="21" spans="1:13" x14ac:dyDescent="0.25">
      <c r="A21" s="343">
        <v>44682</v>
      </c>
      <c r="B21" s="321">
        <v>44.166453000000004</v>
      </c>
      <c r="C21" s="50"/>
      <c r="J21" s="315"/>
      <c r="K21" s="315"/>
      <c r="L21" s="315"/>
      <c r="M21" s="315"/>
    </row>
    <row r="22" spans="1:13" x14ac:dyDescent="0.25">
      <c r="A22" s="343">
        <v>44713</v>
      </c>
      <c r="B22" s="321">
        <v>43.827818000000001</v>
      </c>
      <c r="C22" s="50"/>
      <c r="J22" s="855"/>
      <c r="K22" s="856"/>
      <c r="L22" s="856"/>
      <c r="M22" s="856"/>
    </row>
    <row r="23" spans="1:13" x14ac:dyDescent="0.25">
      <c r="A23" s="343">
        <v>44743</v>
      </c>
      <c r="B23" s="321">
        <v>43.572658000000004</v>
      </c>
      <c r="C23" s="50"/>
      <c r="J23" s="855"/>
      <c r="K23" s="856"/>
      <c r="L23" s="856"/>
      <c r="M23" s="856"/>
    </row>
    <row r="24" spans="1:13" x14ac:dyDescent="0.25">
      <c r="A24" s="343">
        <v>44774</v>
      </c>
      <c r="B24" s="321">
        <v>43.339641</v>
      </c>
      <c r="C24" s="50"/>
      <c r="J24" s="855"/>
      <c r="K24" s="856"/>
      <c r="L24" s="856"/>
      <c r="M24" s="856"/>
    </row>
    <row r="25" spans="1:13" x14ac:dyDescent="0.25">
      <c r="A25" s="341">
        <v>44805</v>
      </c>
      <c r="B25" s="342">
        <v>44.138095</v>
      </c>
      <c r="C25" s="50"/>
      <c r="J25" s="855"/>
      <c r="K25" s="856"/>
      <c r="L25" s="856"/>
      <c r="M25" s="856"/>
    </row>
    <row r="26" spans="1:13" x14ac:dyDescent="0.25">
      <c r="A26" s="341">
        <v>44836</v>
      </c>
      <c r="B26" s="342">
        <v>43.934137999999997</v>
      </c>
      <c r="C26" s="50"/>
      <c r="J26" s="855"/>
      <c r="K26" s="856"/>
      <c r="L26" s="856"/>
      <c r="M26" s="856"/>
    </row>
    <row r="27" spans="1:13" x14ac:dyDescent="0.25">
      <c r="A27" s="341">
        <v>44868</v>
      </c>
      <c r="B27" s="342">
        <v>43.828113999999999</v>
      </c>
      <c r="C27" s="50"/>
      <c r="J27" s="855"/>
      <c r="K27" s="856"/>
      <c r="L27" s="856"/>
      <c r="M27" s="856"/>
    </row>
    <row r="28" spans="1:13" x14ac:dyDescent="0.25">
      <c r="A28" s="1060">
        <v>44899</v>
      </c>
      <c r="B28" s="1061">
        <v>43.766737999999997</v>
      </c>
      <c r="C28" s="50"/>
      <c r="J28" s="855"/>
      <c r="K28" s="856"/>
      <c r="L28" s="856"/>
      <c r="M28" s="856"/>
    </row>
    <row r="29" spans="1:13" x14ac:dyDescent="0.25">
      <c r="A29" s="343">
        <v>44927</v>
      </c>
      <c r="B29" s="321">
        <v>43.979275000000001</v>
      </c>
      <c r="D29" s="414" t="s">
        <v>288</v>
      </c>
      <c r="E29" s="345">
        <v>44166</v>
      </c>
      <c r="F29" s="345">
        <v>44531</v>
      </c>
      <c r="G29" s="345">
        <v>44896</v>
      </c>
      <c r="H29" s="345">
        <v>45261</v>
      </c>
      <c r="J29" s="855"/>
      <c r="K29" s="856"/>
      <c r="L29" s="856"/>
      <c r="M29" s="856"/>
    </row>
    <row r="30" spans="1:13" x14ac:dyDescent="0.25">
      <c r="A30" s="343">
        <v>44958</v>
      </c>
      <c r="B30" s="321">
        <v>43.834378999999998</v>
      </c>
      <c r="D30" s="355" t="s">
        <v>1083</v>
      </c>
      <c r="E30" s="796">
        <v>43.713000000000001</v>
      </c>
      <c r="F30" s="796">
        <v>43.353000000000002</v>
      </c>
      <c r="G30" s="796">
        <v>42.816000000000003</v>
      </c>
      <c r="H30" s="796">
        <v>43.457999999999998</v>
      </c>
      <c r="J30" s="855"/>
      <c r="K30" s="856"/>
      <c r="L30" s="856"/>
      <c r="M30" s="856"/>
    </row>
    <row r="31" spans="1:13" x14ac:dyDescent="0.25">
      <c r="A31" s="343">
        <v>44986</v>
      </c>
      <c r="B31" s="321">
        <v>43.757841999999997</v>
      </c>
      <c r="D31" s="355" t="s">
        <v>1084</v>
      </c>
      <c r="E31" s="796">
        <v>40.212000000000003</v>
      </c>
      <c r="F31" s="796">
        <v>38.643000000000001</v>
      </c>
      <c r="G31" s="796">
        <v>39.128</v>
      </c>
      <c r="H31" s="796">
        <v>39.588999999999999</v>
      </c>
      <c r="L31" s="856"/>
      <c r="M31" s="856"/>
    </row>
    <row r="32" spans="1:13" x14ac:dyDescent="0.25">
      <c r="A32" s="343">
        <v>45017</v>
      </c>
      <c r="B32" s="321">
        <v>43.798999999999999</v>
      </c>
      <c r="D32" s="355" t="s">
        <v>1085</v>
      </c>
      <c r="E32" s="796">
        <v>34.860999999999997</v>
      </c>
      <c r="F32" s="796">
        <v>33.078000000000003</v>
      </c>
      <c r="G32" s="796">
        <v>36.536000000000001</v>
      </c>
      <c r="H32" s="796">
        <v>37.186</v>
      </c>
    </row>
    <row r="33" spans="1:8" x14ac:dyDescent="0.25">
      <c r="A33" s="343">
        <v>45047</v>
      </c>
      <c r="B33" s="321">
        <v>43.945</v>
      </c>
      <c r="D33" s="355" t="s">
        <v>1086</v>
      </c>
      <c r="E33" s="796">
        <v>32.99</v>
      </c>
      <c r="F33" s="796">
        <v>31.157</v>
      </c>
      <c r="G33" s="796">
        <v>34.465000000000003</v>
      </c>
      <c r="H33" s="796">
        <v>34.625</v>
      </c>
    </row>
    <row r="34" spans="1:8" x14ac:dyDescent="0.25">
      <c r="A34" s="343">
        <v>45078</v>
      </c>
      <c r="B34" s="321">
        <v>43.616</v>
      </c>
      <c r="D34" s="355" t="s">
        <v>309</v>
      </c>
      <c r="E34" s="796">
        <v>32.170999999999999</v>
      </c>
      <c r="F34" s="796">
        <v>29.867999999999999</v>
      </c>
      <c r="G34" s="796">
        <v>31.471</v>
      </c>
      <c r="H34" s="796">
        <v>31.2</v>
      </c>
    </row>
    <row r="35" spans="1:8" x14ac:dyDescent="0.25">
      <c r="A35" s="489">
        <v>45108</v>
      </c>
      <c r="B35" s="799">
        <v>43.372</v>
      </c>
      <c r="D35" s="355" t="s">
        <v>119</v>
      </c>
      <c r="E35" s="796">
        <v>30.628</v>
      </c>
      <c r="F35" s="796">
        <v>24.931000000000001</v>
      </c>
      <c r="G35" s="796">
        <v>30.463999999999999</v>
      </c>
      <c r="H35" s="796">
        <v>29.004000000000001</v>
      </c>
    </row>
    <row r="36" spans="1:8" x14ac:dyDescent="0.25">
      <c r="A36" s="489">
        <v>44774</v>
      </c>
      <c r="B36" s="799">
        <v>43.262999999999998</v>
      </c>
      <c r="D36" s="355" t="s">
        <v>945</v>
      </c>
      <c r="E36" s="796">
        <v>29.088000000000001</v>
      </c>
      <c r="F36" s="796">
        <v>24.335000000000001</v>
      </c>
      <c r="G36" s="796">
        <v>27.655000000000001</v>
      </c>
      <c r="H36" s="796">
        <v>27.864000000000001</v>
      </c>
    </row>
    <row r="37" spans="1:8" x14ac:dyDescent="0.25">
      <c r="A37" s="800">
        <v>45170</v>
      </c>
      <c r="B37" s="801">
        <v>43.933999999999997</v>
      </c>
      <c r="D37" s="355" t="s">
        <v>1087</v>
      </c>
      <c r="E37" s="796">
        <v>23.620999999999999</v>
      </c>
      <c r="F37" s="796">
        <v>22.713000000000001</v>
      </c>
      <c r="G37" s="796">
        <v>26.378</v>
      </c>
      <c r="H37" s="796">
        <v>26.545999999999999</v>
      </c>
    </row>
    <row r="38" spans="1:8" x14ac:dyDescent="0.25">
      <c r="A38" s="341">
        <v>45201</v>
      </c>
      <c r="B38" s="342">
        <v>44.555733000000004</v>
      </c>
      <c r="D38" s="355" t="s">
        <v>1</v>
      </c>
      <c r="E38" s="796">
        <v>29.439</v>
      </c>
      <c r="F38" s="796">
        <v>25.199000000000002</v>
      </c>
      <c r="G38" s="796">
        <v>25.077999999999999</v>
      </c>
      <c r="H38" s="796">
        <v>24.876000000000001</v>
      </c>
    </row>
    <row r="39" spans="1:8" x14ac:dyDescent="0.25">
      <c r="A39" s="341">
        <v>45233</v>
      </c>
      <c r="B39" s="342">
        <v>44.550321000000004</v>
      </c>
      <c r="D39" s="355" t="s">
        <v>287</v>
      </c>
      <c r="E39" s="796">
        <v>27.361999999999998</v>
      </c>
      <c r="F39" s="796">
        <v>26.361999999999998</v>
      </c>
      <c r="G39" s="796">
        <v>26.146999999999998</v>
      </c>
      <c r="H39" s="796">
        <v>24.591000000000001</v>
      </c>
    </row>
    <row r="40" spans="1:8" x14ac:dyDescent="0.25">
      <c r="A40" s="1060">
        <v>45264</v>
      </c>
      <c r="B40" s="1061">
        <v>44.331017000000003</v>
      </c>
      <c r="D40" s="546" t="s">
        <v>885</v>
      </c>
    </row>
    <row r="41" spans="1:8" x14ac:dyDescent="0.25">
      <c r="D41" s="546" t="s">
        <v>1090</v>
      </c>
    </row>
    <row r="42" spans="1:8" x14ac:dyDescent="0.25">
      <c r="D42" s="546"/>
    </row>
  </sheetData>
  <phoneticPr fontId="83" type="noConversion"/>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codeName="Foglio31">
    <tabColor rgb="FFFF0000"/>
  </sheetPr>
  <dimension ref="A1:K41"/>
  <sheetViews>
    <sheetView showGridLines="0" zoomScale="90" zoomScaleNormal="90" workbookViewId="0">
      <pane xSplit="2" ySplit="3" topLeftCell="C16" activePane="bottomRight" state="frozen"/>
      <selection activeCell="I44" sqref="I44"/>
      <selection pane="topRight" activeCell="I44" sqref="I44"/>
      <selection pane="bottomLeft" activeCell="I44" sqref="I44"/>
      <selection pane="bottomRight" activeCell="F21" sqref="F21"/>
    </sheetView>
  </sheetViews>
  <sheetFormatPr defaultColWidth="9.140625" defaultRowHeight="15.75" x14ac:dyDescent="0.25"/>
  <cols>
    <col min="1" max="1" width="10.7109375" style="117" customWidth="1"/>
    <col min="2" max="2" width="12.5703125" style="117" customWidth="1"/>
    <col min="3" max="3" width="11" style="117" customWidth="1"/>
    <col min="4" max="4" width="29" style="117" customWidth="1"/>
    <col min="5" max="12" width="11.140625" style="117" customWidth="1"/>
    <col min="13" max="16384" width="9.140625" style="117"/>
  </cols>
  <sheetData>
    <row r="1" spans="1:11" ht="21" x14ac:dyDescent="0.25">
      <c r="A1" s="291" t="str">
        <f>+'Indice-Index'!C21</f>
        <v>2.14   Utenti unici dei siti/app di informazione generalista - General press websites/app unique users</v>
      </c>
      <c r="B1" s="291"/>
      <c r="C1" s="291"/>
      <c r="D1" s="483"/>
      <c r="E1" s="483"/>
      <c r="F1" s="805"/>
      <c r="G1" s="805"/>
      <c r="H1" s="805"/>
      <c r="I1" s="805"/>
      <c r="J1" s="805"/>
      <c r="K1" s="483"/>
    </row>
    <row r="2" spans="1:11" x14ac:dyDescent="0.25">
      <c r="E2" s="24"/>
    </row>
    <row r="3" spans="1:11" ht="21" customHeight="1" x14ac:dyDescent="0.25">
      <c r="A3" s="221" t="s">
        <v>741</v>
      </c>
      <c r="B3" s="177"/>
    </row>
    <row r="4" spans="1:11" x14ac:dyDescent="0.25">
      <c r="A4" s="1066">
        <v>44166</v>
      </c>
      <c r="B4" s="1067">
        <v>39.273000000000003</v>
      </c>
      <c r="C4" s="468"/>
    </row>
    <row r="5" spans="1:11" x14ac:dyDescent="0.25">
      <c r="A5" s="488">
        <v>44197</v>
      </c>
      <c r="B5" s="334">
        <v>39.463000000000001</v>
      </c>
      <c r="C5" s="468"/>
    </row>
    <row r="6" spans="1:11" x14ac:dyDescent="0.25">
      <c r="A6" s="488">
        <v>44228</v>
      </c>
      <c r="B6" s="334">
        <v>38.883000000000003</v>
      </c>
      <c r="C6" s="468"/>
    </row>
    <row r="7" spans="1:11" x14ac:dyDescent="0.25">
      <c r="A7" s="488">
        <v>44256</v>
      </c>
      <c r="B7" s="334">
        <v>39.893000000000001</v>
      </c>
      <c r="C7" s="485"/>
    </row>
    <row r="8" spans="1:11" x14ac:dyDescent="0.25">
      <c r="A8" s="488">
        <v>44287</v>
      </c>
      <c r="B8" s="334">
        <v>39.340000000000003</v>
      </c>
      <c r="C8" s="468"/>
    </row>
    <row r="9" spans="1:11" x14ac:dyDescent="0.25">
      <c r="A9" s="488">
        <v>44317</v>
      </c>
      <c r="B9" s="334">
        <v>38.890999999999998</v>
      </c>
      <c r="C9" s="468"/>
    </row>
    <row r="10" spans="1:11" x14ac:dyDescent="0.25">
      <c r="A10" s="488">
        <v>44348</v>
      </c>
      <c r="B10" s="334">
        <v>38.183999999999997</v>
      </c>
      <c r="C10" s="468"/>
    </row>
    <row r="11" spans="1:11" x14ac:dyDescent="0.25">
      <c r="A11" s="488">
        <v>44378</v>
      </c>
      <c r="B11" s="334">
        <v>37.854999999999997</v>
      </c>
      <c r="C11" s="468"/>
    </row>
    <row r="12" spans="1:11" x14ac:dyDescent="0.25">
      <c r="A12" s="488">
        <v>44409</v>
      </c>
      <c r="B12" s="334">
        <v>37.514000000000003</v>
      </c>
      <c r="C12" s="468"/>
    </row>
    <row r="13" spans="1:11" x14ac:dyDescent="0.25">
      <c r="A13" s="488">
        <v>44440</v>
      </c>
      <c r="B13" s="334">
        <v>37.744999999999997</v>
      </c>
      <c r="C13" s="468"/>
    </row>
    <row r="14" spans="1:11" x14ac:dyDescent="0.25">
      <c r="A14" s="488">
        <v>44470</v>
      </c>
      <c r="B14" s="334">
        <v>37.459000000000003</v>
      </c>
      <c r="C14" s="468"/>
    </row>
    <row r="15" spans="1:11" x14ac:dyDescent="0.25">
      <c r="A15" s="488">
        <v>44501</v>
      </c>
      <c r="B15" s="334">
        <v>37.188000000000002</v>
      </c>
      <c r="C15" s="468"/>
    </row>
    <row r="16" spans="1:11" x14ac:dyDescent="0.25">
      <c r="A16" s="1066">
        <v>44531</v>
      </c>
      <c r="B16" s="1067">
        <v>36.97</v>
      </c>
      <c r="C16" s="468"/>
    </row>
    <row r="17" spans="1:8" x14ac:dyDescent="0.25">
      <c r="A17" s="488">
        <v>44562</v>
      </c>
      <c r="B17" s="334">
        <v>38.381</v>
      </c>
      <c r="C17" s="468"/>
    </row>
    <row r="18" spans="1:8" x14ac:dyDescent="0.25">
      <c r="A18" s="488">
        <v>44593</v>
      </c>
      <c r="B18" s="334">
        <v>38.582999999999998</v>
      </c>
    </row>
    <row r="19" spans="1:8" x14ac:dyDescent="0.25">
      <c r="A19" s="488">
        <v>44621</v>
      </c>
      <c r="B19" s="334">
        <v>39.459000000000003</v>
      </c>
    </row>
    <row r="20" spans="1:8" x14ac:dyDescent="0.25">
      <c r="A20" s="489">
        <v>44652</v>
      </c>
      <c r="B20" s="334">
        <v>38.32</v>
      </c>
    </row>
    <row r="21" spans="1:8" x14ac:dyDescent="0.25">
      <c r="A21" s="489">
        <v>44682</v>
      </c>
      <c r="B21" s="334">
        <v>39.018999999999998</v>
      </c>
      <c r="C21" s="468"/>
    </row>
    <row r="22" spans="1:8" x14ac:dyDescent="0.25">
      <c r="A22" s="489">
        <v>44713</v>
      </c>
      <c r="B22" s="334">
        <v>39.445999999999998</v>
      </c>
      <c r="C22" s="485"/>
    </row>
    <row r="23" spans="1:8" x14ac:dyDescent="0.25">
      <c r="A23" s="489">
        <v>44743</v>
      </c>
      <c r="B23" s="799">
        <v>38.601999999999997</v>
      </c>
      <c r="C23" s="468"/>
    </row>
    <row r="24" spans="1:8" x14ac:dyDescent="0.25">
      <c r="A24" s="489">
        <v>44774</v>
      </c>
      <c r="B24" s="799">
        <v>38.140999999999998</v>
      </c>
    </row>
    <row r="25" spans="1:8" x14ac:dyDescent="0.25">
      <c r="A25" s="800">
        <v>44805</v>
      </c>
      <c r="B25" s="801">
        <v>39.274000000000001</v>
      </c>
    </row>
    <row r="26" spans="1:8" x14ac:dyDescent="0.25">
      <c r="A26" s="800">
        <v>44836</v>
      </c>
      <c r="B26" s="801">
        <v>38.543999999999997</v>
      </c>
    </row>
    <row r="27" spans="1:8" x14ac:dyDescent="0.25">
      <c r="A27" s="800">
        <v>44868</v>
      </c>
      <c r="B27" s="801">
        <v>38.335999999999999</v>
      </c>
      <c r="D27" s="421" t="s">
        <v>739</v>
      </c>
      <c r="E27" s="345">
        <f>+'2.13'!E29</f>
        <v>44166</v>
      </c>
      <c r="F27" s="345">
        <f>+'2.13'!F29</f>
        <v>44531</v>
      </c>
      <c r="G27" s="345">
        <f>+'2.13'!G29</f>
        <v>44896</v>
      </c>
      <c r="H27" s="345">
        <f>+'2.13'!H29</f>
        <v>45261</v>
      </c>
    </row>
    <row r="28" spans="1:8" x14ac:dyDescent="0.25">
      <c r="A28" s="1064">
        <v>44899</v>
      </c>
      <c r="B28" s="1065">
        <v>38</v>
      </c>
      <c r="D28" s="806" t="s">
        <v>310</v>
      </c>
      <c r="E28" s="797">
        <v>31.125</v>
      </c>
      <c r="F28" s="797">
        <v>24.902000000000001</v>
      </c>
      <c r="G28" s="797">
        <v>30.132999999999999</v>
      </c>
      <c r="H28" s="797">
        <v>29.986000000000001</v>
      </c>
    </row>
    <row r="29" spans="1:8" x14ac:dyDescent="0.25">
      <c r="A29" s="489">
        <v>44927</v>
      </c>
      <c r="B29" s="801">
        <v>38.441000000000003</v>
      </c>
      <c r="D29" s="806" t="s">
        <v>311</v>
      </c>
      <c r="E29" s="797">
        <v>26.55</v>
      </c>
      <c r="F29" s="797">
        <v>20.190000000000001</v>
      </c>
      <c r="G29" s="797">
        <v>29.006</v>
      </c>
      <c r="H29" s="797">
        <v>27.498999999999999</v>
      </c>
    </row>
    <row r="30" spans="1:8" x14ac:dyDescent="0.25">
      <c r="A30" s="489">
        <v>44958</v>
      </c>
      <c r="B30" s="801">
        <v>38.450000000000003</v>
      </c>
      <c r="D30" s="806" t="s">
        <v>312</v>
      </c>
      <c r="E30" s="797">
        <v>26.143999999999998</v>
      </c>
      <c r="F30" s="797">
        <v>16.077000000000002</v>
      </c>
      <c r="G30" s="797">
        <v>21.196999999999999</v>
      </c>
      <c r="H30" s="797">
        <v>20.550999999999998</v>
      </c>
    </row>
    <row r="31" spans="1:8" x14ac:dyDescent="0.25">
      <c r="A31" s="489">
        <v>44986</v>
      </c>
      <c r="B31" s="801">
        <v>38.317</v>
      </c>
      <c r="D31" s="806" t="s">
        <v>275</v>
      </c>
      <c r="E31" s="797">
        <v>26.408999999999999</v>
      </c>
      <c r="F31" s="797">
        <v>21.414999999999999</v>
      </c>
      <c r="G31" s="797">
        <v>21.73</v>
      </c>
      <c r="H31" s="797">
        <v>20.439</v>
      </c>
    </row>
    <row r="32" spans="1:8" x14ac:dyDescent="0.25">
      <c r="A32" s="343">
        <v>45017</v>
      </c>
      <c r="B32" s="321">
        <v>37.966000000000001</v>
      </c>
      <c r="D32" s="806" t="s">
        <v>276</v>
      </c>
      <c r="E32" s="797">
        <v>24.753</v>
      </c>
      <c r="F32" s="797">
        <v>19.436</v>
      </c>
      <c r="G32" s="797">
        <v>23.23</v>
      </c>
      <c r="H32" s="797">
        <v>20.062000000000001</v>
      </c>
    </row>
    <row r="33" spans="1:8" x14ac:dyDescent="0.25">
      <c r="A33" s="343">
        <v>45047</v>
      </c>
      <c r="B33" s="321">
        <v>38.558</v>
      </c>
      <c r="D33" s="806" t="s">
        <v>1092</v>
      </c>
      <c r="E33" s="797">
        <v>15.041</v>
      </c>
      <c r="F33" s="797">
        <v>13.538</v>
      </c>
      <c r="G33" s="797">
        <v>19.106000000000002</v>
      </c>
      <c r="H33" s="797">
        <v>19.986000000000001</v>
      </c>
    </row>
    <row r="34" spans="1:8" x14ac:dyDescent="0.25">
      <c r="A34" s="343">
        <v>45078</v>
      </c>
      <c r="B34" s="321">
        <v>38.003999999999998</v>
      </c>
      <c r="D34" s="806" t="s">
        <v>1088</v>
      </c>
      <c r="E34" s="797">
        <v>0</v>
      </c>
      <c r="F34" s="797">
        <v>0</v>
      </c>
      <c r="G34" s="797">
        <v>17.338000000000001</v>
      </c>
      <c r="H34" s="797">
        <v>17.105</v>
      </c>
    </row>
    <row r="35" spans="1:8" x14ac:dyDescent="0.25">
      <c r="A35" s="489">
        <v>45108</v>
      </c>
      <c r="B35" s="799">
        <v>37.802</v>
      </c>
      <c r="D35" s="806" t="s">
        <v>1089</v>
      </c>
      <c r="E35" s="797">
        <v>14.247999999999999</v>
      </c>
      <c r="F35" s="797">
        <v>12.584</v>
      </c>
      <c r="G35" s="797">
        <v>14.992000000000001</v>
      </c>
      <c r="H35" s="797">
        <v>15.928000000000001</v>
      </c>
    </row>
    <row r="36" spans="1:8" x14ac:dyDescent="0.25">
      <c r="A36" s="489">
        <v>44774</v>
      </c>
      <c r="B36" s="799">
        <v>37.220999999999997</v>
      </c>
      <c r="D36" s="806" t="s">
        <v>313</v>
      </c>
      <c r="E36" s="797">
        <v>19.041</v>
      </c>
      <c r="F36" s="797">
        <v>13.442</v>
      </c>
      <c r="G36" s="797">
        <v>17.280999999999999</v>
      </c>
      <c r="H36" s="797">
        <v>14.079000000000001</v>
      </c>
    </row>
    <row r="37" spans="1:8" x14ac:dyDescent="0.25">
      <c r="A37" s="800">
        <v>45170</v>
      </c>
      <c r="B37" s="801">
        <v>37.258000000000003</v>
      </c>
      <c r="D37" s="806" t="s">
        <v>1082</v>
      </c>
      <c r="E37" s="797">
        <v>16.457000000000001</v>
      </c>
      <c r="F37" s="797">
        <v>13.355</v>
      </c>
      <c r="G37" s="797">
        <v>10.901</v>
      </c>
      <c r="H37" s="797">
        <v>11.058</v>
      </c>
    </row>
    <row r="38" spans="1:8" x14ac:dyDescent="0.25">
      <c r="A38" s="341">
        <v>45201</v>
      </c>
      <c r="B38" s="342">
        <v>38.430999999999997</v>
      </c>
      <c r="D38" s="546" t="s">
        <v>885</v>
      </c>
    </row>
    <row r="39" spans="1:8" x14ac:dyDescent="0.25">
      <c r="A39" s="341">
        <v>45233</v>
      </c>
      <c r="B39" s="342">
        <v>38.140999999999998</v>
      </c>
      <c r="D39" s="807" t="s">
        <v>645</v>
      </c>
    </row>
    <row r="40" spans="1:8" x14ac:dyDescent="0.25">
      <c r="A40" s="1060">
        <v>45264</v>
      </c>
      <c r="B40" s="1061">
        <v>37.674999999999997</v>
      </c>
      <c r="D40" s="807" t="s">
        <v>1091</v>
      </c>
    </row>
    <row r="41" spans="1:8" x14ac:dyDescent="0.25">
      <c r="D41" s="807" t="s">
        <v>1093</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codeName="Foglio32">
    <tabColor rgb="FFFF0000"/>
  </sheetPr>
  <dimension ref="A1:I40"/>
  <sheetViews>
    <sheetView showGridLines="0" zoomScale="90" zoomScaleNormal="90" workbookViewId="0">
      <pane xSplit="1" ySplit="3" topLeftCell="B16" activePane="bottomRight" state="frozen"/>
      <selection activeCell="I44" sqref="I44"/>
      <selection pane="topRight" activeCell="I44" sqref="I44"/>
      <selection pane="bottomLeft" activeCell="I44" sqref="I44"/>
      <selection pane="bottomRight" activeCell="D14" sqref="D14"/>
    </sheetView>
  </sheetViews>
  <sheetFormatPr defaultColWidth="9.140625" defaultRowHeight="15.75" x14ac:dyDescent="0.25"/>
  <cols>
    <col min="1" max="1" width="10.7109375" style="117" customWidth="1"/>
    <col min="2" max="2" width="12.5703125" style="117" customWidth="1"/>
    <col min="3" max="3" width="13.42578125" style="117" customWidth="1"/>
    <col min="4" max="4" width="28.28515625" style="117" customWidth="1"/>
    <col min="5" max="12" width="11.140625" style="117" customWidth="1"/>
    <col min="13" max="22" width="8.28515625" style="117" customWidth="1"/>
    <col min="23" max="16384" width="9.140625" style="117"/>
  </cols>
  <sheetData>
    <row r="1" spans="1:9" ht="21" x14ac:dyDescent="0.25">
      <c r="A1" s="1025" t="str">
        <f>+'Indice-Index'!C22</f>
        <v>2.15  Utenti unici dei siti/app di e-commerce - E-commerce websites/app unique users</v>
      </c>
      <c r="B1" s="482"/>
      <c r="C1" s="483"/>
      <c r="D1" s="483"/>
      <c r="E1" s="483"/>
      <c r="F1" s="482"/>
      <c r="G1" s="482"/>
      <c r="H1" s="482"/>
      <c r="I1" s="483"/>
    </row>
    <row r="2" spans="1:9" ht="10.5" customHeight="1" x14ac:dyDescent="0.25">
      <c r="A2" s="468"/>
      <c r="B2" s="468"/>
      <c r="E2" s="24"/>
      <c r="F2" s="24"/>
      <c r="G2" s="24"/>
      <c r="H2" s="24"/>
    </row>
    <row r="3" spans="1:9" ht="21.75" customHeight="1" x14ac:dyDescent="0.25">
      <c r="A3" s="809" t="s">
        <v>741</v>
      </c>
      <c r="B3" s="184"/>
    </row>
    <row r="4" spans="1:9" x14ac:dyDescent="0.25">
      <c r="A4" s="1068">
        <v>44166</v>
      </c>
      <c r="B4" s="804">
        <v>38.344000000000001</v>
      </c>
      <c r="C4" s="468"/>
    </row>
    <row r="5" spans="1:9" x14ac:dyDescent="0.25">
      <c r="A5" s="418">
        <v>44197</v>
      </c>
      <c r="B5" s="419">
        <v>37.564999999999998</v>
      </c>
      <c r="C5" s="468"/>
    </row>
    <row r="6" spans="1:9" x14ac:dyDescent="0.25">
      <c r="A6" s="418">
        <v>44228</v>
      </c>
      <c r="B6" s="419">
        <v>37.255000000000003</v>
      </c>
      <c r="C6" s="468"/>
    </row>
    <row r="7" spans="1:9" x14ac:dyDescent="0.25">
      <c r="A7" s="418">
        <v>44256</v>
      </c>
      <c r="B7" s="419">
        <v>37.484000000000002</v>
      </c>
      <c r="C7" s="485"/>
    </row>
    <row r="8" spans="1:9" x14ac:dyDescent="0.25">
      <c r="A8" s="418">
        <v>44287</v>
      </c>
      <c r="B8" s="419">
        <v>36.966999999999999</v>
      </c>
      <c r="C8" s="468"/>
    </row>
    <row r="9" spans="1:9" x14ac:dyDescent="0.25">
      <c r="A9" s="418">
        <v>44317</v>
      </c>
      <c r="B9" s="419">
        <v>36.521000000000001</v>
      </c>
      <c r="C9" s="468"/>
    </row>
    <row r="10" spans="1:9" x14ac:dyDescent="0.25">
      <c r="A10" s="418">
        <v>44348</v>
      </c>
      <c r="B10" s="419">
        <v>37.328000000000003</v>
      </c>
      <c r="C10" s="468"/>
    </row>
    <row r="11" spans="1:9" x14ac:dyDescent="0.25">
      <c r="A11" s="418">
        <v>44378</v>
      </c>
      <c r="B11" s="419">
        <v>36.987000000000002</v>
      </c>
      <c r="C11" s="468"/>
    </row>
    <row r="12" spans="1:9" x14ac:dyDescent="0.25">
      <c r="A12" s="418">
        <v>44409</v>
      </c>
      <c r="B12" s="419">
        <v>36.682000000000002</v>
      </c>
      <c r="C12" s="468"/>
    </row>
    <row r="13" spans="1:9" x14ac:dyDescent="0.25">
      <c r="A13" s="418">
        <v>44440</v>
      </c>
      <c r="B13" s="419">
        <v>37.616</v>
      </c>
      <c r="C13" s="468"/>
    </row>
    <row r="14" spans="1:9" x14ac:dyDescent="0.25">
      <c r="A14" s="418">
        <v>44471</v>
      </c>
      <c r="B14" s="419">
        <v>36.448</v>
      </c>
      <c r="C14" s="468"/>
    </row>
    <row r="15" spans="1:9" x14ac:dyDescent="0.25">
      <c r="A15" s="418">
        <v>44503</v>
      </c>
      <c r="B15" s="419">
        <v>36.668999999999997</v>
      </c>
      <c r="C15" s="468"/>
    </row>
    <row r="16" spans="1:9" x14ac:dyDescent="0.25">
      <c r="A16" s="1068">
        <v>44534</v>
      </c>
      <c r="B16" s="804">
        <v>36.460999999999999</v>
      </c>
      <c r="C16" s="468"/>
    </row>
    <row r="17" spans="1:9" x14ac:dyDescent="0.25">
      <c r="A17" s="488">
        <v>44562</v>
      </c>
      <c r="B17" s="334">
        <v>36.798000000000002</v>
      </c>
      <c r="C17" s="468"/>
    </row>
    <row r="18" spans="1:9" x14ac:dyDescent="0.25">
      <c r="A18" s="488">
        <v>44593</v>
      </c>
      <c r="B18" s="334">
        <v>36.43</v>
      </c>
      <c r="C18" s="468"/>
    </row>
    <row r="19" spans="1:9" x14ac:dyDescent="0.25">
      <c r="A19" s="488">
        <v>44621</v>
      </c>
      <c r="B19" s="334">
        <v>37.207999999999998</v>
      </c>
      <c r="C19" s="485"/>
    </row>
    <row r="20" spans="1:9" x14ac:dyDescent="0.25">
      <c r="A20" s="489">
        <v>44652</v>
      </c>
      <c r="B20" s="419">
        <v>36.915999999999997</v>
      </c>
      <c r="C20" s="468"/>
    </row>
    <row r="21" spans="1:9" x14ac:dyDescent="0.25">
      <c r="A21" s="489">
        <v>44682</v>
      </c>
      <c r="B21" s="419">
        <v>37.241999999999997</v>
      </c>
      <c r="C21" s="486"/>
    </row>
    <row r="22" spans="1:9" x14ac:dyDescent="0.25">
      <c r="A22" s="489">
        <v>44713</v>
      </c>
      <c r="B22" s="419">
        <v>37.258000000000003</v>
      </c>
      <c r="C22" s="486"/>
      <c r="I22" s="738"/>
    </row>
    <row r="23" spans="1:9" x14ac:dyDescent="0.25">
      <c r="A23" s="489">
        <v>44743</v>
      </c>
      <c r="B23" s="799">
        <v>38.103999999999999</v>
      </c>
      <c r="C23" s="468"/>
      <c r="I23" s="738"/>
    </row>
    <row r="24" spans="1:9" x14ac:dyDescent="0.25">
      <c r="A24" s="489">
        <v>44774</v>
      </c>
      <c r="B24" s="799">
        <v>37.814</v>
      </c>
      <c r="I24" s="738"/>
    </row>
    <row r="25" spans="1:9" x14ac:dyDescent="0.25">
      <c r="A25" s="800">
        <v>44805</v>
      </c>
      <c r="B25" s="801">
        <v>38.064</v>
      </c>
      <c r="I25" s="738"/>
    </row>
    <row r="26" spans="1:9" x14ac:dyDescent="0.25">
      <c r="A26" s="800">
        <v>44836</v>
      </c>
      <c r="B26" s="801">
        <v>38.000999999999998</v>
      </c>
      <c r="I26" s="738"/>
    </row>
    <row r="27" spans="1:9" x14ac:dyDescent="0.25">
      <c r="A27" s="800">
        <v>44868</v>
      </c>
      <c r="B27" s="801">
        <v>38.326000000000001</v>
      </c>
      <c r="I27" s="738"/>
    </row>
    <row r="28" spans="1:9" x14ac:dyDescent="0.25">
      <c r="A28" s="1064">
        <v>44899</v>
      </c>
      <c r="B28" s="1065">
        <v>38.277000000000001</v>
      </c>
      <c r="D28" s="421" t="s">
        <v>647</v>
      </c>
      <c r="E28" s="317">
        <f>+'2.13'!E29</f>
        <v>44166</v>
      </c>
      <c r="F28" s="317">
        <f>+'2.13'!F29</f>
        <v>44531</v>
      </c>
      <c r="G28" s="317">
        <f>+'2.13'!G29</f>
        <v>44896</v>
      </c>
      <c r="H28" s="317">
        <f>+'2.13'!H29</f>
        <v>45261</v>
      </c>
      <c r="I28" s="738"/>
    </row>
    <row r="29" spans="1:9" x14ac:dyDescent="0.25">
      <c r="A29" s="489">
        <v>44927</v>
      </c>
      <c r="B29" s="801">
        <v>38.040999999999997</v>
      </c>
      <c r="D29" s="487" t="s">
        <v>277</v>
      </c>
      <c r="E29" s="797">
        <v>34.826999999999998</v>
      </c>
      <c r="F29" s="797">
        <v>33.000999999999998</v>
      </c>
      <c r="G29" s="797">
        <v>36.5</v>
      </c>
      <c r="H29" s="797">
        <v>37.024000000000001</v>
      </c>
      <c r="I29" s="738"/>
    </row>
    <row r="30" spans="1:9" x14ac:dyDescent="0.25">
      <c r="A30" s="489">
        <v>44958</v>
      </c>
      <c r="B30" s="801">
        <v>37.685000000000002</v>
      </c>
      <c r="D30" s="487" t="s">
        <v>278</v>
      </c>
      <c r="E30" s="797">
        <v>19.262</v>
      </c>
      <c r="F30" s="797">
        <v>16.513000000000002</v>
      </c>
      <c r="G30" s="797">
        <v>19.132000000000001</v>
      </c>
      <c r="H30" s="797">
        <v>18.024000000000001</v>
      </c>
      <c r="I30" s="738"/>
    </row>
    <row r="31" spans="1:9" x14ac:dyDescent="0.25">
      <c r="A31" s="489">
        <v>44986</v>
      </c>
      <c r="B31" s="801">
        <v>37.761000000000003</v>
      </c>
      <c r="D31" s="487" t="s">
        <v>853</v>
      </c>
      <c r="E31" s="797" t="s">
        <v>1095</v>
      </c>
      <c r="F31" s="797" t="s">
        <v>1095</v>
      </c>
      <c r="G31" s="797" t="s">
        <v>1095</v>
      </c>
      <c r="H31" s="797">
        <v>12.445</v>
      </c>
      <c r="I31" s="738"/>
    </row>
    <row r="32" spans="1:9" x14ac:dyDescent="0.25">
      <c r="A32" s="343">
        <v>45017</v>
      </c>
      <c r="B32" s="321">
        <v>37.683</v>
      </c>
      <c r="D32" s="487" t="s">
        <v>279</v>
      </c>
      <c r="E32" s="797">
        <v>10.246</v>
      </c>
      <c r="F32" s="797">
        <v>9.4649999999999999</v>
      </c>
      <c r="G32" s="797">
        <v>11.268000000000001</v>
      </c>
      <c r="H32" s="797">
        <v>12.02</v>
      </c>
    </row>
    <row r="33" spans="1:8" x14ac:dyDescent="0.25">
      <c r="A33" s="343">
        <v>45047</v>
      </c>
      <c r="B33" s="321">
        <v>38.003999999999998</v>
      </c>
      <c r="D33" s="487" t="s">
        <v>280</v>
      </c>
      <c r="E33" s="797">
        <v>10.055</v>
      </c>
      <c r="F33" s="797">
        <v>8.6289999999999996</v>
      </c>
      <c r="G33" s="797">
        <v>10.433999999999999</v>
      </c>
      <c r="H33" s="797">
        <v>11.260999999999999</v>
      </c>
    </row>
    <row r="34" spans="1:8" x14ac:dyDescent="0.25">
      <c r="A34" s="343">
        <v>45078</v>
      </c>
      <c r="B34" s="321">
        <v>37.68</v>
      </c>
      <c r="D34" s="487" t="s">
        <v>281</v>
      </c>
      <c r="E34" s="797">
        <v>5.1820000000000004</v>
      </c>
      <c r="F34" s="797">
        <v>8.0719999999999992</v>
      </c>
      <c r="G34" s="797">
        <v>9.6910000000000007</v>
      </c>
      <c r="H34" s="797">
        <v>10.315</v>
      </c>
    </row>
    <row r="35" spans="1:8" x14ac:dyDescent="0.25">
      <c r="A35" s="489">
        <v>45108</v>
      </c>
      <c r="B35" s="799">
        <v>38.143000000000001</v>
      </c>
      <c r="D35" s="487" t="s">
        <v>1094</v>
      </c>
      <c r="E35" s="797">
        <v>8.9670000000000005</v>
      </c>
      <c r="F35" s="797">
        <v>7.0010000000000003</v>
      </c>
      <c r="G35" s="797">
        <v>7.883</v>
      </c>
      <c r="H35" s="797">
        <v>7.7050000000000001</v>
      </c>
    </row>
    <row r="36" spans="1:8" x14ac:dyDescent="0.25">
      <c r="A36" s="489">
        <v>44774</v>
      </c>
      <c r="B36" s="799">
        <v>38.066000000000003</v>
      </c>
      <c r="D36" s="487" t="s">
        <v>314</v>
      </c>
      <c r="E36" s="797">
        <v>8.5779999999999994</v>
      </c>
      <c r="F36" s="797">
        <v>7.4809999999999999</v>
      </c>
      <c r="G36" s="797">
        <v>8.391</v>
      </c>
      <c r="H36" s="797">
        <v>7.2350000000000003</v>
      </c>
    </row>
    <row r="37" spans="1:8" x14ac:dyDescent="0.25">
      <c r="A37" s="800">
        <v>45170</v>
      </c>
      <c r="B37" s="801">
        <v>38.171999999999997</v>
      </c>
      <c r="D37" s="487" t="s">
        <v>282</v>
      </c>
      <c r="E37" s="797">
        <v>7.1219999999999999</v>
      </c>
      <c r="F37" s="797">
        <v>6.4649999999999999</v>
      </c>
      <c r="G37" s="797">
        <v>7.2009999999999996</v>
      </c>
      <c r="H37" s="797">
        <v>7.15</v>
      </c>
    </row>
    <row r="38" spans="1:8" x14ac:dyDescent="0.25">
      <c r="A38" s="341">
        <v>45201</v>
      </c>
      <c r="B38" s="342">
        <v>38.904000000000003</v>
      </c>
      <c r="D38" s="487" t="s">
        <v>946</v>
      </c>
      <c r="E38" s="797">
        <v>9.1159999999999997</v>
      </c>
      <c r="F38" s="797">
        <v>7.2990000000000004</v>
      </c>
      <c r="G38" s="797">
        <v>7.28</v>
      </c>
      <c r="H38" s="797">
        <v>6.8949999999999996</v>
      </c>
    </row>
    <row r="39" spans="1:8" x14ac:dyDescent="0.25">
      <c r="A39" s="341">
        <v>45233</v>
      </c>
      <c r="B39" s="342">
        <v>38.866999999999997</v>
      </c>
      <c r="D39" s="546" t="s">
        <v>885</v>
      </c>
    </row>
    <row r="40" spans="1:8" x14ac:dyDescent="0.25">
      <c r="A40" s="1060">
        <v>45264</v>
      </c>
      <c r="B40" s="1061">
        <v>38.988999999999997</v>
      </c>
      <c r="D40" s="808" t="s">
        <v>1096</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C43FF-12D1-4A50-A45C-CC5103DE57F6}">
  <sheetPr codeName="Foglio33">
    <tabColor rgb="FFFF0000"/>
  </sheetPr>
  <dimension ref="A1:I43"/>
  <sheetViews>
    <sheetView showGridLines="0" zoomScale="90" zoomScaleNormal="90" workbookViewId="0">
      <pane xSplit="1" ySplit="3" topLeftCell="B19" activePane="bottomRight" state="frozen"/>
      <selection activeCell="I44" sqref="I44"/>
      <selection pane="topRight" activeCell="I44" sqref="I44"/>
      <selection pane="bottomLeft" activeCell="I44" sqref="I44"/>
      <selection pane="bottomRight" activeCell="F21" sqref="F21"/>
    </sheetView>
  </sheetViews>
  <sheetFormatPr defaultColWidth="9.140625" defaultRowHeight="15.75" x14ac:dyDescent="0.25"/>
  <cols>
    <col min="1" max="1" width="10.7109375" style="117" customWidth="1"/>
    <col min="2" max="2" width="12.5703125" style="117" customWidth="1"/>
    <col min="3" max="3" width="13.42578125" style="117" customWidth="1"/>
    <col min="4" max="4" width="28.28515625" style="117" customWidth="1"/>
    <col min="5" max="12" width="11.140625" style="117" customWidth="1"/>
    <col min="13" max="22" width="8.28515625" style="117" customWidth="1"/>
    <col min="23" max="16384" width="9.140625" style="117"/>
  </cols>
  <sheetData>
    <row r="1" spans="1:9" ht="21" x14ac:dyDescent="0.25">
      <c r="A1" s="1025" t="str">
        <f>+'Indice-Index'!C23</f>
        <v>2.16  Utenti unici dei siti/app di social network</v>
      </c>
      <c r="B1" s="482"/>
      <c r="C1" s="483"/>
      <c r="D1" s="483"/>
      <c r="E1" s="483"/>
      <c r="F1" s="482"/>
      <c r="G1" s="482"/>
      <c r="H1" s="482"/>
      <c r="I1" s="483"/>
    </row>
    <row r="2" spans="1:9" ht="10.5" customHeight="1" x14ac:dyDescent="0.25">
      <c r="A2" s="468"/>
      <c r="B2" s="468"/>
      <c r="E2" s="24"/>
      <c r="F2" s="24"/>
      <c r="G2" s="24"/>
      <c r="H2" s="24"/>
    </row>
    <row r="3" spans="1:9" ht="21.75" customHeight="1" x14ac:dyDescent="0.25">
      <c r="A3" s="809" t="s">
        <v>741</v>
      </c>
      <c r="B3" s="184"/>
    </row>
    <row r="4" spans="1:9" x14ac:dyDescent="0.25">
      <c r="A4" s="418">
        <v>44075</v>
      </c>
      <c r="B4" s="419">
        <v>37.380000000000003</v>
      </c>
      <c r="C4" s="468"/>
      <c r="H4" s="810"/>
    </row>
    <row r="5" spans="1:9" x14ac:dyDescent="0.25">
      <c r="A5" s="418">
        <v>44105</v>
      </c>
      <c r="B5" s="419">
        <v>39.078000000000003</v>
      </c>
      <c r="C5" s="468"/>
      <c r="H5" s="810"/>
    </row>
    <row r="6" spans="1:9" x14ac:dyDescent="0.25">
      <c r="A6" s="418">
        <v>44136</v>
      </c>
      <c r="B6" s="419">
        <v>39.792000000000002</v>
      </c>
      <c r="C6" s="468"/>
      <c r="H6" s="810"/>
    </row>
    <row r="7" spans="1:9" x14ac:dyDescent="0.25">
      <c r="A7" s="1068">
        <v>44166</v>
      </c>
      <c r="B7" s="804">
        <v>39.786000000000001</v>
      </c>
      <c r="C7" s="468"/>
    </row>
    <row r="8" spans="1:9" x14ac:dyDescent="0.25">
      <c r="A8" s="418">
        <v>44197</v>
      </c>
      <c r="B8" s="419">
        <v>38.854999999999997</v>
      </c>
      <c r="C8" s="468"/>
    </row>
    <row r="9" spans="1:9" x14ac:dyDescent="0.25">
      <c r="A9" s="418">
        <v>44228</v>
      </c>
      <c r="B9" s="419">
        <v>38.835000000000001</v>
      </c>
      <c r="C9" s="468"/>
    </row>
    <row r="10" spans="1:9" x14ac:dyDescent="0.25">
      <c r="A10" s="418">
        <v>44256</v>
      </c>
      <c r="B10" s="419">
        <v>39.057000000000002</v>
      </c>
      <c r="C10" s="485"/>
    </row>
    <row r="11" spans="1:9" x14ac:dyDescent="0.25">
      <c r="A11" s="418">
        <v>44287</v>
      </c>
      <c r="B11" s="419">
        <v>38.351999999999997</v>
      </c>
      <c r="C11" s="468"/>
    </row>
    <row r="12" spans="1:9" x14ac:dyDescent="0.25">
      <c r="A12" s="418">
        <v>44317</v>
      </c>
      <c r="B12" s="419">
        <v>38.218000000000004</v>
      </c>
      <c r="C12" s="468"/>
    </row>
    <row r="13" spans="1:9" x14ac:dyDescent="0.25">
      <c r="A13" s="418">
        <v>44348</v>
      </c>
      <c r="B13" s="419">
        <v>38.686</v>
      </c>
      <c r="C13" s="468"/>
    </row>
    <row r="14" spans="1:9" x14ac:dyDescent="0.25">
      <c r="A14" s="418">
        <v>44378</v>
      </c>
      <c r="B14" s="419">
        <v>38.496000000000002</v>
      </c>
      <c r="C14" s="468"/>
    </row>
    <row r="15" spans="1:9" x14ac:dyDescent="0.25">
      <c r="A15" s="418">
        <v>44409</v>
      </c>
      <c r="B15" s="419">
        <v>38.332999999999998</v>
      </c>
      <c r="C15" s="468"/>
    </row>
    <row r="16" spans="1:9" x14ac:dyDescent="0.25">
      <c r="A16" s="418">
        <v>44440</v>
      </c>
      <c r="B16" s="419">
        <v>38.741</v>
      </c>
      <c r="C16" s="468"/>
    </row>
    <row r="17" spans="1:9" x14ac:dyDescent="0.25">
      <c r="A17" s="418">
        <v>44471</v>
      </c>
      <c r="B17" s="419">
        <v>37.880000000000003</v>
      </c>
      <c r="C17" s="468"/>
    </row>
    <row r="18" spans="1:9" x14ac:dyDescent="0.25">
      <c r="A18" s="418">
        <v>44503</v>
      </c>
      <c r="B18" s="419">
        <v>38.133000000000003</v>
      </c>
      <c r="C18" s="468"/>
    </row>
    <row r="19" spans="1:9" x14ac:dyDescent="0.25">
      <c r="A19" s="1068">
        <v>44534</v>
      </c>
      <c r="B19" s="804">
        <v>37.954000000000001</v>
      </c>
      <c r="C19" s="468"/>
    </row>
    <row r="20" spans="1:9" x14ac:dyDescent="0.25">
      <c r="A20" s="488">
        <v>44562</v>
      </c>
      <c r="B20" s="334">
        <v>38.186</v>
      </c>
      <c r="C20" s="468"/>
    </row>
    <row r="21" spans="1:9" x14ac:dyDescent="0.25">
      <c r="A21" s="488">
        <v>44593</v>
      </c>
      <c r="B21" s="334">
        <v>38.006</v>
      </c>
      <c r="C21" s="468"/>
    </row>
    <row r="22" spans="1:9" x14ac:dyDescent="0.25">
      <c r="A22" s="488">
        <v>44621</v>
      </c>
      <c r="B22" s="334">
        <v>38.552</v>
      </c>
      <c r="C22" s="485"/>
    </row>
    <row r="23" spans="1:9" x14ac:dyDescent="0.25">
      <c r="A23" s="489">
        <v>44652</v>
      </c>
      <c r="B23" s="419">
        <v>37.915999999999997</v>
      </c>
      <c r="C23" s="468"/>
    </row>
    <row r="24" spans="1:9" x14ac:dyDescent="0.25">
      <c r="A24" s="489">
        <v>44682</v>
      </c>
      <c r="B24" s="419">
        <v>38.350999999999999</v>
      </c>
      <c r="C24" s="486"/>
    </row>
    <row r="25" spans="1:9" x14ac:dyDescent="0.25">
      <c r="A25" s="489">
        <v>44713</v>
      </c>
      <c r="B25" s="419">
        <v>38.378999999999998</v>
      </c>
      <c r="C25" s="486"/>
      <c r="I25" s="738"/>
    </row>
    <row r="26" spans="1:9" x14ac:dyDescent="0.25">
      <c r="A26" s="489">
        <v>44743</v>
      </c>
      <c r="B26" s="799">
        <v>38.597000000000001</v>
      </c>
      <c r="C26" s="468"/>
      <c r="I26" s="738"/>
    </row>
    <row r="27" spans="1:9" x14ac:dyDescent="0.25">
      <c r="A27" s="489">
        <v>44774</v>
      </c>
      <c r="B27" s="799">
        <v>38.698</v>
      </c>
      <c r="I27" s="738"/>
    </row>
    <row r="28" spans="1:9" x14ac:dyDescent="0.25">
      <c r="A28" s="800">
        <v>44805</v>
      </c>
      <c r="B28" s="801">
        <v>38.767000000000003</v>
      </c>
      <c r="I28" s="738"/>
    </row>
    <row r="29" spans="1:9" x14ac:dyDescent="0.25">
      <c r="A29" s="800">
        <v>44836</v>
      </c>
      <c r="B29" s="801">
        <v>38.814999999999998</v>
      </c>
      <c r="I29" s="738"/>
    </row>
    <row r="30" spans="1:9" x14ac:dyDescent="0.25">
      <c r="A30" s="800">
        <v>44868</v>
      </c>
      <c r="B30" s="801">
        <v>38.792999999999999</v>
      </c>
      <c r="D30" s="421" t="s">
        <v>647</v>
      </c>
      <c r="E30" s="317">
        <f>+'2.13'!E29</f>
        <v>44166</v>
      </c>
      <c r="F30" s="317">
        <f>+'2.13'!F29</f>
        <v>44531</v>
      </c>
      <c r="G30" s="317">
        <f>+'2.13'!G29</f>
        <v>44896</v>
      </c>
      <c r="H30" s="317">
        <f>+'2.13'!H29</f>
        <v>45261</v>
      </c>
      <c r="I30" s="738"/>
    </row>
    <row r="31" spans="1:9" x14ac:dyDescent="0.25">
      <c r="A31" s="1064">
        <v>44899</v>
      </c>
      <c r="B31" s="1065">
        <v>38.576000000000001</v>
      </c>
      <c r="D31" s="487" t="s">
        <v>871</v>
      </c>
      <c r="E31" s="797">
        <v>38.423999999999999</v>
      </c>
      <c r="F31" s="797">
        <v>35.378999999999998</v>
      </c>
      <c r="G31" s="797">
        <v>36.540999999999997</v>
      </c>
      <c r="H31" s="797">
        <v>36.909999999999997</v>
      </c>
      <c r="I31" s="738"/>
    </row>
    <row r="32" spans="1:9" x14ac:dyDescent="0.25">
      <c r="A32" s="489">
        <v>44927</v>
      </c>
      <c r="B32" s="801">
        <v>38.576000000000001</v>
      </c>
      <c r="D32" s="487" t="s">
        <v>872</v>
      </c>
      <c r="E32" s="797">
        <v>29.591999999999999</v>
      </c>
      <c r="F32" s="797">
        <v>28.459</v>
      </c>
      <c r="G32" s="797">
        <v>31.725999999999999</v>
      </c>
      <c r="H32" s="797">
        <v>33.143999999999998</v>
      </c>
    </row>
    <row r="33" spans="1:8" x14ac:dyDescent="0.25">
      <c r="A33" s="489">
        <v>44958</v>
      </c>
      <c r="B33" s="801">
        <v>38.314999999999998</v>
      </c>
      <c r="D33" s="487" t="s">
        <v>947</v>
      </c>
      <c r="E33" s="797">
        <v>8.4930000000000003</v>
      </c>
      <c r="F33" s="797">
        <v>10.766999999999999</v>
      </c>
      <c r="G33" s="797">
        <v>19.510000000000002</v>
      </c>
      <c r="H33" s="797">
        <v>23.675999999999998</v>
      </c>
    </row>
    <row r="34" spans="1:8" x14ac:dyDescent="0.25">
      <c r="A34" s="489">
        <v>44986</v>
      </c>
      <c r="B34" s="801">
        <v>38.393000000000001</v>
      </c>
      <c r="D34" s="487" t="s">
        <v>948</v>
      </c>
      <c r="E34" s="797">
        <v>11.837</v>
      </c>
      <c r="F34" s="797">
        <v>12.579000000000001</v>
      </c>
      <c r="G34" s="797">
        <v>16.198</v>
      </c>
      <c r="H34" s="797">
        <v>16.55</v>
      </c>
    </row>
    <row r="35" spans="1:8" x14ac:dyDescent="0.25">
      <c r="A35" s="343">
        <v>45017</v>
      </c>
      <c r="B35" s="321">
        <v>38.75</v>
      </c>
      <c r="D35" s="487" t="s">
        <v>1097</v>
      </c>
      <c r="E35" s="797" t="s">
        <v>1099</v>
      </c>
      <c r="F35" s="797" t="s">
        <v>1099</v>
      </c>
      <c r="G35" s="797">
        <v>15.093</v>
      </c>
      <c r="H35" s="797">
        <v>16.027999999999999</v>
      </c>
    </row>
    <row r="36" spans="1:8" x14ac:dyDescent="0.25">
      <c r="A36" s="343">
        <v>45047</v>
      </c>
      <c r="B36" s="321">
        <v>38.715000000000003</v>
      </c>
      <c r="D36" s="487" t="s">
        <v>949</v>
      </c>
      <c r="E36" s="797">
        <v>19.280999999999999</v>
      </c>
      <c r="F36" s="797">
        <v>15.891</v>
      </c>
      <c r="G36" s="797">
        <v>18.905000000000001</v>
      </c>
      <c r="H36" s="797">
        <v>14.882</v>
      </c>
    </row>
    <row r="37" spans="1:8" x14ac:dyDescent="0.25">
      <c r="A37" s="343">
        <v>45078</v>
      </c>
      <c r="B37" s="321">
        <v>38.201000000000001</v>
      </c>
      <c r="D37" s="487" t="s">
        <v>873</v>
      </c>
      <c r="E37" s="797">
        <v>3.613</v>
      </c>
      <c r="F37" s="797">
        <v>3.5779999999999998</v>
      </c>
      <c r="G37" s="797">
        <v>3.891</v>
      </c>
      <c r="H37" s="797">
        <v>4.3899999999999997</v>
      </c>
    </row>
    <row r="38" spans="1:8" x14ac:dyDescent="0.25">
      <c r="A38" s="489">
        <v>45108</v>
      </c>
      <c r="B38" s="799">
        <v>38.564999999999998</v>
      </c>
      <c r="D38" s="487" t="s">
        <v>950</v>
      </c>
      <c r="E38" s="797">
        <v>2.2690000000000001</v>
      </c>
      <c r="F38" s="797">
        <v>1.53</v>
      </c>
      <c r="G38" s="797">
        <v>2.4630000000000001</v>
      </c>
      <c r="H38" s="797">
        <v>1.8939999999999999</v>
      </c>
    </row>
    <row r="39" spans="1:8" x14ac:dyDescent="0.25">
      <c r="A39" s="489">
        <v>44774</v>
      </c>
      <c r="B39" s="799">
        <v>38.802999999999997</v>
      </c>
      <c r="D39" s="487" t="s">
        <v>874</v>
      </c>
      <c r="E39" s="797">
        <v>2.5609999999999999</v>
      </c>
      <c r="F39" s="797">
        <v>2.0219999999999998</v>
      </c>
      <c r="G39" s="797">
        <v>2.3639999999999999</v>
      </c>
      <c r="H39" s="797">
        <v>1.8420000000000001</v>
      </c>
    </row>
    <row r="40" spans="1:8" x14ac:dyDescent="0.25">
      <c r="A40" s="800">
        <v>45170</v>
      </c>
      <c r="B40" s="801">
        <v>38.908999999999999</v>
      </c>
      <c r="D40" s="487" t="s">
        <v>1098</v>
      </c>
      <c r="E40" s="797">
        <v>1.7889999999999999</v>
      </c>
      <c r="F40" s="797">
        <v>1.6930000000000001</v>
      </c>
      <c r="G40" s="797">
        <v>1.5369999999999999</v>
      </c>
      <c r="H40" s="797">
        <v>0.94699999999999995</v>
      </c>
    </row>
    <row r="41" spans="1:8" x14ac:dyDescent="0.25">
      <c r="A41" s="341">
        <v>45201</v>
      </c>
      <c r="B41" s="342">
        <v>39.185000000000002</v>
      </c>
      <c r="D41" s="546" t="s">
        <v>885</v>
      </c>
    </row>
    <row r="42" spans="1:8" x14ac:dyDescent="0.25">
      <c r="A42" s="341">
        <v>45233</v>
      </c>
      <c r="B42" s="342">
        <v>39.252000000000002</v>
      </c>
      <c r="D42" s="223" t="s">
        <v>1100</v>
      </c>
    </row>
    <row r="43" spans="1:8" x14ac:dyDescent="0.25">
      <c r="A43" s="1060">
        <v>45264</v>
      </c>
      <c r="B43" s="1061">
        <v>39.200000000000003</v>
      </c>
      <c r="D43" s="223" t="s">
        <v>1101</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codeName="Foglio34">
    <tabColor rgb="FFFF0000"/>
  </sheetPr>
  <dimension ref="A1:T40"/>
  <sheetViews>
    <sheetView showGridLines="0" zoomScale="90" zoomScaleNormal="90" workbookViewId="0">
      <pane xSplit="2" ySplit="3" topLeftCell="C16" activePane="bottomRight" state="frozen"/>
      <selection activeCell="I44" sqref="I44"/>
      <selection pane="topRight" activeCell="I44" sqref="I44"/>
      <selection pane="bottomLeft" activeCell="I44" sqref="I44"/>
      <selection pane="bottomRight" activeCell="F22" sqref="F22"/>
    </sheetView>
  </sheetViews>
  <sheetFormatPr defaultColWidth="9.140625" defaultRowHeight="15.75" x14ac:dyDescent="0.25"/>
  <cols>
    <col min="1" max="1" width="10.7109375" style="117" customWidth="1"/>
    <col min="2" max="2" width="12.5703125" style="117" customWidth="1"/>
    <col min="3" max="3" width="12.140625" style="117" customWidth="1"/>
    <col min="4" max="4" width="41.42578125" style="117" customWidth="1"/>
    <col min="5" max="12" width="11.140625" style="117" customWidth="1"/>
    <col min="13" max="14" width="14.85546875" style="117" customWidth="1"/>
    <col min="15" max="20" width="10.85546875" style="117" bestFit="1" customWidth="1"/>
    <col min="21" max="16384" width="9.140625" style="117"/>
  </cols>
  <sheetData>
    <row r="1" spans="1:20" ht="21" x14ac:dyDescent="0.25">
      <c r="A1" s="291" t="str">
        <f>+'Indice-Index'!C24</f>
        <v>2.17  Utenti unici dei siti/app di servizi VOD a pagamento - Pay video on demand platforms unique users</v>
      </c>
      <c r="B1" s="482"/>
      <c r="C1" s="482"/>
      <c r="D1" s="482"/>
      <c r="E1" s="483"/>
      <c r="F1" s="483"/>
      <c r="G1" s="483"/>
      <c r="H1" s="483"/>
      <c r="I1" s="483"/>
      <c r="J1" s="483"/>
      <c r="K1" s="468"/>
      <c r="L1" s="468"/>
      <c r="M1" s="468"/>
      <c r="N1" s="468"/>
      <c r="O1" s="468"/>
      <c r="P1" s="468"/>
      <c r="Q1" s="468"/>
      <c r="R1" s="468"/>
      <c r="S1" s="468"/>
      <c r="T1" s="468"/>
    </row>
    <row r="2" spans="1:20" ht="11.25" customHeight="1" x14ac:dyDescent="0.25">
      <c r="A2" s="24"/>
      <c r="B2" s="24"/>
      <c r="C2" s="24"/>
      <c r="D2" s="24"/>
      <c r="E2" s="24"/>
      <c r="F2" s="24"/>
      <c r="G2" s="24"/>
    </row>
    <row r="3" spans="1:20" ht="24" customHeight="1" x14ac:dyDescent="0.25">
      <c r="A3" s="221" t="s">
        <v>740</v>
      </c>
      <c r="B3" s="177"/>
    </row>
    <row r="4" spans="1:20" ht="15.75" customHeight="1" x14ac:dyDescent="0.25">
      <c r="A4" s="1068">
        <v>44166</v>
      </c>
      <c r="B4" s="804">
        <v>15.666143</v>
      </c>
    </row>
    <row r="5" spans="1:20" ht="15.75" customHeight="1" x14ac:dyDescent="0.25">
      <c r="A5" s="418">
        <v>44197</v>
      </c>
      <c r="B5" s="419">
        <v>15.275159</v>
      </c>
      <c r="C5" s="468"/>
    </row>
    <row r="6" spans="1:20" ht="15.75" customHeight="1" x14ac:dyDescent="0.25">
      <c r="A6" s="418">
        <v>44228</v>
      </c>
      <c r="B6" s="419">
        <v>13.913032999999999</v>
      </c>
      <c r="C6" s="468"/>
    </row>
    <row r="7" spans="1:20" ht="15.75" customHeight="1" x14ac:dyDescent="0.25">
      <c r="A7" s="418">
        <v>44256</v>
      </c>
      <c r="B7" s="419">
        <v>14.487174000000001</v>
      </c>
      <c r="C7" s="485"/>
    </row>
    <row r="8" spans="1:20" ht="15.75" customHeight="1" x14ac:dyDescent="0.25">
      <c r="A8" s="418">
        <v>44287</v>
      </c>
      <c r="B8" s="419">
        <v>15.011998</v>
      </c>
      <c r="C8" s="486"/>
    </row>
    <row r="9" spans="1:20" ht="15.75" customHeight="1" x14ac:dyDescent="0.25">
      <c r="A9" s="418">
        <v>44317</v>
      </c>
      <c r="B9" s="419">
        <v>14.624717</v>
      </c>
      <c r="C9" s="486"/>
    </row>
    <row r="10" spans="1:20" ht="15.75" customHeight="1" x14ac:dyDescent="0.25">
      <c r="A10" s="418">
        <v>44348</v>
      </c>
      <c r="B10" s="419">
        <v>13.430223</v>
      </c>
      <c r="C10" s="486"/>
    </row>
    <row r="11" spans="1:20" ht="15.75" customHeight="1" x14ac:dyDescent="0.25">
      <c r="A11" s="418">
        <v>44378</v>
      </c>
      <c r="B11" s="419">
        <v>13.910091</v>
      </c>
      <c r="C11" s="486"/>
    </row>
    <row r="12" spans="1:20" ht="15.75" customHeight="1" x14ac:dyDescent="0.25">
      <c r="A12" s="418">
        <v>44409</v>
      </c>
      <c r="B12" s="419">
        <v>15.145593999999999</v>
      </c>
      <c r="C12" s="486"/>
    </row>
    <row r="13" spans="1:20" ht="15.75" customHeight="1" x14ac:dyDescent="0.25">
      <c r="A13" s="418">
        <v>44441</v>
      </c>
      <c r="B13" s="419">
        <v>15.609155000000001</v>
      </c>
      <c r="C13" s="486"/>
    </row>
    <row r="14" spans="1:20" ht="15.75" customHeight="1" x14ac:dyDescent="0.25">
      <c r="A14" s="418">
        <v>44472</v>
      </c>
      <c r="B14" s="419">
        <v>15.489666</v>
      </c>
      <c r="C14" s="486"/>
    </row>
    <row r="15" spans="1:20" ht="15.75" customHeight="1" x14ac:dyDescent="0.25">
      <c r="A15" s="418">
        <v>44504</v>
      </c>
      <c r="B15" s="419">
        <v>15.739955</v>
      </c>
      <c r="C15" s="486"/>
    </row>
    <row r="16" spans="1:20" ht="15.75" customHeight="1" x14ac:dyDescent="0.25">
      <c r="A16" s="1068">
        <v>44535</v>
      </c>
      <c r="B16" s="804">
        <v>16.416414</v>
      </c>
      <c r="C16" s="486"/>
    </row>
    <row r="17" spans="1:13" ht="15.75" customHeight="1" x14ac:dyDescent="0.25">
      <c r="A17" s="488">
        <v>44562</v>
      </c>
      <c r="B17" s="334">
        <v>15.869505999999999</v>
      </c>
      <c r="C17" s="468"/>
    </row>
    <row r="18" spans="1:13" ht="15.75" customHeight="1" x14ac:dyDescent="0.25">
      <c r="A18" s="488">
        <v>44593</v>
      </c>
      <c r="B18" s="334">
        <v>15.242522000000001</v>
      </c>
      <c r="C18" s="468"/>
      <c r="J18" s="798"/>
      <c r="K18" s="798"/>
      <c r="L18" s="798"/>
      <c r="M18" s="798"/>
    </row>
    <row r="19" spans="1:13" ht="15.75" customHeight="1" x14ac:dyDescent="0.25">
      <c r="A19" s="488">
        <v>44621</v>
      </c>
      <c r="B19" s="334">
        <v>16.145607999999999</v>
      </c>
      <c r="C19" s="485"/>
      <c r="J19" s="798"/>
      <c r="K19" s="798"/>
      <c r="L19" s="798"/>
      <c r="M19" s="798"/>
    </row>
    <row r="20" spans="1:13" ht="15.75" customHeight="1" x14ac:dyDescent="0.25">
      <c r="A20" s="489">
        <v>44652</v>
      </c>
      <c r="B20" s="419">
        <v>15.606259</v>
      </c>
      <c r="C20" s="468"/>
      <c r="J20" s="798"/>
      <c r="K20" s="798"/>
      <c r="L20" s="798"/>
      <c r="M20" s="798"/>
    </row>
    <row r="21" spans="1:13" ht="15.75" customHeight="1" x14ac:dyDescent="0.25">
      <c r="A21" s="489">
        <v>44682</v>
      </c>
      <c r="B21" s="419">
        <v>14.690668000000001</v>
      </c>
      <c r="J21" s="798"/>
      <c r="K21" s="798"/>
      <c r="L21" s="798"/>
      <c r="M21" s="798"/>
    </row>
    <row r="22" spans="1:13" ht="15.75" customHeight="1" x14ac:dyDescent="0.25">
      <c r="A22" s="489">
        <v>44713</v>
      </c>
      <c r="B22" s="419">
        <v>13.662205</v>
      </c>
      <c r="J22" s="798"/>
      <c r="K22" s="798"/>
      <c r="L22" s="798"/>
      <c r="M22" s="798"/>
    </row>
    <row r="23" spans="1:13" ht="15.75" customHeight="1" x14ac:dyDescent="0.25">
      <c r="A23" s="343">
        <v>44743</v>
      </c>
      <c r="B23" s="321">
        <v>13.338218000000001</v>
      </c>
    </row>
    <row r="24" spans="1:13" ht="15.75" customHeight="1" x14ac:dyDescent="0.25">
      <c r="A24" s="343">
        <v>44774</v>
      </c>
      <c r="B24" s="321">
        <v>16.011431000000002</v>
      </c>
    </row>
    <row r="25" spans="1:13" ht="15.75" customHeight="1" x14ac:dyDescent="0.25">
      <c r="A25" s="341">
        <v>44805</v>
      </c>
      <c r="B25" s="342">
        <v>15.322322</v>
      </c>
    </row>
    <row r="26" spans="1:13" ht="15.75" customHeight="1" x14ac:dyDescent="0.25">
      <c r="A26" s="341">
        <v>44836</v>
      </c>
      <c r="B26" s="342">
        <v>15.217238</v>
      </c>
    </row>
    <row r="27" spans="1:13" ht="15.75" customHeight="1" x14ac:dyDescent="0.25">
      <c r="A27" s="341">
        <v>44868</v>
      </c>
      <c r="B27" s="342">
        <v>14.501279</v>
      </c>
    </row>
    <row r="28" spans="1:13" ht="15.75" customHeight="1" x14ac:dyDescent="0.25">
      <c r="A28" s="1060">
        <v>44899</v>
      </c>
      <c r="B28" s="1061">
        <v>14.924004999999999</v>
      </c>
      <c r="I28" s="738"/>
    </row>
    <row r="29" spans="1:13" ht="15.75" customHeight="1" x14ac:dyDescent="0.25">
      <c r="A29" s="343">
        <v>44927</v>
      </c>
      <c r="B29" s="342">
        <v>15.445744000000001</v>
      </c>
    </row>
    <row r="30" spans="1:13" ht="15.75" customHeight="1" x14ac:dyDescent="0.25">
      <c r="A30" s="343">
        <v>44958</v>
      </c>
      <c r="B30" s="342">
        <v>15.323017</v>
      </c>
    </row>
    <row r="31" spans="1:13" ht="15.75" customHeight="1" x14ac:dyDescent="0.25">
      <c r="A31" s="343">
        <v>44986</v>
      </c>
      <c r="B31" s="342">
        <v>15.275485</v>
      </c>
    </row>
    <row r="32" spans="1:13" ht="18" customHeight="1" x14ac:dyDescent="0.25">
      <c r="A32" s="343">
        <v>45017</v>
      </c>
      <c r="B32" s="321">
        <v>15.707090000000001</v>
      </c>
      <c r="D32" s="422" t="s">
        <v>646</v>
      </c>
      <c r="E32" s="544" t="s">
        <v>1078</v>
      </c>
      <c r="F32" s="544" t="s">
        <v>1079</v>
      </c>
      <c r="G32" s="544" t="s">
        <v>1080</v>
      </c>
      <c r="H32" s="544" t="s">
        <v>1081</v>
      </c>
      <c r="I32" s="738"/>
    </row>
    <row r="33" spans="1:9" x14ac:dyDescent="0.25">
      <c r="A33" s="343">
        <v>45047</v>
      </c>
      <c r="B33" s="321">
        <v>15.592138</v>
      </c>
      <c r="D33" s="422" t="s">
        <v>341</v>
      </c>
      <c r="E33" s="317"/>
      <c r="F33" s="317"/>
      <c r="G33" s="317"/>
      <c r="H33" s="317"/>
      <c r="I33" s="738"/>
    </row>
    <row r="34" spans="1:9" x14ac:dyDescent="0.25">
      <c r="A34" s="343">
        <v>45078</v>
      </c>
      <c r="B34" s="321">
        <v>14.137696999999999</v>
      </c>
      <c r="D34" s="487" t="s">
        <v>1104</v>
      </c>
      <c r="E34" s="797">
        <v>7.5403363333333333</v>
      </c>
      <c r="F34" s="797">
        <v>8.7073529166666663</v>
      </c>
      <c r="G34" s="797">
        <v>8.8697651666666655</v>
      </c>
      <c r="H34" s="797">
        <v>8.7301472499999999</v>
      </c>
      <c r="I34" s="738"/>
    </row>
    <row r="35" spans="1:9" x14ac:dyDescent="0.25">
      <c r="A35" s="489">
        <v>45108</v>
      </c>
      <c r="B35" s="799">
        <v>13.943955000000001</v>
      </c>
      <c r="D35" s="487" t="s">
        <v>315</v>
      </c>
      <c r="E35" s="797">
        <v>6.1431797499999989</v>
      </c>
      <c r="F35" s="797">
        <v>6.0386628333333343</v>
      </c>
      <c r="G35" s="797">
        <v>6.4657611666666659</v>
      </c>
      <c r="H35" s="797">
        <v>6.6686738333333331</v>
      </c>
      <c r="I35" s="738"/>
    </row>
    <row r="36" spans="1:9" x14ac:dyDescent="0.25">
      <c r="A36" s="489">
        <v>44774</v>
      </c>
      <c r="B36" s="799">
        <v>14.515136</v>
      </c>
      <c r="D36" s="487" t="s">
        <v>316</v>
      </c>
      <c r="E36" s="797">
        <v>3.0089532000000005</v>
      </c>
      <c r="F36" s="797">
        <v>2.6029443333333333</v>
      </c>
      <c r="G36" s="797">
        <v>3.4791392500000002</v>
      </c>
      <c r="H36" s="797">
        <v>3.548358083333333</v>
      </c>
    </row>
    <row r="37" spans="1:9" x14ac:dyDescent="0.25">
      <c r="A37" s="800">
        <v>45170</v>
      </c>
      <c r="B37" s="801">
        <v>15.299419</v>
      </c>
      <c r="D37" s="487" t="s">
        <v>292</v>
      </c>
      <c r="E37" s="797">
        <v>1.4581919166666666</v>
      </c>
      <c r="F37" s="797">
        <v>2.4157795833333333</v>
      </c>
      <c r="G37" s="797">
        <v>2.2915699166666665</v>
      </c>
      <c r="H37" s="797">
        <v>2.0660235000000005</v>
      </c>
    </row>
    <row r="38" spans="1:9" x14ac:dyDescent="0.25">
      <c r="A38" s="341">
        <v>45201</v>
      </c>
      <c r="B38" s="342">
        <v>14.428277</v>
      </c>
      <c r="D38" s="487" t="s">
        <v>738</v>
      </c>
      <c r="E38" s="797">
        <v>1.2766040833333334</v>
      </c>
      <c r="F38" s="797">
        <v>1.0273115833333333</v>
      </c>
      <c r="G38" s="797">
        <v>0.99689775000000014</v>
      </c>
      <c r="H38" s="797">
        <v>1.1602034999999999</v>
      </c>
    </row>
    <row r="39" spans="1:9" x14ac:dyDescent="0.25">
      <c r="A39" s="341">
        <v>45233</v>
      </c>
      <c r="B39" s="342">
        <v>14.888215000000001</v>
      </c>
      <c r="D39" s="546" t="s">
        <v>385</v>
      </c>
    </row>
    <row r="40" spans="1:9" x14ac:dyDescent="0.25">
      <c r="A40" s="1060">
        <v>45264</v>
      </c>
      <c r="B40" s="1061">
        <v>15.093084000000001</v>
      </c>
      <c r="D40" s="1059" t="s">
        <v>1102</v>
      </c>
    </row>
  </sheetData>
  <phoneticPr fontId="83"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codeName="Foglio35">
    <tabColor rgb="FFFF0000"/>
  </sheetPr>
  <dimension ref="A1:R43"/>
  <sheetViews>
    <sheetView showGridLines="0" zoomScale="90" zoomScaleNormal="90" workbookViewId="0">
      <pane xSplit="2" ySplit="3" topLeftCell="C18" activePane="bottomRight" state="frozen"/>
      <selection activeCell="I44" sqref="I44"/>
      <selection pane="topRight" activeCell="I44" sqref="I44"/>
      <selection pane="bottomLeft" activeCell="I44" sqref="I44"/>
      <selection pane="bottomRight" activeCell="F27" sqref="F27"/>
    </sheetView>
  </sheetViews>
  <sheetFormatPr defaultColWidth="9.140625" defaultRowHeight="15.75" x14ac:dyDescent="0.25"/>
  <cols>
    <col min="1" max="1" width="10.7109375" style="117" customWidth="1"/>
    <col min="2" max="2" width="12.5703125" style="117" customWidth="1"/>
    <col min="3" max="3" width="12.140625" style="117" customWidth="1"/>
    <col min="4" max="4" width="45.85546875" style="117" customWidth="1"/>
    <col min="5" max="12" width="11.140625" style="117" customWidth="1"/>
    <col min="13" max="13" width="12.42578125" style="117" bestFit="1" customWidth="1"/>
    <col min="14" max="14" width="11.28515625" style="117" bestFit="1" customWidth="1"/>
    <col min="15" max="16" width="10.85546875" style="117" bestFit="1" customWidth="1"/>
    <col min="17" max="17" width="9.140625" style="117"/>
    <col min="18" max="18" width="12.85546875" style="117" customWidth="1"/>
    <col min="19" max="16384" width="9.140625" style="117"/>
  </cols>
  <sheetData>
    <row r="1" spans="1:16" ht="21" x14ac:dyDescent="0.25">
      <c r="A1" s="291" t="str">
        <f>'Indice-Index'!C25</f>
        <v>2.18  Tempo speso sui siti/app di servizi VOD a pagamento - Time spent on pay video on demand  platforms</v>
      </c>
      <c r="B1" s="482"/>
      <c r="C1" s="482"/>
      <c r="D1" s="483"/>
      <c r="E1" s="483"/>
      <c r="F1" s="483"/>
      <c r="G1" s="483"/>
      <c r="H1" s="483"/>
      <c r="I1" s="483"/>
      <c r="J1" s="483"/>
      <c r="K1" s="468"/>
      <c r="L1" s="468"/>
      <c r="M1" s="468"/>
      <c r="N1" s="468"/>
      <c r="O1" s="468"/>
      <c r="P1" s="468"/>
    </row>
    <row r="2" spans="1:16" x14ac:dyDescent="0.25">
      <c r="A2" s="24"/>
      <c r="B2" s="24"/>
      <c r="C2" s="24"/>
      <c r="D2" s="24"/>
      <c r="E2" s="24"/>
      <c r="F2" s="24"/>
    </row>
    <row r="3" spans="1:16" ht="22.5" customHeight="1" x14ac:dyDescent="0.25">
      <c r="A3" s="221" t="s">
        <v>742</v>
      </c>
      <c r="B3" s="177"/>
    </row>
    <row r="4" spans="1:16" x14ac:dyDescent="0.25">
      <c r="A4" s="418">
        <v>43466</v>
      </c>
      <c r="B4" s="419">
        <v>34.188033333333337</v>
      </c>
    </row>
    <row r="5" spans="1:16" x14ac:dyDescent="0.25">
      <c r="A5" s="418">
        <v>43497</v>
      </c>
      <c r="B5" s="419">
        <v>32.5779</v>
      </c>
    </row>
    <row r="6" spans="1:16" x14ac:dyDescent="0.25">
      <c r="A6" s="1068">
        <v>44166</v>
      </c>
      <c r="B6" s="804">
        <v>45.278933333333342</v>
      </c>
      <c r="C6" s="738"/>
    </row>
    <row r="7" spans="1:16" x14ac:dyDescent="0.25">
      <c r="A7" s="418">
        <v>44197</v>
      </c>
      <c r="B7" s="419">
        <v>47.384450000000001</v>
      </c>
    </row>
    <row r="8" spans="1:16" x14ac:dyDescent="0.25">
      <c r="A8" s="418">
        <v>44228</v>
      </c>
      <c r="B8" s="419">
        <v>42.718966666666667</v>
      </c>
    </row>
    <row r="9" spans="1:16" x14ac:dyDescent="0.25">
      <c r="A9" s="418">
        <v>44256</v>
      </c>
      <c r="B9" s="419">
        <v>48.434416666666678</v>
      </c>
    </row>
    <row r="10" spans="1:16" x14ac:dyDescent="0.25">
      <c r="A10" s="418">
        <v>44287</v>
      </c>
      <c r="B10" s="419">
        <v>46.837183333333336</v>
      </c>
    </row>
    <row r="11" spans="1:16" x14ac:dyDescent="0.25">
      <c r="A11" s="418">
        <v>44317</v>
      </c>
      <c r="B11" s="419">
        <v>43.644116666666676</v>
      </c>
    </row>
    <row r="12" spans="1:16" x14ac:dyDescent="0.25">
      <c r="A12" s="418">
        <v>44348</v>
      </c>
      <c r="B12" s="419">
        <v>43.53026666666667</v>
      </c>
    </row>
    <row r="13" spans="1:16" x14ac:dyDescent="0.25">
      <c r="A13" s="418">
        <v>44378</v>
      </c>
      <c r="B13" s="419">
        <v>40.287916666666675</v>
      </c>
    </row>
    <row r="14" spans="1:16" ht="20.45" customHeight="1" x14ac:dyDescent="0.25">
      <c r="A14" s="418">
        <v>44409</v>
      </c>
      <c r="B14" s="419">
        <v>39.784699999999987</v>
      </c>
    </row>
    <row r="15" spans="1:16" x14ac:dyDescent="0.25">
      <c r="A15" s="418">
        <v>44441</v>
      </c>
      <c r="B15" s="419">
        <v>46.451149999999998</v>
      </c>
    </row>
    <row r="16" spans="1:16" x14ac:dyDescent="0.25">
      <c r="A16" s="418">
        <v>44472</v>
      </c>
      <c r="B16" s="419">
        <v>44.454650000000008</v>
      </c>
    </row>
    <row r="17" spans="1:18" x14ac:dyDescent="0.25">
      <c r="A17" s="418">
        <v>44504</v>
      </c>
      <c r="B17" s="419">
        <v>40.488900000000015</v>
      </c>
      <c r="C17" s="738"/>
    </row>
    <row r="18" spans="1:18" x14ac:dyDescent="0.25">
      <c r="A18" s="1068">
        <v>44535</v>
      </c>
      <c r="B18" s="804">
        <v>47.038549999999994</v>
      </c>
      <c r="C18" s="738"/>
    </row>
    <row r="19" spans="1:18" x14ac:dyDescent="0.25">
      <c r="A19" s="488">
        <v>44562</v>
      </c>
      <c r="B19" s="334">
        <v>48.437349999999988</v>
      </c>
    </row>
    <row r="20" spans="1:18" x14ac:dyDescent="0.25">
      <c r="A20" s="488">
        <v>44593</v>
      </c>
      <c r="B20" s="334">
        <v>42.319483333333345</v>
      </c>
    </row>
    <row r="21" spans="1:18" x14ac:dyDescent="0.25">
      <c r="A21" s="488">
        <v>44621</v>
      </c>
      <c r="B21" s="334">
        <v>42.986133333333299</v>
      </c>
    </row>
    <row r="22" spans="1:18" x14ac:dyDescent="0.25">
      <c r="A22" s="489">
        <v>44652</v>
      </c>
      <c r="B22" s="419">
        <v>41.630733333333346</v>
      </c>
    </row>
    <row r="23" spans="1:18" x14ac:dyDescent="0.25">
      <c r="A23" s="489">
        <v>44682</v>
      </c>
      <c r="B23" s="419">
        <v>43.436016666666674</v>
      </c>
    </row>
    <row r="24" spans="1:18" x14ac:dyDescent="0.25">
      <c r="A24" s="489">
        <v>44713</v>
      </c>
      <c r="B24" s="419">
        <v>37.147016666666687</v>
      </c>
    </row>
    <row r="25" spans="1:18" x14ac:dyDescent="0.25">
      <c r="A25" s="489">
        <v>44743</v>
      </c>
      <c r="B25" s="799">
        <v>37.769449999999999</v>
      </c>
    </row>
    <row r="26" spans="1:18" x14ac:dyDescent="0.25">
      <c r="A26" s="489">
        <v>44774</v>
      </c>
      <c r="B26" s="799">
        <v>45.673766666666687</v>
      </c>
      <c r="M26" s="214"/>
      <c r="N26" s="214"/>
    </row>
    <row r="27" spans="1:18" ht="16.5" customHeight="1" x14ac:dyDescent="0.25">
      <c r="A27" s="800">
        <v>44805</v>
      </c>
      <c r="B27" s="419">
        <v>39.353366666666666</v>
      </c>
      <c r="M27" s="214"/>
      <c r="N27" s="214"/>
    </row>
    <row r="28" spans="1:18" x14ac:dyDescent="0.25">
      <c r="A28" s="418">
        <v>44837</v>
      </c>
      <c r="B28" s="419">
        <v>40.023633333333336</v>
      </c>
      <c r="M28" s="214"/>
      <c r="N28" s="214"/>
      <c r="R28" s="214"/>
    </row>
    <row r="29" spans="1:18" x14ac:dyDescent="0.25">
      <c r="A29" s="418">
        <v>44869</v>
      </c>
      <c r="B29" s="419">
        <v>38.165516666666669</v>
      </c>
      <c r="I29" s="738"/>
    </row>
    <row r="30" spans="1:18" x14ac:dyDescent="0.25">
      <c r="A30" s="1068">
        <v>44900</v>
      </c>
      <c r="B30" s="804">
        <v>36.057866666666676</v>
      </c>
      <c r="I30" s="738"/>
    </row>
    <row r="31" spans="1:18" x14ac:dyDescent="0.25">
      <c r="A31" s="489">
        <v>44927</v>
      </c>
      <c r="B31" s="419">
        <v>38.110849999999999</v>
      </c>
      <c r="I31" s="738"/>
    </row>
    <row r="32" spans="1:18" x14ac:dyDescent="0.25">
      <c r="A32" s="489">
        <v>44958</v>
      </c>
      <c r="B32" s="419">
        <v>36.925349999999995</v>
      </c>
      <c r="I32" s="738"/>
    </row>
    <row r="33" spans="1:9" x14ac:dyDescent="0.25">
      <c r="A33" s="489">
        <v>44986</v>
      </c>
      <c r="B33" s="419">
        <v>37.491733333333329</v>
      </c>
      <c r="I33" s="738"/>
    </row>
    <row r="34" spans="1:9" x14ac:dyDescent="0.25">
      <c r="A34" s="343">
        <v>45017</v>
      </c>
      <c r="B34" s="321">
        <v>38.965666666666664</v>
      </c>
      <c r="D34" s="422" t="s">
        <v>646</v>
      </c>
      <c r="E34" s="420" t="str">
        <f>+'2.17'!E32</f>
        <v>12M20</v>
      </c>
      <c r="F34" s="420" t="str">
        <f>+'2.17'!F32</f>
        <v>12M21</v>
      </c>
      <c r="G34" s="420" t="str">
        <f>+'2.17'!G32</f>
        <v>12M22</v>
      </c>
      <c r="H34" s="420" t="str">
        <f>+'2.17'!H32</f>
        <v>12M23</v>
      </c>
    </row>
    <row r="35" spans="1:9" x14ac:dyDescent="0.25">
      <c r="A35" s="343">
        <v>45047</v>
      </c>
      <c r="B35" s="321">
        <v>39.861199999999997</v>
      </c>
      <c r="D35" s="422" t="s">
        <v>342</v>
      </c>
      <c r="E35" s="317"/>
      <c r="F35" s="317"/>
      <c r="G35" s="317"/>
      <c r="H35" s="317"/>
    </row>
    <row r="36" spans="1:9" x14ac:dyDescent="0.25">
      <c r="A36" s="343">
        <v>45078</v>
      </c>
      <c r="B36" s="419">
        <v>39.386199999999995</v>
      </c>
      <c r="D36" s="487" t="s">
        <v>1104</v>
      </c>
      <c r="E36" s="857">
        <v>407.49628333333334</v>
      </c>
      <c r="F36" s="857">
        <v>431.66761666666667</v>
      </c>
      <c r="G36" s="857">
        <v>375.75045000000006</v>
      </c>
      <c r="H36" s="857">
        <v>360</v>
      </c>
    </row>
    <row r="37" spans="1:9" x14ac:dyDescent="0.25">
      <c r="A37" s="489">
        <v>45108</v>
      </c>
      <c r="B37" s="799">
        <v>36.436199999999999</v>
      </c>
      <c r="D37" s="487" t="s">
        <v>315</v>
      </c>
      <c r="E37" s="857">
        <v>65.147433333333325</v>
      </c>
      <c r="F37" s="857">
        <v>62.496200000000002</v>
      </c>
      <c r="G37" s="857">
        <v>69.320400000000006</v>
      </c>
      <c r="H37" s="857">
        <v>55.006116666666671</v>
      </c>
    </row>
    <row r="38" spans="1:9" x14ac:dyDescent="0.25">
      <c r="A38" s="489">
        <v>44774</v>
      </c>
      <c r="B38" s="799">
        <v>38.886416666666669</v>
      </c>
      <c r="D38" s="487" t="s">
        <v>316</v>
      </c>
      <c r="E38" s="857">
        <v>15.011283333333335</v>
      </c>
      <c r="F38" s="857">
        <v>18.540716666666665</v>
      </c>
      <c r="G38" s="857">
        <v>29.660816666666669</v>
      </c>
      <c r="H38" s="857">
        <v>27.960316666666667</v>
      </c>
    </row>
    <row r="39" spans="1:9" x14ac:dyDescent="0.25">
      <c r="A39" s="800">
        <v>45170</v>
      </c>
      <c r="B39" s="419">
        <v>35.638916666666667</v>
      </c>
      <c r="D39" s="487" t="s">
        <v>292</v>
      </c>
      <c r="E39" s="857">
        <v>4.5793833333333334</v>
      </c>
      <c r="F39" s="857">
        <v>7.7624166666666667</v>
      </c>
      <c r="G39" s="857">
        <v>9.2665833333333332</v>
      </c>
      <c r="H39" s="857">
        <v>6.7951333333333332</v>
      </c>
    </row>
    <row r="40" spans="1:9" x14ac:dyDescent="0.25">
      <c r="A40" s="341">
        <v>45201</v>
      </c>
      <c r="B40" s="342">
        <v>37.607683333333341</v>
      </c>
      <c r="D40" s="487" t="s">
        <v>738</v>
      </c>
      <c r="E40" s="857">
        <v>1.8871833333333332</v>
      </c>
      <c r="F40" s="857">
        <v>2.7988833333333334</v>
      </c>
      <c r="G40" s="857">
        <v>2.9997999999999996</v>
      </c>
      <c r="H40" s="857">
        <v>4.0695333333333341</v>
      </c>
    </row>
    <row r="41" spans="1:9" x14ac:dyDescent="0.25">
      <c r="A41" s="341">
        <v>45233</v>
      </c>
      <c r="B41" s="342">
        <v>40.605133333333328</v>
      </c>
      <c r="D41" s="546" t="s">
        <v>385</v>
      </c>
    </row>
    <row r="42" spans="1:9" x14ac:dyDescent="0.25">
      <c r="A42" s="1060">
        <v>45264</v>
      </c>
      <c r="B42" s="1061">
        <v>40.313916666666664</v>
      </c>
      <c r="D42" s="1059" t="s">
        <v>1103</v>
      </c>
      <c r="E42" s="184"/>
      <c r="F42" s="184"/>
    </row>
    <row r="43" spans="1:9" x14ac:dyDescent="0.25">
      <c r="D43" s="1059"/>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codeName="Foglio36">
    <tabColor rgb="FFFF0000"/>
  </sheetPr>
  <dimension ref="A1:O44"/>
  <sheetViews>
    <sheetView showGridLines="0" zoomScale="90" zoomScaleNormal="90" workbookViewId="0">
      <pane xSplit="2" ySplit="3" topLeftCell="C16" activePane="bottomRight" state="frozen"/>
      <selection activeCell="A57" sqref="A4:B57"/>
      <selection pane="topRight" activeCell="A57" sqref="A4:B57"/>
      <selection pane="bottomLeft" activeCell="A57" sqref="A4:B57"/>
      <selection pane="bottomRight" activeCell="E45" sqref="E45"/>
    </sheetView>
  </sheetViews>
  <sheetFormatPr defaultColWidth="9.140625" defaultRowHeight="15.75" x14ac:dyDescent="0.25"/>
  <cols>
    <col min="1" max="1" width="10.7109375" style="117" customWidth="1"/>
    <col min="2" max="2" width="12.5703125" style="117" customWidth="1"/>
    <col min="3" max="3" width="12.140625" style="117" customWidth="1"/>
    <col min="4" max="4" width="40.5703125" style="117" customWidth="1"/>
    <col min="5" max="12" width="11.140625" style="117" customWidth="1"/>
    <col min="13" max="15" width="10.85546875" style="117" bestFit="1" customWidth="1"/>
    <col min="16" max="16384" width="9.140625" style="117"/>
  </cols>
  <sheetData>
    <row r="1" spans="1:15" ht="21" x14ac:dyDescent="0.25">
      <c r="A1" s="291" t="str">
        <f>+'Indice-Index'!C26</f>
        <v>2.19  Utenti unici dei siti/app di servizi VOD gratuiti - Free video on demand platforms unique users</v>
      </c>
      <c r="B1" s="482"/>
      <c r="C1" s="482"/>
      <c r="D1" s="483"/>
      <c r="E1" s="483"/>
      <c r="F1" s="483"/>
      <c r="G1" s="483"/>
      <c r="H1" s="483"/>
      <c r="I1" s="483"/>
      <c r="J1" s="483"/>
      <c r="K1" s="483"/>
      <c r="L1" s="468"/>
      <c r="M1" s="468"/>
      <c r="N1" s="468"/>
      <c r="O1" s="468"/>
    </row>
    <row r="2" spans="1:15" x14ac:dyDescent="0.25">
      <c r="A2" s="24"/>
      <c r="B2" s="24"/>
      <c r="C2" s="24"/>
      <c r="D2" s="24"/>
      <c r="E2" s="24"/>
    </row>
    <row r="3" spans="1:15" ht="21.75" customHeight="1" x14ac:dyDescent="0.25">
      <c r="A3" s="221" t="s">
        <v>293</v>
      </c>
      <c r="B3" s="177"/>
    </row>
    <row r="4" spans="1:15" ht="15.6" customHeight="1" x14ac:dyDescent="0.25">
      <c r="A4" s="1068">
        <v>44166</v>
      </c>
      <c r="B4" s="804">
        <v>37.794027</v>
      </c>
    </row>
    <row r="5" spans="1:15" ht="15.6" customHeight="1" x14ac:dyDescent="0.25">
      <c r="A5" s="418">
        <v>44197</v>
      </c>
      <c r="B5" s="419">
        <v>37.245406000000003</v>
      </c>
    </row>
    <row r="6" spans="1:15" ht="15.6" customHeight="1" x14ac:dyDescent="0.25">
      <c r="A6" s="418">
        <v>44228</v>
      </c>
      <c r="B6" s="419">
        <v>36.551406</v>
      </c>
    </row>
    <row r="7" spans="1:15" ht="15.6" customHeight="1" x14ac:dyDescent="0.25">
      <c r="A7" s="418">
        <v>44256</v>
      </c>
      <c r="B7" s="419">
        <v>36.561194999999998</v>
      </c>
    </row>
    <row r="8" spans="1:15" ht="15.6" customHeight="1" x14ac:dyDescent="0.25">
      <c r="A8" s="418">
        <v>44287</v>
      </c>
      <c r="B8" s="419">
        <v>36.365430000000003</v>
      </c>
    </row>
    <row r="9" spans="1:15" ht="15.6" customHeight="1" x14ac:dyDescent="0.25">
      <c r="A9" s="418">
        <v>44317</v>
      </c>
      <c r="B9" s="419">
        <v>37.753382999999999</v>
      </c>
    </row>
    <row r="10" spans="1:15" ht="15.6" customHeight="1" x14ac:dyDescent="0.25">
      <c r="A10" s="418">
        <v>44348</v>
      </c>
      <c r="B10" s="419">
        <v>37.046852000000001</v>
      </c>
    </row>
    <row r="11" spans="1:15" ht="15.6" customHeight="1" x14ac:dyDescent="0.25">
      <c r="A11" s="418">
        <v>44378</v>
      </c>
      <c r="B11" s="419">
        <v>37.376483999999998</v>
      </c>
    </row>
    <row r="12" spans="1:15" ht="15.6" customHeight="1" x14ac:dyDescent="0.25">
      <c r="A12" s="418">
        <v>44409</v>
      </c>
      <c r="B12" s="419">
        <v>36.916086</v>
      </c>
    </row>
    <row r="13" spans="1:15" ht="15.6" customHeight="1" x14ac:dyDescent="0.25">
      <c r="A13" s="418">
        <v>44441</v>
      </c>
      <c r="B13" s="419">
        <v>37.370737999999996</v>
      </c>
    </row>
    <row r="14" spans="1:15" ht="15.6" customHeight="1" x14ac:dyDescent="0.25">
      <c r="A14" s="418">
        <v>44472</v>
      </c>
      <c r="B14" s="419">
        <v>37.637983999999996</v>
      </c>
    </row>
    <row r="15" spans="1:15" ht="15.6" customHeight="1" x14ac:dyDescent="0.25">
      <c r="A15" s="418">
        <v>44504</v>
      </c>
      <c r="B15" s="419">
        <v>37.098438000000002</v>
      </c>
    </row>
    <row r="16" spans="1:15" ht="15.6" customHeight="1" x14ac:dyDescent="0.25">
      <c r="A16" s="1068">
        <v>44535</v>
      </c>
      <c r="B16" s="804">
        <v>35.746574000000003</v>
      </c>
    </row>
    <row r="17" spans="1:13" ht="15.6" customHeight="1" x14ac:dyDescent="0.25">
      <c r="A17" s="488">
        <v>44562</v>
      </c>
      <c r="B17" s="334">
        <v>35.513093999999995</v>
      </c>
    </row>
    <row r="18" spans="1:13" ht="15.6" customHeight="1" x14ac:dyDescent="0.25">
      <c r="A18" s="488">
        <v>44593</v>
      </c>
      <c r="B18" s="334">
        <v>36.414535000000001</v>
      </c>
      <c r="K18" s="738"/>
      <c r="L18" s="738"/>
      <c r="M18" s="738"/>
    </row>
    <row r="19" spans="1:13" ht="15.6" customHeight="1" x14ac:dyDescent="0.25">
      <c r="A19" s="488">
        <v>44621</v>
      </c>
      <c r="B19" s="334">
        <v>36.512652000000003</v>
      </c>
      <c r="K19" s="738"/>
      <c r="L19" s="738"/>
      <c r="M19" s="738"/>
    </row>
    <row r="20" spans="1:13" ht="15.6" customHeight="1" x14ac:dyDescent="0.25">
      <c r="A20" s="489">
        <v>44652</v>
      </c>
      <c r="B20" s="419">
        <v>33.775272999999999</v>
      </c>
    </row>
    <row r="21" spans="1:13" ht="15.6" customHeight="1" x14ac:dyDescent="0.25">
      <c r="A21" s="489">
        <v>44682</v>
      </c>
      <c r="B21" s="419">
        <v>33.729644999999998</v>
      </c>
    </row>
    <row r="22" spans="1:13" ht="15.6" customHeight="1" x14ac:dyDescent="0.25">
      <c r="A22" s="489">
        <v>44713</v>
      </c>
      <c r="B22" s="419">
        <v>32.322448999999999</v>
      </c>
    </row>
    <row r="23" spans="1:13" ht="15.6" customHeight="1" x14ac:dyDescent="0.25">
      <c r="A23" s="489">
        <v>44743</v>
      </c>
      <c r="B23" s="799">
        <v>33.070741999999996</v>
      </c>
    </row>
    <row r="24" spans="1:13" ht="15.6" customHeight="1" x14ac:dyDescent="0.25">
      <c r="A24" s="489">
        <v>44774</v>
      </c>
      <c r="B24" s="799">
        <v>36.477620999999999</v>
      </c>
      <c r="D24" s="422" t="s">
        <v>646</v>
      </c>
      <c r="E24" s="420" t="str">
        <f>+'2.17'!E32</f>
        <v>12M20</v>
      </c>
      <c r="F24" s="420" t="str">
        <f>+'2.17'!F32</f>
        <v>12M21</v>
      </c>
      <c r="G24" s="420" t="str">
        <f>+'2.17'!G32</f>
        <v>12M22</v>
      </c>
      <c r="H24" s="420" t="str">
        <f>+'2.17'!H32</f>
        <v>12M23</v>
      </c>
    </row>
    <row r="25" spans="1:13" ht="15.6" customHeight="1" x14ac:dyDescent="0.25">
      <c r="A25" s="800">
        <v>44805</v>
      </c>
      <c r="B25" s="801">
        <v>38.379812999999999</v>
      </c>
      <c r="D25" s="422" t="s">
        <v>341</v>
      </c>
      <c r="E25" s="317"/>
      <c r="F25" s="317"/>
      <c r="G25" s="317"/>
      <c r="H25" s="317"/>
    </row>
    <row r="26" spans="1:13" ht="15.6" customHeight="1" x14ac:dyDescent="0.25">
      <c r="A26" s="418">
        <v>44837</v>
      </c>
      <c r="B26" s="419">
        <v>37.672737999999995</v>
      </c>
      <c r="D26" s="487" t="s">
        <v>386</v>
      </c>
      <c r="E26" s="797">
        <v>27.213550333333338</v>
      </c>
      <c r="F26" s="797">
        <v>28.679134583333337</v>
      </c>
      <c r="G26" s="797">
        <v>28.363881499999998</v>
      </c>
      <c r="H26" s="797">
        <v>28.68496575</v>
      </c>
    </row>
    <row r="27" spans="1:13" ht="15.6" customHeight="1" x14ac:dyDescent="0.25">
      <c r="A27" s="418">
        <v>44869</v>
      </c>
      <c r="B27" s="419">
        <v>38.569531000000005</v>
      </c>
      <c r="D27" s="502" t="s">
        <v>391</v>
      </c>
      <c r="E27" s="797">
        <v>23.382538499999999</v>
      </c>
      <c r="F27" s="797">
        <v>25.451368333333331</v>
      </c>
      <c r="G27" s="797">
        <v>23.669403166666665</v>
      </c>
      <c r="H27" s="797">
        <v>22.132733250000001</v>
      </c>
    </row>
    <row r="28" spans="1:13" ht="15.6" customHeight="1" x14ac:dyDescent="0.25">
      <c r="A28" s="1068">
        <v>44900</v>
      </c>
      <c r="B28" s="804">
        <v>36.854281</v>
      </c>
      <c r="D28" s="487" t="s">
        <v>387</v>
      </c>
      <c r="E28" s="797">
        <v>19.727325500000003</v>
      </c>
      <c r="F28" s="797">
        <v>17.060626583333335</v>
      </c>
      <c r="G28" s="797">
        <v>15.33167325</v>
      </c>
      <c r="H28" s="797">
        <v>16.853581333333331</v>
      </c>
    </row>
    <row r="29" spans="1:13" ht="15.6" customHeight="1" x14ac:dyDescent="0.25">
      <c r="A29" s="489">
        <v>44927</v>
      </c>
      <c r="B29" s="419">
        <v>37.528207000000002</v>
      </c>
      <c r="D29" s="487" t="s">
        <v>388</v>
      </c>
      <c r="E29" s="797">
        <v>13.318271583333335</v>
      </c>
      <c r="F29" s="797">
        <v>10.820550833333334</v>
      </c>
      <c r="G29" s="797">
        <v>9.3451820833333308</v>
      </c>
      <c r="H29" s="797">
        <v>9.7659714999999991</v>
      </c>
    </row>
    <row r="30" spans="1:13" ht="15.6" customHeight="1" x14ac:dyDescent="0.25">
      <c r="A30" s="489">
        <v>44958</v>
      </c>
      <c r="B30" s="419">
        <v>37.616766000000005</v>
      </c>
      <c r="D30" s="487" t="s">
        <v>389</v>
      </c>
      <c r="E30" s="797">
        <v>13.291432416666664</v>
      </c>
      <c r="F30" s="797">
        <v>12.776837166666667</v>
      </c>
      <c r="G30" s="797">
        <v>10.565915416666666</v>
      </c>
      <c r="H30" s="797">
        <v>10.884042916666667</v>
      </c>
    </row>
    <row r="31" spans="1:13" ht="15.6" customHeight="1" x14ac:dyDescent="0.25">
      <c r="A31" s="489">
        <v>44986</v>
      </c>
      <c r="B31" s="419">
        <v>35.864297000000001</v>
      </c>
      <c r="D31" s="487" t="s">
        <v>390</v>
      </c>
      <c r="E31" s="797">
        <v>9.1866089166666676</v>
      </c>
      <c r="F31" s="797">
        <v>8.1234698333333331</v>
      </c>
      <c r="G31" s="797">
        <v>8.1321523333333321</v>
      </c>
      <c r="H31" s="797">
        <v>7.3584399999999999</v>
      </c>
    </row>
    <row r="32" spans="1:13" ht="15.6" customHeight="1" x14ac:dyDescent="0.25">
      <c r="A32" s="343">
        <v>45017</v>
      </c>
      <c r="B32" s="321">
        <v>35.668652000000002</v>
      </c>
      <c r="D32" s="546" t="s">
        <v>385</v>
      </c>
    </row>
    <row r="33" spans="1:4" ht="15.6" customHeight="1" x14ac:dyDescent="0.25">
      <c r="A33" s="343">
        <v>45047</v>
      </c>
      <c r="B33" s="321">
        <v>36.698656</v>
      </c>
    </row>
    <row r="34" spans="1:4" ht="15.6" customHeight="1" x14ac:dyDescent="0.25">
      <c r="A34" s="343">
        <v>45078</v>
      </c>
      <c r="B34" s="321">
        <v>36.390406000000006</v>
      </c>
      <c r="D34" s="223" t="s">
        <v>1107</v>
      </c>
    </row>
    <row r="35" spans="1:4" ht="15.6" customHeight="1" x14ac:dyDescent="0.25">
      <c r="A35" s="489">
        <v>45108</v>
      </c>
      <c r="B35" s="799">
        <v>35.623984</v>
      </c>
      <c r="D35" s="223" t="s">
        <v>1108</v>
      </c>
    </row>
    <row r="36" spans="1:4" ht="15.6" customHeight="1" x14ac:dyDescent="0.25">
      <c r="A36" s="489">
        <v>44774</v>
      </c>
      <c r="B36" s="799">
        <v>36.079543000000001</v>
      </c>
    </row>
    <row r="37" spans="1:4" ht="15.6" customHeight="1" x14ac:dyDescent="0.25">
      <c r="A37" s="800">
        <v>45170</v>
      </c>
      <c r="B37" s="801">
        <v>36.002516</v>
      </c>
      <c r="D37" s="223" t="s">
        <v>659</v>
      </c>
    </row>
    <row r="38" spans="1:4" x14ac:dyDescent="0.25">
      <c r="A38" s="341">
        <v>45201</v>
      </c>
      <c r="B38" s="342">
        <v>37.647542999999999</v>
      </c>
      <c r="D38" s="802" t="s">
        <v>1105</v>
      </c>
    </row>
    <row r="39" spans="1:4" x14ac:dyDescent="0.25">
      <c r="A39" s="341">
        <v>45233</v>
      </c>
      <c r="B39" s="342">
        <v>36.760370999999999</v>
      </c>
      <c r="D39" s="803" t="s">
        <v>660</v>
      </c>
    </row>
    <row r="40" spans="1:4" x14ac:dyDescent="0.25">
      <c r="A40" s="1060">
        <v>45264</v>
      </c>
      <c r="B40" s="1061">
        <v>35.353703000000003</v>
      </c>
      <c r="D40" s="802" t="s">
        <v>1106</v>
      </c>
    </row>
    <row r="41" spans="1:4" x14ac:dyDescent="0.25">
      <c r="A41" s="468"/>
      <c r="B41" s="468"/>
    </row>
    <row r="42" spans="1:4" ht="5.25" customHeight="1" x14ac:dyDescent="0.25">
      <c r="A42" s="468"/>
      <c r="B42" s="468"/>
    </row>
    <row r="43" spans="1:4" x14ac:dyDescent="0.25">
      <c r="A43" s="468"/>
      <c r="B43" s="468"/>
    </row>
    <row r="44" spans="1:4" x14ac:dyDescent="0.25">
      <c r="A44" s="468"/>
      <c r="B44" s="468"/>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codeName="Foglio37">
    <tabColor rgb="FFFF0000"/>
  </sheetPr>
  <dimension ref="A1:P46"/>
  <sheetViews>
    <sheetView showGridLines="0" zoomScale="110" zoomScaleNormal="110" workbookViewId="0">
      <pane xSplit="2" ySplit="3" topLeftCell="C8" activePane="bottomRight" state="frozen"/>
      <selection activeCell="A57" sqref="A4:B57"/>
      <selection pane="topRight" activeCell="A57" sqref="A4:B57"/>
      <selection pane="bottomLeft" activeCell="A57" sqref="A4:B57"/>
      <selection pane="bottomRight" activeCell="G20" sqref="G20"/>
    </sheetView>
  </sheetViews>
  <sheetFormatPr defaultColWidth="9.140625" defaultRowHeight="15.75" x14ac:dyDescent="0.25"/>
  <cols>
    <col min="1" max="1" width="10.7109375" style="117" customWidth="1"/>
    <col min="2" max="2" width="12.5703125" style="117" customWidth="1"/>
    <col min="3" max="3" width="12.140625" style="117" customWidth="1"/>
    <col min="4" max="4" width="43.5703125" style="117" customWidth="1"/>
    <col min="5" max="12" width="11.140625" style="117" customWidth="1"/>
    <col min="13" max="16" width="10.85546875" style="117" bestFit="1" customWidth="1"/>
    <col min="17" max="16384" width="9.140625" style="117"/>
  </cols>
  <sheetData>
    <row r="1" spans="1:16" ht="21" x14ac:dyDescent="0.25">
      <c r="A1" s="291" t="str">
        <f>+'Indice-Index'!C27</f>
        <v>2.20  Tempo speso sui siti/app di servizi VOD gratuiti - Time spent on free video on demand  platforms</v>
      </c>
      <c r="B1" s="482"/>
      <c r="C1" s="482"/>
      <c r="D1" s="483"/>
      <c r="E1" s="483"/>
      <c r="F1" s="483"/>
      <c r="G1" s="483"/>
      <c r="H1" s="483"/>
      <c r="I1" s="483"/>
      <c r="J1" s="483"/>
      <c r="K1" s="468"/>
      <c r="L1" s="468"/>
      <c r="M1" s="468"/>
      <c r="N1" s="468"/>
      <c r="O1" s="468"/>
      <c r="P1" s="468"/>
    </row>
    <row r="2" spans="1:16" x14ac:dyDescent="0.25">
      <c r="A2" s="24"/>
      <c r="B2" s="24"/>
      <c r="C2" s="24"/>
      <c r="D2" s="24"/>
      <c r="E2" s="24"/>
      <c r="F2" s="24"/>
    </row>
    <row r="3" spans="1:16" ht="19.5" customHeight="1" x14ac:dyDescent="0.25">
      <c r="A3" s="161" t="s">
        <v>743</v>
      </c>
      <c r="B3" s="161"/>
    </row>
    <row r="4" spans="1:16" ht="15.6" customHeight="1" x14ac:dyDescent="0.25">
      <c r="A4" s="1068">
        <v>44166</v>
      </c>
      <c r="B4" s="804">
        <v>37.052100000000003</v>
      </c>
    </row>
    <row r="5" spans="1:16" ht="15.6" customHeight="1" x14ac:dyDescent="0.25">
      <c r="A5" s="418">
        <v>44197</v>
      </c>
      <c r="B5" s="419">
        <v>37.451983333333331</v>
      </c>
    </row>
    <row r="6" spans="1:16" ht="15.6" customHeight="1" x14ac:dyDescent="0.25">
      <c r="A6" s="418">
        <v>44228</v>
      </c>
      <c r="B6" s="419">
        <v>36.65414999999998</v>
      </c>
    </row>
    <row r="7" spans="1:16" ht="15.6" customHeight="1" x14ac:dyDescent="0.25">
      <c r="A7" s="418">
        <v>44256</v>
      </c>
      <c r="B7" s="419">
        <v>37.80803333333332</v>
      </c>
    </row>
    <row r="8" spans="1:16" ht="15.6" customHeight="1" x14ac:dyDescent="0.25">
      <c r="A8" s="418">
        <v>44287</v>
      </c>
      <c r="B8" s="419">
        <v>32.52878333333333</v>
      </c>
    </row>
    <row r="9" spans="1:16" ht="15.6" customHeight="1" x14ac:dyDescent="0.25">
      <c r="A9" s="418">
        <v>44317</v>
      </c>
      <c r="B9" s="419">
        <v>30.672966666666664</v>
      </c>
    </row>
    <row r="10" spans="1:16" ht="15.6" customHeight="1" x14ac:dyDescent="0.25">
      <c r="A10" s="418">
        <v>44348</v>
      </c>
      <c r="B10" s="419">
        <v>27.143733333333333</v>
      </c>
    </row>
    <row r="11" spans="1:16" ht="15.6" customHeight="1" x14ac:dyDescent="0.25">
      <c r="A11" s="418">
        <v>44378</v>
      </c>
      <c r="B11" s="419">
        <v>31.539633333333335</v>
      </c>
    </row>
    <row r="12" spans="1:16" ht="15.6" customHeight="1" x14ac:dyDescent="0.25">
      <c r="A12" s="418">
        <v>44409</v>
      </c>
      <c r="B12" s="419">
        <v>25.596316666666674</v>
      </c>
    </row>
    <row r="13" spans="1:16" ht="15.6" customHeight="1" x14ac:dyDescent="0.25">
      <c r="A13" s="418">
        <v>44441</v>
      </c>
      <c r="B13" s="419">
        <v>25.420983333333336</v>
      </c>
    </row>
    <row r="14" spans="1:16" ht="15.6" customHeight="1" x14ac:dyDescent="0.25">
      <c r="A14" s="418">
        <v>44472</v>
      </c>
      <c r="B14" s="419">
        <v>28.631449999999994</v>
      </c>
    </row>
    <row r="15" spans="1:16" ht="15.6" customHeight="1" x14ac:dyDescent="0.25">
      <c r="A15" s="418">
        <v>44504</v>
      </c>
      <c r="B15" s="419">
        <v>32.327916666666667</v>
      </c>
    </row>
    <row r="16" spans="1:16" ht="15.6" customHeight="1" x14ac:dyDescent="0.25">
      <c r="A16" s="1068">
        <v>44535</v>
      </c>
      <c r="B16" s="804">
        <v>30.914033333333339</v>
      </c>
    </row>
    <row r="17" spans="1:8" ht="15.6" customHeight="1" x14ac:dyDescent="0.25">
      <c r="A17" s="488">
        <v>44562</v>
      </c>
      <c r="B17" s="334">
        <v>34.274999999999999</v>
      </c>
    </row>
    <row r="18" spans="1:8" ht="15.6" customHeight="1" x14ac:dyDescent="0.25">
      <c r="A18" s="488">
        <v>44593</v>
      </c>
      <c r="B18" s="334">
        <v>37.42263333333333</v>
      </c>
    </row>
    <row r="19" spans="1:8" ht="15.6" customHeight="1" x14ac:dyDescent="0.25">
      <c r="A19" s="488">
        <v>44621</v>
      </c>
      <c r="B19" s="334">
        <v>34.936966666666663</v>
      </c>
    </row>
    <row r="20" spans="1:8" ht="15.6" customHeight="1" x14ac:dyDescent="0.25">
      <c r="A20" s="489">
        <v>44652</v>
      </c>
      <c r="B20" s="419">
        <v>27.275783333333333</v>
      </c>
    </row>
    <row r="21" spans="1:8" ht="15.6" customHeight="1" x14ac:dyDescent="0.25">
      <c r="A21" s="489">
        <v>44682</v>
      </c>
      <c r="B21" s="419">
        <v>27.226283333333335</v>
      </c>
    </row>
    <row r="22" spans="1:8" ht="15.6" customHeight="1" x14ac:dyDescent="0.25">
      <c r="A22" s="489">
        <v>44713</v>
      </c>
      <c r="B22" s="419">
        <v>25.229083333333335</v>
      </c>
    </row>
    <row r="23" spans="1:8" ht="15.6" customHeight="1" x14ac:dyDescent="0.25">
      <c r="A23" s="489">
        <v>44743</v>
      </c>
      <c r="B23" s="799">
        <v>25.655216666666664</v>
      </c>
    </row>
    <row r="24" spans="1:8" ht="15.6" customHeight="1" x14ac:dyDescent="0.25">
      <c r="A24" s="489">
        <v>44774</v>
      </c>
      <c r="B24" s="799">
        <v>25.152666666666669</v>
      </c>
    </row>
    <row r="25" spans="1:8" ht="15.6" customHeight="1" x14ac:dyDescent="0.25">
      <c r="A25" s="800">
        <v>44805</v>
      </c>
      <c r="B25" s="419">
        <v>27.45528333333333</v>
      </c>
      <c r="D25" s="422" t="s">
        <v>646</v>
      </c>
      <c r="E25" s="420" t="str">
        <f>+'2.19'!E24</f>
        <v>12M20</v>
      </c>
      <c r="F25" s="420" t="str">
        <f>+'2.19'!F24</f>
        <v>12M21</v>
      </c>
      <c r="G25" s="420" t="str">
        <f>+'2.19'!G24</f>
        <v>12M22</v>
      </c>
      <c r="H25" s="420" t="str">
        <f>+'2.19'!H24</f>
        <v>12M23</v>
      </c>
    </row>
    <row r="26" spans="1:8" ht="15.6" customHeight="1" x14ac:dyDescent="0.25">
      <c r="A26" s="418">
        <v>44837</v>
      </c>
      <c r="B26" s="419">
        <v>30.413866666666699</v>
      </c>
      <c r="D26" s="422" t="s">
        <v>342</v>
      </c>
      <c r="E26" s="317"/>
      <c r="F26" s="317"/>
      <c r="G26" s="317"/>
      <c r="H26" s="317"/>
    </row>
    <row r="27" spans="1:8" ht="15.6" customHeight="1" x14ac:dyDescent="0.25">
      <c r="A27" s="418">
        <v>44869</v>
      </c>
      <c r="B27" s="419">
        <v>28.865283333333331</v>
      </c>
      <c r="D27" s="487" t="s">
        <v>386</v>
      </c>
      <c r="E27" s="857">
        <v>168</v>
      </c>
      <c r="F27" s="857">
        <v>162</v>
      </c>
      <c r="G27" s="857">
        <v>145</v>
      </c>
      <c r="H27" s="857">
        <v>143</v>
      </c>
    </row>
    <row r="28" spans="1:8" ht="15.6" customHeight="1" x14ac:dyDescent="0.25">
      <c r="A28" s="1068">
        <v>44900</v>
      </c>
      <c r="B28" s="804">
        <v>27.89651666666667</v>
      </c>
      <c r="D28" s="487" t="s">
        <v>391</v>
      </c>
      <c r="E28" s="857">
        <v>94</v>
      </c>
      <c r="F28" s="857">
        <v>77</v>
      </c>
      <c r="G28" s="857">
        <v>62</v>
      </c>
      <c r="H28" s="857">
        <v>50</v>
      </c>
    </row>
    <row r="29" spans="1:8" ht="15.6" customHeight="1" x14ac:dyDescent="0.25">
      <c r="A29" s="489">
        <v>44927</v>
      </c>
      <c r="B29" s="419">
        <v>29.806850000000004</v>
      </c>
      <c r="D29" s="487" t="s">
        <v>389</v>
      </c>
      <c r="E29" s="857">
        <v>132</v>
      </c>
      <c r="F29" s="857">
        <v>137</v>
      </c>
      <c r="G29" s="857">
        <v>123</v>
      </c>
      <c r="H29" s="857">
        <v>110</v>
      </c>
    </row>
    <row r="30" spans="1:8" ht="15.6" customHeight="1" x14ac:dyDescent="0.25">
      <c r="A30" s="489">
        <v>44958</v>
      </c>
      <c r="B30" s="419">
        <v>34.092599999999997</v>
      </c>
      <c r="D30" s="502" t="s">
        <v>390</v>
      </c>
      <c r="E30" s="857">
        <v>123</v>
      </c>
      <c r="F30" s="857">
        <v>129</v>
      </c>
      <c r="G30" s="857">
        <v>118</v>
      </c>
      <c r="H30" s="857">
        <v>106</v>
      </c>
    </row>
    <row r="31" spans="1:8" ht="15.6" customHeight="1" x14ac:dyDescent="0.25">
      <c r="A31" s="489">
        <v>44986</v>
      </c>
      <c r="B31" s="419">
        <v>29.972733333333334</v>
      </c>
      <c r="D31" s="487" t="s">
        <v>387</v>
      </c>
      <c r="E31" s="857">
        <v>25</v>
      </c>
      <c r="F31" s="857">
        <v>22</v>
      </c>
      <c r="G31" s="857">
        <v>20</v>
      </c>
      <c r="H31" s="857">
        <v>14</v>
      </c>
    </row>
    <row r="32" spans="1:8" ht="15.6" customHeight="1" x14ac:dyDescent="0.25">
      <c r="A32" s="343">
        <v>45017</v>
      </c>
      <c r="B32" s="321">
        <v>26.888183333333327</v>
      </c>
      <c r="D32" s="487" t="s">
        <v>388</v>
      </c>
      <c r="E32" s="857">
        <v>11</v>
      </c>
      <c r="F32" s="857">
        <v>7</v>
      </c>
      <c r="G32" s="857">
        <v>9</v>
      </c>
      <c r="H32" s="857">
        <v>6</v>
      </c>
    </row>
    <row r="33" spans="1:4" ht="15.6" customHeight="1" x14ac:dyDescent="0.25">
      <c r="A33" s="343">
        <v>45047</v>
      </c>
      <c r="B33" s="321">
        <v>26.474749999999997</v>
      </c>
      <c r="D33" s="546" t="s">
        <v>385</v>
      </c>
    </row>
    <row r="34" spans="1:4" ht="15.6" customHeight="1" x14ac:dyDescent="0.25">
      <c r="A34" s="343">
        <v>45078</v>
      </c>
      <c r="B34" s="419">
        <v>24.197116666666663</v>
      </c>
      <c r="D34" t="s">
        <v>1109</v>
      </c>
    </row>
    <row r="35" spans="1:4" x14ac:dyDescent="0.25">
      <c r="A35" s="489">
        <v>45108</v>
      </c>
      <c r="B35" s="799">
        <v>25.604816666666668</v>
      </c>
      <c r="D35" s="223" t="s">
        <v>1108</v>
      </c>
    </row>
    <row r="36" spans="1:4" x14ac:dyDescent="0.25">
      <c r="A36" s="489">
        <v>44774</v>
      </c>
      <c r="B36" s="799">
        <v>23.639566666666671</v>
      </c>
    </row>
    <row r="37" spans="1:4" x14ac:dyDescent="0.25">
      <c r="A37" s="800">
        <v>45170</v>
      </c>
      <c r="B37" s="419">
        <v>25.738533333333333</v>
      </c>
      <c r="D37" s="223" t="s">
        <v>661</v>
      </c>
    </row>
    <row r="38" spans="1:4" x14ac:dyDescent="0.25">
      <c r="A38" s="341">
        <v>45201</v>
      </c>
      <c r="B38" s="342">
        <v>29.311916666666669</v>
      </c>
      <c r="D38" s="802" t="s">
        <v>1111</v>
      </c>
    </row>
    <row r="39" spans="1:4" x14ac:dyDescent="0.25">
      <c r="A39" s="341">
        <v>45233</v>
      </c>
      <c r="B39" s="342">
        <v>29.016183333333331</v>
      </c>
      <c r="D39" s="223" t="s">
        <v>392</v>
      </c>
    </row>
    <row r="40" spans="1:4" x14ac:dyDescent="0.25">
      <c r="A40" s="1060">
        <v>45264</v>
      </c>
      <c r="B40" s="1061">
        <v>26.276933333333336</v>
      </c>
      <c r="D40" s="223" t="s">
        <v>1110</v>
      </c>
    </row>
    <row r="41" spans="1:4" x14ac:dyDescent="0.25">
      <c r="A41" s="468"/>
      <c r="B41" s="468"/>
    </row>
    <row r="42" spans="1:4" x14ac:dyDescent="0.25">
      <c r="A42" s="468"/>
      <c r="B42" s="468"/>
    </row>
    <row r="43" spans="1:4" x14ac:dyDescent="0.25">
      <c r="A43" s="468"/>
      <c r="B43" s="468"/>
    </row>
    <row r="44" spans="1:4" x14ac:dyDescent="0.25">
      <c r="A44" s="468"/>
      <c r="B44" s="468"/>
    </row>
    <row r="45" spans="1:4" x14ac:dyDescent="0.25">
      <c r="A45" s="468"/>
      <c r="B45" s="468"/>
    </row>
    <row r="46" spans="1:4" x14ac:dyDescent="0.25">
      <c r="A46" s="468"/>
      <c r="B46" s="46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tabColor rgb="FF0000FF"/>
  </sheetPr>
  <dimension ref="A1:Q16"/>
  <sheetViews>
    <sheetView showGridLines="0" zoomScale="90" zoomScaleNormal="90" workbookViewId="0">
      <selection activeCell="N14" sqref="N14"/>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2" t="str">
        <f>'Indice-Index'!A8</f>
        <v>1.3   Accessi BB/UBB  per tecnologia e operatore - BB/UBB lines by technology and operator</v>
      </c>
      <c r="B1" s="93"/>
      <c r="C1" s="93"/>
      <c r="D1" s="93"/>
      <c r="E1" s="93"/>
      <c r="F1" s="93"/>
      <c r="G1" s="93"/>
      <c r="H1" s="93"/>
      <c r="I1" s="93"/>
      <c r="J1" s="93"/>
      <c r="K1" s="93"/>
      <c r="L1" s="93"/>
      <c r="M1" s="93"/>
      <c r="N1" s="93"/>
      <c r="O1" s="93"/>
      <c r="P1" s="93"/>
      <c r="Q1" s="93"/>
    </row>
    <row r="2" spans="1:17" ht="17.25" customHeight="1" x14ac:dyDescent="0.25"/>
    <row r="3" spans="1:17" ht="18.600000000000001" customHeight="1" x14ac:dyDescent="0.25">
      <c r="A3" s="107"/>
      <c r="B3" s="111" t="s">
        <v>132</v>
      </c>
      <c r="C3" s="1030" t="s">
        <v>4</v>
      </c>
      <c r="D3" s="1030"/>
      <c r="E3" s="112" t="str">
        <f>+Q3</f>
        <v>Var. vs 12/22 (%)</v>
      </c>
      <c r="F3" s="81"/>
      <c r="G3" s="80"/>
      <c r="H3" s="111" t="s">
        <v>132</v>
      </c>
      <c r="I3" s="1030" t="s">
        <v>84</v>
      </c>
      <c r="J3" s="1030"/>
      <c r="K3" s="467" t="s">
        <v>1043</v>
      </c>
      <c r="M3" s="107"/>
      <c r="N3" s="111" t="s">
        <v>132</v>
      </c>
      <c r="O3" s="1030" t="s">
        <v>85</v>
      </c>
      <c r="P3" s="1030"/>
      <c r="Q3" s="112" t="str">
        <f>+K3</f>
        <v>Var. vs 12/22 (%)</v>
      </c>
    </row>
    <row r="4" spans="1:17" ht="18.600000000000001" customHeight="1" x14ac:dyDescent="0.25">
      <c r="A4" s="108"/>
      <c r="B4" s="109">
        <v>2.1079603464508647</v>
      </c>
      <c r="C4" s="1031"/>
      <c r="D4" s="1031"/>
      <c r="E4" s="110">
        <v>7.5705621373083325</v>
      </c>
      <c r="F4" s="81"/>
      <c r="G4" s="80"/>
      <c r="H4" s="109">
        <v>9.7868500000000012</v>
      </c>
      <c r="I4" s="1031"/>
      <c r="J4" s="1031"/>
      <c r="K4" s="110">
        <v>-4.6259789094178396</v>
      </c>
      <c r="M4" s="108"/>
      <c r="N4" s="109">
        <v>4.6083340196762954</v>
      </c>
      <c r="O4" s="1031"/>
      <c r="P4" s="1031"/>
      <c r="Q4" s="110">
        <v>26.933749002573791</v>
      </c>
    </row>
    <row r="5" spans="1:17" s="51" customFormat="1" ht="35.25" customHeight="1" x14ac:dyDescent="0.25">
      <c r="B5" s="496" t="str">
        <f>+N5</f>
        <v>12/2023 (%)</v>
      </c>
      <c r="C5" s="89"/>
      <c r="D5" s="89"/>
      <c r="E5" s="89" t="str">
        <f>+Q5</f>
        <v>Var/Chg. vs 12/2022 (p.p.)</v>
      </c>
      <c r="G5" s="84"/>
      <c r="H5" s="496" t="str">
        <f>+'1.1'!L3</f>
        <v>12/2023 (%)</v>
      </c>
      <c r="I5" s="89"/>
      <c r="J5" s="89"/>
      <c r="K5" s="89" t="str">
        <f>+'1.1'!O3</f>
        <v>Var/Chg. vs 12/2022 (p.p.)</v>
      </c>
      <c r="N5" s="496" t="str">
        <f>+H5</f>
        <v>12/2023 (%)</v>
      </c>
      <c r="O5" s="89"/>
      <c r="P5" s="89"/>
      <c r="Q5" s="89" t="str">
        <f>+K5</f>
        <v>Var/Chg. vs 12/2022 (p.p.)</v>
      </c>
    </row>
    <row r="6" spans="1:17" s="141" customFormat="1" ht="12.75" x14ac:dyDescent="0.2">
      <c r="A6" s="144"/>
      <c r="B6" s="143"/>
      <c r="C6" s="145"/>
      <c r="D6" s="145"/>
      <c r="E6" s="145"/>
      <c r="F6" s="144"/>
      <c r="G6" s="142"/>
      <c r="H6" s="143"/>
      <c r="I6" s="145"/>
      <c r="J6" s="145"/>
      <c r="K6" s="145"/>
      <c r="L6" s="144"/>
      <c r="M6" s="144"/>
      <c r="N6" s="143"/>
      <c r="O6" s="145"/>
      <c r="P6" s="145"/>
      <c r="Q6" s="145"/>
    </row>
    <row r="7" spans="1:17" x14ac:dyDescent="0.25">
      <c r="A7" s="64" t="s">
        <v>114</v>
      </c>
      <c r="B7" s="48">
        <v>30.851386796481133</v>
      </c>
      <c r="C7" s="48"/>
      <c r="D7" s="48"/>
      <c r="E7" s="48">
        <v>-0.86680854345513936</v>
      </c>
      <c r="G7" s="64" t="s">
        <v>55</v>
      </c>
      <c r="H7" s="48">
        <v>40.652692132810863</v>
      </c>
      <c r="I7" s="48"/>
      <c r="J7" s="48"/>
      <c r="K7" s="48">
        <v>-0.78531911442115643</v>
      </c>
      <c r="M7" s="64" t="s">
        <v>55</v>
      </c>
      <c r="N7" s="48">
        <v>26.042187803138013</v>
      </c>
      <c r="O7" s="120"/>
      <c r="P7" s="120"/>
      <c r="Q7" s="68">
        <v>2.7488337785200798</v>
      </c>
    </row>
    <row r="8" spans="1:17" x14ac:dyDescent="0.25">
      <c r="A8" s="64" t="s">
        <v>1113</v>
      </c>
      <c r="B8" s="48">
        <v>19.027824725228975</v>
      </c>
      <c r="C8" s="48"/>
      <c r="D8" s="48"/>
      <c r="E8" s="48">
        <v>-7.8492470444931648</v>
      </c>
      <c r="G8" s="82" t="s">
        <v>3</v>
      </c>
      <c r="H8" s="48">
        <v>18.882960298768246</v>
      </c>
      <c r="I8" s="48"/>
      <c r="J8" s="48"/>
      <c r="K8" s="48">
        <v>-0.77032394774935753</v>
      </c>
      <c r="M8" s="82" t="s">
        <v>3</v>
      </c>
      <c r="N8" s="48">
        <v>18.310217887792579</v>
      </c>
      <c r="O8" s="120"/>
      <c r="P8" s="120"/>
      <c r="Q8" s="68">
        <v>-0.9296761755441878</v>
      </c>
    </row>
    <row r="9" spans="1:17" x14ac:dyDescent="0.25">
      <c r="A9" s="49" t="s">
        <v>55</v>
      </c>
      <c r="B9" s="48">
        <v>18.920612082267969</v>
      </c>
      <c r="C9" s="48"/>
      <c r="D9" s="48"/>
      <c r="E9" s="48">
        <v>2.7026159326460402</v>
      </c>
      <c r="G9" s="64" t="s">
        <v>54</v>
      </c>
      <c r="H9" s="48">
        <v>15.941819890976156</v>
      </c>
      <c r="I9" s="48"/>
      <c r="J9" s="48"/>
      <c r="K9" s="48">
        <v>1.2165229744276473E-2</v>
      </c>
      <c r="M9" s="64" t="s">
        <v>54</v>
      </c>
      <c r="N9" s="48">
        <v>18.250912290838652</v>
      </c>
      <c r="O9" s="120"/>
      <c r="P9" s="120"/>
      <c r="Q9" s="68">
        <v>-1.3320196042456232</v>
      </c>
    </row>
    <row r="10" spans="1:17" x14ac:dyDescent="0.25">
      <c r="A10" s="82" t="s">
        <v>3</v>
      </c>
      <c r="B10" s="48">
        <v>10.060673122104356</v>
      </c>
      <c r="C10" s="48"/>
      <c r="D10" s="48"/>
      <c r="E10" s="48">
        <v>2.6560254333905675</v>
      </c>
      <c r="G10" s="64" t="s">
        <v>2</v>
      </c>
      <c r="H10" s="48">
        <v>15.671906691121249</v>
      </c>
      <c r="I10" s="48"/>
      <c r="J10" s="48"/>
      <c r="K10" s="48">
        <v>0.13824495376332635</v>
      </c>
      <c r="M10" s="64" t="s">
        <v>2</v>
      </c>
      <c r="N10" s="48">
        <v>16.814775072541941</v>
      </c>
      <c r="O10" s="85"/>
      <c r="P10" s="85"/>
      <c r="Q10" s="68">
        <v>-2.6648884977250482</v>
      </c>
    </row>
    <row r="11" spans="1:17" x14ac:dyDescent="0.25">
      <c r="A11" s="64" t="s">
        <v>54</v>
      </c>
      <c r="B11" s="48">
        <v>3.5643459862280369</v>
      </c>
      <c r="C11" s="48"/>
      <c r="D11" s="48"/>
      <c r="E11" s="48">
        <v>2.955805623669892</v>
      </c>
      <c r="G11" s="64" t="s">
        <v>332</v>
      </c>
      <c r="H11" s="48">
        <v>3.8953187184844973</v>
      </c>
      <c r="I11" s="48"/>
      <c r="J11" s="48"/>
      <c r="K11" s="48">
        <v>0.98532863609243693</v>
      </c>
      <c r="M11" s="64" t="s">
        <v>332</v>
      </c>
      <c r="N11" s="48">
        <v>5.4837604852642849</v>
      </c>
      <c r="O11" s="120"/>
      <c r="P11" s="120"/>
      <c r="Q11" s="68">
        <v>0.35334242349363798</v>
      </c>
    </row>
    <row r="12" spans="1:17" x14ac:dyDescent="0.25">
      <c r="A12" s="64" t="s">
        <v>372</v>
      </c>
      <c r="B12" s="48">
        <v>1.3088481501301861</v>
      </c>
      <c r="C12" s="48"/>
      <c r="D12" s="48"/>
      <c r="E12" s="48">
        <v>-0.13889106041694776</v>
      </c>
      <c r="G12" s="64" t="s">
        <v>1113</v>
      </c>
      <c r="H12" s="48">
        <v>1.4495062251899231</v>
      </c>
      <c r="I12" s="48"/>
      <c r="J12" s="48"/>
      <c r="K12" s="48">
        <v>1.5755544127896037E-2</v>
      </c>
      <c r="M12" s="64" t="s">
        <v>109</v>
      </c>
      <c r="N12" s="48">
        <v>4.4888239245845831</v>
      </c>
      <c r="O12" s="120"/>
      <c r="P12" s="120"/>
      <c r="Q12" s="68">
        <v>1.4975031820295941</v>
      </c>
    </row>
    <row r="13" spans="1:17" x14ac:dyDescent="0.25">
      <c r="A13" s="64" t="s">
        <v>373</v>
      </c>
      <c r="B13" s="48">
        <v>1.1559989750769253</v>
      </c>
      <c r="C13" s="48"/>
      <c r="D13" s="48"/>
      <c r="E13" s="48">
        <v>-0.12471695608632527</v>
      </c>
      <c r="G13" s="64" t="s">
        <v>371</v>
      </c>
      <c r="H13" s="48">
        <v>0.85985787050991902</v>
      </c>
      <c r="I13" s="48"/>
      <c r="J13" s="48"/>
      <c r="K13" s="48">
        <v>0.26457725638809115</v>
      </c>
      <c r="M13" s="64" t="s">
        <v>1113</v>
      </c>
      <c r="N13" s="48">
        <v>3.1875727621479637</v>
      </c>
      <c r="O13" s="120"/>
      <c r="P13" s="120"/>
      <c r="Q13" s="68">
        <v>-0.58077521933406207</v>
      </c>
    </row>
    <row r="14" spans="1:17" x14ac:dyDescent="0.25">
      <c r="A14" s="49" t="s">
        <v>643</v>
      </c>
      <c r="B14" s="48">
        <v>15.110310162482406</v>
      </c>
      <c r="C14" s="48"/>
      <c r="D14" s="48"/>
      <c r="E14" s="48">
        <v>0.66521661474506288</v>
      </c>
      <c r="G14" s="49" t="s">
        <v>204</v>
      </c>
      <c r="H14" s="48">
        <v>2.6459381721391448</v>
      </c>
      <c r="I14" s="48"/>
      <c r="J14" s="48"/>
      <c r="K14" s="48">
        <v>0.13957144205449001</v>
      </c>
      <c r="M14" s="49" t="s">
        <v>204</v>
      </c>
      <c r="N14" s="48">
        <v>7.42174977369198</v>
      </c>
      <c r="O14" s="120"/>
      <c r="P14" s="120"/>
      <c r="Q14" s="68">
        <v>0.90768011280560845</v>
      </c>
    </row>
    <row r="15" spans="1:17" x14ac:dyDescent="0.25">
      <c r="A15" s="90" t="s">
        <v>120</v>
      </c>
      <c r="B15" s="53">
        <f>SUM(B7:B14)</f>
        <v>99.999999999999986</v>
      </c>
      <c r="C15" s="86"/>
      <c r="D15" s="86"/>
      <c r="E15" s="53">
        <f>SUM(E7:E14)</f>
        <v>-1.4654943925052066E-14</v>
      </c>
      <c r="G15" s="90" t="s">
        <v>79</v>
      </c>
      <c r="H15" s="53">
        <f>SUM(H7:H14)</f>
        <v>99.999999999999986</v>
      </c>
      <c r="I15" s="86"/>
      <c r="J15" s="86"/>
      <c r="K15" s="53">
        <f>SUM(K7:K14)</f>
        <v>2.9976021664879227E-15</v>
      </c>
      <c r="M15" s="90" t="s">
        <v>120</v>
      </c>
      <c r="N15" s="53">
        <f>SUM(N7:N14)</f>
        <v>100</v>
      </c>
      <c r="O15" s="115"/>
      <c r="P15" s="115"/>
      <c r="Q15" s="53">
        <f>SUM(Q7:Q14)</f>
        <v>-8.8817841970012523E-16</v>
      </c>
    </row>
    <row r="16" spans="1:17" x14ac:dyDescent="0.25">
      <c r="B16" s="106"/>
      <c r="C16" s="40"/>
      <c r="D16" s="40"/>
      <c r="E16" s="114"/>
    </row>
  </sheetData>
  <phoneticPr fontId="20"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codeName="Foglio38">
    <tabColor rgb="FFFF0000"/>
  </sheetPr>
  <dimension ref="A1:CI192"/>
  <sheetViews>
    <sheetView showGridLines="0" zoomScale="80" zoomScaleNormal="80" workbookViewId="0">
      <pane xSplit="3" ySplit="4" topLeftCell="CE5" activePane="bottomRight" state="frozen"/>
      <selection activeCell="A57" sqref="A4:B57"/>
      <selection pane="topRight" activeCell="A57" sqref="A4:B57"/>
      <selection pane="bottomLeft" activeCell="A57" sqref="A4:B57"/>
      <selection pane="bottomRight" activeCell="CF17" sqref="CF17"/>
    </sheetView>
  </sheetViews>
  <sheetFormatPr defaultColWidth="9.140625" defaultRowHeight="15" x14ac:dyDescent="0.25"/>
  <cols>
    <col min="1" max="1" width="20" style="51" customWidth="1"/>
    <col min="2" max="2" width="22.28515625" style="51" customWidth="1"/>
    <col min="3" max="3" width="40.140625" style="51" customWidth="1"/>
    <col min="4" max="68" width="10.42578125" style="51" customWidth="1"/>
    <col min="69" max="101" width="9.7109375" style="51" customWidth="1"/>
    <col min="102" max="102" width="10.42578125" style="51" customWidth="1"/>
    <col min="103" max="16384" width="9.140625" style="51"/>
  </cols>
  <sheetData>
    <row r="1" spans="1:87" ht="21" x14ac:dyDescent="0.25">
      <c r="A1" s="1025" t="str">
        <f>+'Indice-Index'!C28</f>
        <v>Principali indicatori/Serie storica - Main indicators/Time series</v>
      </c>
      <c r="B1" s="812"/>
      <c r="C1" s="812"/>
      <c r="D1" s="814"/>
      <c r="E1" s="814"/>
      <c r="F1" s="814"/>
      <c r="G1" s="814"/>
      <c r="H1" s="814"/>
      <c r="I1" s="814"/>
      <c r="J1" s="814"/>
    </row>
    <row r="2" spans="1:87" s="160" customFormat="1" ht="21" x14ac:dyDescent="0.25">
      <c r="A2" s="813"/>
      <c r="B2" s="814"/>
      <c r="C2" s="814"/>
      <c r="D2" s="814"/>
      <c r="E2" s="814"/>
      <c r="F2" s="814"/>
      <c r="G2" s="814"/>
      <c r="H2" s="814"/>
      <c r="I2" s="814"/>
      <c r="J2" s="814"/>
    </row>
    <row r="3" spans="1:87" s="311" customFormat="1" x14ac:dyDescent="0.25">
      <c r="D3" s="311" t="s">
        <v>751</v>
      </c>
      <c r="E3" s="311" t="s">
        <v>752</v>
      </c>
      <c r="F3" s="311" t="s">
        <v>753</v>
      </c>
      <c r="G3" s="311" t="s">
        <v>754</v>
      </c>
      <c r="H3" s="311" t="s">
        <v>755</v>
      </c>
      <c r="I3" s="311" t="s">
        <v>756</v>
      </c>
      <c r="J3" s="311" t="s">
        <v>757</v>
      </c>
      <c r="K3" s="311" t="s">
        <v>758</v>
      </c>
      <c r="L3" s="311" t="s">
        <v>759</v>
      </c>
      <c r="M3" s="311" t="s">
        <v>760</v>
      </c>
      <c r="N3" s="311" t="s">
        <v>761</v>
      </c>
      <c r="O3" s="311" t="s">
        <v>762</v>
      </c>
      <c r="P3" s="311" t="s">
        <v>763</v>
      </c>
      <c r="Q3" s="311" t="s">
        <v>764</v>
      </c>
      <c r="R3" s="311" t="s">
        <v>765</v>
      </c>
      <c r="S3" s="311" t="s">
        <v>766</v>
      </c>
      <c r="T3" s="311" t="s">
        <v>767</v>
      </c>
      <c r="U3" s="311" t="s">
        <v>768</v>
      </c>
      <c r="V3" s="311" t="s">
        <v>769</v>
      </c>
      <c r="W3" s="311" t="s">
        <v>770</v>
      </c>
      <c r="X3" s="311" t="s">
        <v>771</v>
      </c>
      <c r="Y3" s="311" t="s">
        <v>772</v>
      </c>
      <c r="Z3" s="311" t="s">
        <v>773</v>
      </c>
      <c r="AA3" s="311" t="s">
        <v>774</v>
      </c>
      <c r="AB3" s="311" t="s">
        <v>775</v>
      </c>
      <c r="AC3" s="311" t="s">
        <v>776</v>
      </c>
      <c r="AD3" s="311" t="s">
        <v>777</v>
      </c>
      <c r="AE3" s="311" t="s">
        <v>778</v>
      </c>
      <c r="AF3" s="311" t="s">
        <v>779</v>
      </c>
      <c r="AG3" s="311" t="s">
        <v>780</v>
      </c>
      <c r="AH3" s="311" t="s">
        <v>781</v>
      </c>
      <c r="AI3" s="311" t="s">
        <v>782</v>
      </c>
      <c r="AJ3" s="311" t="s">
        <v>783</v>
      </c>
      <c r="AK3" s="311" t="s">
        <v>784</v>
      </c>
      <c r="AL3" s="311" t="s">
        <v>785</v>
      </c>
      <c r="AM3" s="311" t="s">
        <v>786</v>
      </c>
      <c r="AN3" s="311" t="s">
        <v>787</v>
      </c>
      <c r="AO3" s="311" t="s">
        <v>788</v>
      </c>
      <c r="AP3" s="311" t="s">
        <v>789</v>
      </c>
      <c r="AQ3" s="311" t="s">
        <v>790</v>
      </c>
      <c r="AR3" s="311" t="s">
        <v>791</v>
      </c>
      <c r="AS3" s="311" t="s">
        <v>792</v>
      </c>
      <c r="AT3" s="311" t="s">
        <v>793</v>
      </c>
      <c r="AU3" s="311" t="s">
        <v>794</v>
      </c>
      <c r="AV3" s="311" t="s">
        <v>795</v>
      </c>
      <c r="AW3" s="311" t="s">
        <v>796</v>
      </c>
      <c r="AX3" s="311" t="s">
        <v>797</v>
      </c>
      <c r="AY3" s="311" t="s">
        <v>798</v>
      </c>
      <c r="AZ3" s="311" t="s">
        <v>799</v>
      </c>
      <c r="BA3" s="311" t="s">
        <v>800</v>
      </c>
      <c r="BB3" s="311" t="s">
        <v>801</v>
      </c>
      <c r="BC3" s="311" t="s">
        <v>802</v>
      </c>
      <c r="BD3" s="311" t="s">
        <v>803</v>
      </c>
      <c r="BE3" s="311" t="s">
        <v>804</v>
      </c>
      <c r="BF3" s="311" t="s">
        <v>805</v>
      </c>
      <c r="BG3" s="311" t="s">
        <v>806</v>
      </c>
      <c r="BH3" s="311" t="s">
        <v>807</v>
      </c>
      <c r="BI3" s="311" t="s">
        <v>808</v>
      </c>
      <c r="BJ3" s="311" t="s">
        <v>809</v>
      </c>
      <c r="BK3" s="311" t="s">
        <v>810</v>
      </c>
      <c r="BL3" s="311" t="s">
        <v>811</v>
      </c>
      <c r="BM3" s="311" t="s">
        <v>812</v>
      </c>
      <c r="BN3" s="311" t="s">
        <v>813</v>
      </c>
      <c r="BO3" s="311" t="s">
        <v>814</v>
      </c>
      <c r="BP3" s="311" t="s">
        <v>815</v>
      </c>
      <c r="BQ3" s="311" t="s">
        <v>816</v>
      </c>
      <c r="BR3" s="311" t="s">
        <v>817</v>
      </c>
      <c r="BS3" s="311" t="s">
        <v>818</v>
      </c>
      <c r="BT3" s="311" t="s">
        <v>819</v>
      </c>
      <c r="BU3" s="311" t="s">
        <v>820</v>
      </c>
      <c r="BV3" s="311" t="s">
        <v>821</v>
      </c>
      <c r="BW3" s="311" t="s">
        <v>822</v>
      </c>
      <c r="BX3" s="311" t="s">
        <v>823</v>
      </c>
      <c r="BY3" s="311" t="s">
        <v>824</v>
      </c>
      <c r="BZ3" s="311" t="s">
        <v>747</v>
      </c>
      <c r="CA3" s="311" t="s">
        <v>748</v>
      </c>
      <c r="CB3" s="311" t="s">
        <v>749</v>
      </c>
      <c r="CC3" s="311" t="s">
        <v>750</v>
      </c>
      <c r="CD3" s="311" t="s">
        <v>886</v>
      </c>
      <c r="CE3" s="311" t="s">
        <v>887</v>
      </c>
      <c r="CF3" s="311" t="s">
        <v>888</v>
      </c>
      <c r="CG3" s="311" t="s">
        <v>1004</v>
      </c>
      <c r="CH3" s="311" t="s">
        <v>1005</v>
      </c>
      <c r="CI3" s="311" t="s">
        <v>1006</v>
      </c>
    </row>
    <row r="5" spans="1:87" ht="16.5" customHeight="1" x14ac:dyDescent="0.25"/>
    <row r="6" spans="1:87" ht="16.5" customHeight="1" x14ac:dyDescent="0.25">
      <c r="A6" s="1110" t="s">
        <v>721</v>
      </c>
      <c r="B6" s="720"/>
      <c r="C6" s="709" t="s">
        <v>404</v>
      </c>
      <c r="D6" s="710">
        <v>1977.13</v>
      </c>
      <c r="E6" s="710">
        <v>2161.1970000000001</v>
      </c>
      <c r="F6" s="710">
        <v>1812.3579999999999</v>
      </c>
      <c r="G6" s="710">
        <v>1681.76</v>
      </c>
      <c r="H6" s="710">
        <v>1579.8150000000001</v>
      </c>
      <c r="I6" s="710">
        <v>1401.8489999999999</v>
      </c>
      <c r="J6" s="710">
        <v>1216.9929999999999</v>
      </c>
      <c r="K6" s="710">
        <v>1229.3019999999999</v>
      </c>
      <c r="L6" s="710">
        <v>1592.6869999999999</v>
      </c>
      <c r="M6" s="710">
        <v>1623.28</v>
      </c>
      <c r="N6" s="710">
        <v>1837.127</v>
      </c>
      <c r="O6" s="710">
        <v>1809.5440000000001</v>
      </c>
      <c r="P6" s="710">
        <v>1942.6669999999999</v>
      </c>
      <c r="Q6" s="710">
        <v>2337.91</v>
      </c>
      <c r="R6" s="710">
        <v>1914.1</v>
      </c>
      <c r="S6" s="710">
        <v>1761.5309999999999</v>
      </c>
      <c r="T6" s="710">
        <v>1684.6969999999999</v>
      </c>
      <c r="U6" s="710">
        <v>1352.499</v>
      </c>
      <c r="V6" s="710">
        <v>1258.951</v>
      </c>
      <c r="W6" s="710">
        <v>1307.576</v>
      </c>
      <c r="X6" s="710">
        <v>1601.941</v>
      </c>
      <c r="Y6" s="710">
        <v>1680.0129999999999</v>
      </c>
      <c r="Z6" s="710">
        <v>1745.7360000000001</v>
      </c>
      <c r="AA6" s="710">
        <v>1724.0450000000001</v>
      </c>
      <c r="AB6" s="710">
        <v>1872.6759999999999</v>
      </c>
      <c r="AC6" s="710">
        <v>2158.21</v>
      </c>
      <c r="AD6" s="710">
        <v>1736.578</v>
      </c>
      <c r="AE6" s="710">
        <v>1696.2550000000001</v>
      </c>
      <c r="AF6" s="710">
        <v>1679.5309999999999</v>
      </c>
      <c r="AG6" s="710">
        <v>1372.415</v>
      </c>
      <c r="AH6" s="710">
        <v>1180.5889999999999</v>
      </c>
      <c r="AI6" s="710">
        <v>1131.5989999999999</v>
      </c>
      <c r="AJ6" s="710">
        <v>1477.0260000000001</v>
      </c>
      <c r="AK6" s="710">
        <v>1646.999</v>
      </c>
      <c r="AL6" s="710">
        <v>1781.1110000000001</v>
      </c>
      <c r="AM6" s="710">
        <v>1705.433</v>
      </c>
      <c r="AN6" s="710">
        <v>1882.9090000000001</v>
      </c>
      <c r="AO6" s="710">
        <v>2332.0160000000001</v>
      </c>
      <c r="AP6" s="710">
        <v>2365.9360000000001</v>
      </c>
      <c r="AQ6" s="710">
        <v>2187.5610000000001</v>
      </c>
      <c r="AR6" s="710">
        <v>1805.8579999999999</v>
      </c>
      <c r="AS6" s="710">
        <v>1594.6010000000001</v>
      </c>
      <c r="AT6" s="710">
        <v>1257.865</v>
      </c>
      <c r="AU6" s="710">
        <v>1206.8</v>
      </c>
      <c r="AV6" s="710">
        <v>1486.136</v>
      </c>
      <c r="AW6" s="710">
        <v>1803.8019999999999</v>
      </c>
      <c r="AX6" s="710">
        <v>2009.912</v>
      </c>
      <c r="AY6" s="710">
        <v>1953.8340000000001</v>
      </c>
      <c r="AZ6" s="710">
        <v>1973.633</v>
      </c>
      <c r="BA6" s="710">
        <v>1903.0429999999999</v>
      </c>
      <c r="BB6" s="710">
        <v>2195.5369999999998</v>
      </c>
      <c r="BC6" s="710">
        <v>1857.742</v>
      </c>
      <c r="BD6" s="710">
        <v>1720.069</v>
      </c>
      <c r="BE6" s="710">
        <v>1695.13</v>
      </c>
      <c r="BF6" s="710">
        <v>1444.829</v>
      </c>
      <c r="BG6" s="710">
        <v>1125.095</v>
      </c>
      <c r="BH6" s="710">
        <v>1443.982</v>
      </c>
      <c r="BI6" s="710">
        <v>1673.7</v>
      </c>
      <c r="BJ6" s="710">
        <v>1813.9870000000001</v>
      </c>
      <c r="BK6" s="710">
        <v>1785.4929999999999</v>
      </c>
      <c r="BL6" s="710">
        <v>1900.9190000000001</v>
      </c>
      <c r="BM6" s="710">
        <v>2275.732</v>
      </c>
      <c r="BN6" s="710">
        <v>1799.777</v>
      </c>
      <c r="BO6" s="710">
        <v>1634.2940000000001</v>
      </c>
      <c r="BP6" s="710">
        <v>1562.94</v>
      </c>
      <c r="BQ6" s="710">
        <v>1263.068</v>
      </c>
      <c r="BR6" s="710">
        <v>1103.181</v>
      </c>
      <c r="BS6" s="710">
        <v>1079.625</v>
      </c>
      <c r="BT6" s="710">
        <v>1468.922</v>
      </c>
      <c r="BU6" s="710">
        <v>1593.925</v>
      </c>
      <c r="BV6" s="710">
        <v>1696.8219999999999</v>
      </c>
      <c r="BW6" s="710">
        <v>1791.684</v>
      </c>
      <c r="BX6" s="710">
        <v>1781.3610000000001</v>
      </c>
      <c r="BY6" s="710">
        <v>2175.614</v>
      </c>
      <c r="BZ6" s="710">
        <v>1634.443</v>
      </c>
      <c r="CA6" s="721">
        <f>[4]Dataset!BY7/1000</f>
        <v>1495.037</v>
      </c>
      <c r="CB6" s="721">
        <f>[4]Dataset!BZ7/1000</f>
        <v>1526.5809999999999</v>
      </c>
      <c r="CC6" s="721">
        <f>[5]Dataset!CA7/1000</f>
        <v>1266.155</v>
      </c>
      <c r="CD6" s="721">
        <f>[5]Dataset!CB7/1000</f>
        <v>1096.1869999999999</v>
      </c>
      <c r="CE6" s="721">
        <f>[5]Dataset!CC7/1000</f>
        <v>1067.0889999999999</v>
      </c>
      <c r="CF6" s="721">
        <f>[5]Dataset!CD7/1000</f>
        <v>1312.683</v>
      </c>
      <c r="CG6" s="721">
        <f>[2]Dataset!CE7/1000</f>
        <v>1528.672</v>
      </c>
      <c r="CH6" s="721">
        <f>[2]Dataset!CF7/1000</f>
        <v>1628.1369999999999</v>
      </c>
      <c r="CI6" s="721">
        <f>[2]Dataset!CG7/1000</f>
        <v>1559.42</v>
      </c>
    </row>
    <row r="7" spans="1:87" ht="16.5" customHeight="1" x14ac:dyDescent="0.25">
      <c r="A7" s="1113"/>
      <c r="B7" s="708"/>
      <c r="C7" s="717" t="s">
        <v>405</v>
      </c>
      <c r="D7" s="711">
        <v>769.15300000000002</v>
      </c>
      <c r="E7" s="711">
        <v>690.05899999999997</v>
      </c>
      <c r="F7" s="711">
        <v>644.23800000000006</v>
      </c>
      <c r="G7" s="711">
        <v>588.56500000000005</v>
      </c>
      <c r="H7" s="711">
        <v>630.13900000000001</v>
      </c>
      <c r="I7" s="711">
        <v>494.29899999999998</v>
      </c>
      <c r="J7" s="711">
        <v>489.654</v>
      </c>
      <c r="K7" s="711">
        <v>524.34500000000003</v>
      </c>
      <c r="L7" s="711">
        <v>574.39800000000002</v>
      </c>
      <c r="M7" s="711">
        <v>579.322</v>
      </c>
      <c r="N7" s="711">
        <v>608.82100000000003</v>
      </c>
      <c r="O7" s="711">
        <v>677.29499999999996</v>
      </c>
      <c r="P7" s="711">
        <v>665.53099999999995</v>
      </c>
      <c r="Q7" s="711">
        <v>647.29700000000003</v>
      </c>
      <c r="R7" s="711">
        <v>653.93700000000001</v>
      </c>
      <c r="S7" s="711">
        <v>599.86</v>
      </c>
      <c r="T7" s="711">
        <v>628.42700000000002</v>
      </c>
      <c r="U7" s="711">
        <v>492.72199999999998</v>
      </c>
      <c r="V7" s="711">
        <v>471.70800000000003</v>
      </c>
      <c r="W7" s="711">
        <v>490.60599999999999</v>
      </c>
      <c r="X7" s="711">
        <v>571.11900000000003</v>
      </c>
      <c r="Y7" s="711">
        <v>614.23299999999995</v>
      </c>
      <c r="Z7" s="711">
        <v>588.46299999999997</v>
      </c>
      <c r="AA7" s="711">
        <v>626.34</v>
      </c>
      <c r="AB7" s="711">
        <v>669.29899999999998</v>
      </c>
      <c r="AC7" s="711">
        <v>610.41099999999994</v>
      </c>
      <c r="AD7" s="711">
        <v>616.24599999999998</v>
      </c>
      <c r="AE7" s="711">
        <v>571.54</v>
      </c>
      <c r="AF7" s="711">
        <v>663.82100000000003</v>
      </c>
      <c r="AG7" s="711">
        <v>483.51</v>
      </c>
      <c r="AH7" s="711">
        <v>477.738</v>
      </c>
      <c r="AI7" s="711">
        <v>429.54399999999998</v>
      </c>
      <c r="AJ7" s="711">
        <v>461.24400000000003</v>
      </c>
      <c r="AK7" s="711">
        <v>522.702</v>
      </c>
      <c r="AL7" s="711">
        <v>568.86900000000003</v>
      </c>
      <c r="AM7" s="711">
        <v>550.85400000000004</v>
      </c>
      <c r="AN7" s="711">
        <v>580.40700000000004</v>
      </c>
      <c r="AO7" s="711">
        <v>583.57000000000005</v>
      </c>
      <c r="AP7" s="711">
        <v>706.21100000000001</v>
      </c>
      <c r="AQ7" s="711">
        <v>687.30600000000004</v>
      </c>
      <c r="AR7" s="711">
        <v>555.43200000000002</v>
      </c>
      <c r="AS7" s="711">
        <v>466.65699999999998</v>
      </c>
      <c r="AT7" s="711">
        <v>424.14299999999997</v>
      </c>
      <c r="AU7" s="711">
        <v>415.32100000000003</v>
      </c>
      <c r="AV7" s="711">
        <v>485.80500000000001</v>
      </c>
      <c r="AW7" s="711">
        <v>561.428</v>
      </c>
      <c r="AX7" s="711">
        <v>531.47400000000005</v>
      </c>
      <c r="AY7" s="711">
        <v>575.70799999999997</v>
      </c>
      <c r="AZ7" s="711">
        <v>595.38400000000001</v>
      </c>
      <c r="BA7" s="711">
        <v>527.17999999999995</v>
      </c>
      <c r="BB7" s="711">
        <v>520.73400000000004</v>
      </c>
      <c r="BC7" s="711">
        <v>474.53100000000001</v>
      </c>
      <c r="BD7" s="711">
        <v>552.18700000000001</v>
      </c>
      <c r="BE7" s="711">
        <v>422.46300000000002</v>
      </c>
      <c r="BF7" s="711">
        <v>662.85299999999995</v>
      </c>
      <c r="BG7" s="711">
        <v>675.75099999999998</v>
      </c>
      <c r="BH7" s="711">
        <v>418.702</v>
      </c>
      <c r="BI7" s="711">
        <v>423.678</v>
      </c>
      <c r="BJ7" s="711">
        <v>443.40699999999998</v>
      </c>
      <c r="BK7" s="711">
        <v>446.70699999999999</v>
      </c>
      <c r="BL7" s="711">
        <v>471.55200000000002</v>
      </c>
      <c r="BM7" s="711">
        <v>471.99599999999998</v>
      </c>
      <c r="BN7" s="711">
        <v>456.16399999999999</v>
      </c>
      <c r="BO7" s="711">
        <v>420.40300000000002</v>
      </c>
      <c r="BP7" s="711">
        <v>490.56099999999998</v>
      </c>
      <c r="BQ7" s="711">
        <v>371.74299999999999</v>
      </c>
      <c r="BR7" s="711">
        <v>429.64400000000001</v>
      </c>
      <c r="BS7" s="711">
        <v>394.27499999999998</v>
      </c>
      <c r="BT7" s="711">
        <v>372.42200000000003</v>
      </c>
      <c r="BU7" s="711">
        <v>395.39800000000002</v>
      </c>
      <c r="BV7" s="711">
        <v>478.02</v>
      </c>
      <c r="BW7" s="711">
        <v>435.51499999999999</v>
      </c>
      <c r="BX7" s="711">
        <v>459.05900000000003</v>
      </c>
      <c r="BY7" s="711">
        <v>455.94</v>
      </c>
      <c r="BZ7" s="711">
        <v>462.57600000000002</v>
      </c>
      <c r="CA7" s="711">
        <f>[4]Dataset!BY8/1000</f>
        <v>447.15199999999999</v>
      </c>
      <c r="CB7" s="711">
        <f>[4]Dataset!BZ8/1000</f>
        <v>507.428</v>
      </c>
      <c r="CC7" s="711">
        <f>[5]Dataset!CA8/1000</f>
        <v>406.53300000000002</v>
      </c>
      <c r="CD7" s="711">
        <f>[5]Dataset!CB8/1000</f>
        <v>407.48099999999999</v>
      </c>
      <c r="CE7" s="711">
        <f>[5]Dataset!CC8/1000</f>
        <v>365.048</v>
      </c>
      <c r="CF7" s="711">
        <f>[5]Dataset!CD8/1000</f>
        <v>366.089</v>
      </c>
      <c r="CG7" s="711">
        <f>[2]Dataset!CE8/1000</f>
        <v>364.02</v>
      </c>
      <c r="CH7" s="711">
        <f>[2]Dataset!CF8/1000</f>
        <v>473.79899999999998</v>
      </c>
      <c r="CI7" s="711">
        <f>[2]Dataset!CG8/1000</f>
        <v>418.88200000000001</v>
      </c>
    </row>
    <row r="8" spans="1:87" ht="16.5" customHeight="1" x14ac:dyDescent="0.25">
      <c r="A8" s="1113"/>
      <c r="B8" s="708"/>
      <c r="C8" s="717" t="s">
        <v>406</v>
      </c>
      <c r="D8" s="711">
        <v>808.55899999999997</v>
      </c>
      <c r="E8" s="711">
        <v>732.53099999999995</v>
      </c>
      <c r="F8" s="711">
        <v>690.29899999999998</v>
      </c>
      <c r="G8" s="711">
        <v>643.41999999999996</v>
      </c>
      <c r="H8" s="711">
        <v>593.495</v>
      </c>
      <c r="I8" s="711">
        <v>523.81600000000003</v>
      </c>
      <c r="J8" s="711">
        <v>491.62099999999998</v>
      </c>
      <c r="K8" s="711">
        <v>417.14299999999997</v>
      </c>
      <c r="L8" s="711">
        <v>542.875</v>
      </c>
      <c r="M8" s="711">
        <v>633.77</v>
      </c>
      <c r="N8" s="711">
        <v>744.05200000000002</v>
      </c>
      <c r="O8" s="711">
        <v>746.41800000000001</v>
      </c>
      <c r="P8" s="711">
        <v>759.95899999999995</v>
      </c>
      <c r="Q8" s="711">
        <v>779.78399999999999</v>
      </c>
      <c r="R8" s="711">
        <v>781.28200000000004</v>
      </c>
      <c r="S8" s="711">
        <v>673.48599999999999</v>
      </c>
      <c r="T8" s="711">
        <v>667.62400000000002</v>
      </c>
      <c r="U8" s="711">
        <v>597.82399999999996</v>
      </c>
      <c r="V8" s="711">
        <v>545.71500000000003</v>
      </c>
      <c r="W8" s="711">
        <v>468.53699999999998</v>
      </c>
      <c r="X8" s="711">
        <v>568.52800000000002</v>
      </c>
      <c r="Y8" s="711">
        <v>711.029</v>
      </c>
      <c r="Z8" s="711">
        <v>800.82600000000002</v>
      </c>
      <c r="AA8" s="711">
        <v>786.572</v>
      </c>
      <c r="AB8" s="711">
        <v>833.17100000000005</v>
      </c>
      <c r="AC8" s="711">
        <v>759.52700000000004</v>
      </c>
      <c r="AD8" s="711">
        <v>739.71699999999998</v>
      </c>
      <c r="AE8" s="711">
        <v>704.15899999999999</v>
      </c>
      <c r="AF8" s="711">
        <v>671.15899999999999</v>
      </c>
      <c r="AG8" s="711">
        <v>572.92600000000004</v>
      </c>
      <c r="AH8" s="711">
        <v>504.553</v>
      </c>
      <c r="AI8" s="711">
        <v>476.46300000000002</v>
      </c>
      <c r="AJ8" s="711">
        <v>567.91300000000001</v>
      </c>
      <c r="AK8" s="711">
        <v>678.45500000000004</v>
      </c>
      <c r="AL8" s="711">
        <v>796.67200000000003</v>
      </c>
      <c r="AM8" s="711">
        <v>766.95799999999997</v>
      </c>
      <c r="AN8" s="711">
        <v>766.96400000000006</v>
      </c>
      <c r="AO8" s="711">
        <v>769.22699999999998</v>
      </c>
      <c r="AP8" s="711">
        <v>998.15800000000002</v>
      </c>
      <c r="AQ8" s="711">
        <v>965.43600000000004</v>
      </c>
      <c r="AR8" s="711">
        <v>792.976</v>
      </c>
      <c r="AS8" s="711">
        <v>648.86599999999999</v>
      </c>
      <c r="AT8" s="711">
        <v>501.54</v>
      </c>
      <c r="AU8" s="711">
        <v>487.012</v>
      </c>
      <c r="AV8" s="711">
        <v>606.96299999999997</v>
      </c>
      <c r="AW8" s="711">
        <v>799.74900000000002</v>
      </c>
      <c r="AX8" s="711">
        <v>951.78200000000004</v>
      </c>
      <c r="AY8" s="711">
        <v>917.56</v>
      </c>
      <c r="AZ8" s="711">
        <v>926.31100000000004</v>
      </c>
      <c r="BA8" s="711">
        <v>865.17</v>
      </c>
      <c r="BB8" s="711">
        <v>844.3</v>
      </c>
      <c r="BC8" s="711">
        <v>851.68600000000004</v>
      </c>
      <c r="BD8" s="711">
        <v>763.68</v>
      </c>
      <c r="BE8" s="711">
        <v>597.99199999999996</v>
      </c>
      <c r="BF8" s="711">
        <v>513.75900000000001</v>
      </c>
      <c r="BG8" s="711">
        <v>466.37599999999998</v>
      </c>
      <c r="BH8" s="711">
        <v>572.84699999999998</v>
      </c>
      <c r="BI8" s="711">
        <v>701.00599999999997</v>
      </c>
      <c r="BJ8" s="711">
        <v>792.78700000000003</v>
      </c>
      <c r="BK8" s="711">
        <v>780.57799999999997</v>
      </c>
      <c r="BL8" s="711">
        <v>800.68399999999997</v>
      </c>
      <c r="BM8" s="711">
        <v>764.99099999999999</v>
      </c>
      <c r="BN8" s="711">
        <v>714.66700000000003</v>
      </c>
      <c r="BO8" s="711">
        <v>613.29700000000003</v>
      </c>
      <c r="BP8" s="711">
        <v>558.15200000000004</v>
      </c>
      <c r="BQ8" s="711">
        <v>498.096</v>
      </c>
      <c r="BR8" s="711">
        <v>445.00799999999998</v>
      </c>
      <c r="BS8" s="711">
        <v>414.78800000000001</v>
      </c>
      <c r="BT8" s="711">
        <v>494.58499999999998</v>
      </c>
      <c r="BU8" s="711">
        <v>590.24400000000003</v>
      </c>
      <c r="BV8" s="711">
        <v>697.548</v>
      </c>
      <c r="BW8" s="711">
        <v>678.92499999999995</v>
      </c>
      <c r="BX8" s="711">
        <v>687.60799999999995</v>
      </c>
      <c r="BY8" s="711">
        <v>648.89800000000002</v>
      </c>
      <c r="BZ8" s="711">
        <v>637.28800000000001</v>
      </c>
      <c r="CA8" s="711">
        <f>[4]Dataset!BY9/1000</f>
        <v>586.58000000000004</v>
      </c>
      <c r="CB8" s="711">
        <f>[4]Dataset!BZ9/1000</f>
        <v>595.17499999999995</v>
      </c>
      <c r="CC8" s="711">
        <f>[5]Dataset!CA9/1000</f>
        <v>492.85599999999999</v>
      </c>
      <c r="CD8" s="711">
        <f>[5]Dataset!CB9/1000</f>
        <v>408.26900000000001</v>
      </c>
      <c r="CE8" s="711">
        <f>[5]Dataset!CC9/1000</f>
        <v>397.44799999999998</v>
      </c>
      <c r="CF8" s="711">
        <f>[5]Dataset!CD9/1000</f>
        <v>466.17700000000002</v>
      </c>
      <c r="CG8" s="711">
        <f>[2]Dataset!CE9/1000</f>
        <v>554.70000000000005</v>
      </c>
      <c r="CH8" s="711">
        <f>[2]Dataset!CF9/1000</f>
        <v>606.78399999999999</v>
      </c>
      <c r="CI8" s="711">
        <f>[2]Dataset!CG9/1000</f>
        <v>607.02</v>
      </c>
    </row>
    <row r="9" spans="1:87" ht="16.5" customHeight="1" x14ac:dyDescent="0.25">
      <c r="A9" s="1113"/>
      <c r="B9" s="708"/>
      <c r="C9" s="718" t="s">
        <v>714</v>
      </c>
      <c r="D9" s="712">
        <v>4368.2160000000003</v>
      </c>
      <c r="E9" s="712">
        <v>4357.1369999999997</v>
      </c>
      <c r="F9" s="712">
        <v>3883.0259999999998</v>
      </c>
      <c r="G9" s="712">
        <v>3637.6309999999999</v>
      </c>
      <c r="H9" s="712">
        <v>3502.67</v>
      </c>
      <c r="I9" s="712">
        <v>3143.2570000000001</v>
      </c>
      <c r="J9" s="712">
        <v>2882.58</v>
      </c>
      <c r="K9" s="712">
        <v>2831.5390000000002</v>
      </c>
      <c r="L9" s="712">
        <v>3428.5030000000002</v>
      </c>
      <c r="M9" s="712">
        <v>3578.694</v>
      </c>
      <c r="N9" s="712">
        <v>3979.4639999999999</v>
      </c>
      <c r="O9" s="712">
        <v>4063.8180000000002</v>
      </c>
      <c r="P9" s="712">
        <v>4199.6880000000001</v>
      </c>
      <c r="Q9" s="712">
        <v>4546.5069999999996</v>
      </c>
      <c r="R9" s="712">
        <v>4078.5819999999999</v>
      </c>
      <c r="S9" s="712">
        <v>3716.0520000000001</v>
      </c>
      <c r="T9" s="712">
        <v>3697.547</v>
      </c>
      <c r="U9" s="712">
        <v>3136.9070000000002</v>
      </c>
      <c r="V9" s="712">
        <v>2943.6120000000001</v>
      </c>
      <c r="W9" s="712">
        <v>2923.5740000000001</v>
      </c>
      <c r="X9" s="712">
        <v>3389.6689999999999</v>
      </c>
      <c r="Y9" s="712">
        <v>3698.788</v>
      </c>
      <c r="Z9" s="712">
        <v>3837.0970000000002</v>
      </c>
      <c r="AA9" s="712">
        <v>3879.3980000000001</v>
      </c>
      <c r="AB9" s="712">
        <v>4139.0510000000004</v>
      </c>
      <c r="AC9" s="712">
        <v>4247.3739999999998</v>
      </c>
      <c r="AD9" s="712">
        <v>3768.5079999999998</v>
      </c>
      <c r="AE9" s="712">
        <v>3661.3389999999999</v>
      </c>
      <c r="AF9" s="712">
        <v>3703.9679999999998</v>
      </c>
      <c r="AG9" s="712">
        <v>3093.4369999999999</v>
      </c>
      <c r="AH9" s="712">
        <v>2835.5859999999998</v>
      </c>
      <c r="AI9" s="712">
        <v>2711.973</v>
      </c>
      <c r="AJ9" s="712">
        <v>3202.58</v>
      </c>
      <c r="AK9" s="712">
        <v>3568.0169999999998</v>
      </c>
      <c r="AL9" s="712">
        <v>3875.3</v>
      </c>
      <c r="AM9" s="712">
        <v>3769.8980000000001</v>
      </c>
      <c r="AN9" s="712">
        <v>4013.79</v>
      </c>
      <c r="AO9" s="712">
        <v>4427.9539999999997</v>
      </c>
      <c r="AP9" s="712">
        <v>5041.6989999999996</v>
      </c>
      <c r="AQ9" s="712">
        <v>4834.9260000000004</v>
      </c>
      <c r="AR9" s="712">
        <v>3942.2269999999999</v>
      </c>
      <c r="AS9" s="712">
        <v>3421.2820000000002</v>
      </c>
      <c r="AT9" s="712">
        <v>2835.1350000000002</v>
      </c>
      <c r="AU9" s="712">
        <v>2730.2840000000001</v>
      </c>
      <c r="AV9" s="712">
        <v>3248.9940000000001</v>
      </c>
      <c r="AW9" s="712">
        <v>3890.0160000000001</v>
      </c>
      <c r="AX9" s="712">
        <v>4281.3109999999997</v>
      </c>
      <c r="AY9" s="712">
        <v>4251.4750000000004</v>
      </c>
      <c r="AZ9" s="712">
        <v>4320.8429999999998</v>
      </c>
      <c r="BA9" s="712">
        <v>4074.3</v>
      </c>
      <c r="BB9" s="712">
        <v>4310.2309999999998</v>
      </c>
      <c r="BC9" s="712">
        <v>3930.127</v>
      </c>
      <c r="BD9" s="712">
        <v>3694.7089999999998</v>
      </c>
      <c r="BE9" s="712">
        <v>3367.9319999999998</v>
      </c>
      <c r="BF9" s="712">
        <v>3252.6750000000002</v>
      </c>
      <c r="BG9" s="712">
        <v>2861.5619999999999</v>
      </c>
      <c r="BH9" s="712">
        <v>3083.5880000000002</v>
      </c>
      <c r="BI9" s="712">
        <v>3402.576</v>
      </c>
      <c r="BJ9" s="712">
        <v>3627.826</v>
      </c>
      <c r="BK9" s="712">
        <v>3603.529</v>
      </c>
      <c r="BL9" s="712">
        <v>3801.9119999999998</v>
      </c>
      <c r="BM9" s="712">
        <v>4140.82</v>
      </c>
      <c r="BN9" s="712">
        <v>3561.5059999999999</v>
      </c>
      <c r="BO9" s="712">
        <v>3228.915</v>
      </c>
      <c r="BP9" s="712">
        <v>3146.808</v>
      </c>
      <c r="BQ9" s="712">
        <v>2681.741</v>
      </c>
      <c r="BR9" s="712">
        <v>2542.808</v>
      </c>
      <c r="BS9" s="712">
        <v>2449.828</v>
      </c>
      <c r="BT9" s="712">
        <v>2876.9229999999998</v>
      </c>
      <c r="BU9" s="712">
        <v>3117.3290000000002</v>
      </c>
      <c r="BV9" s="712">
        <v>3478.5129999999999</v>
      </c>
      <c r="BW9" s="712">
        <v>3531.3870000000002</v>
      </c>
      <c r="BX9" s="712">
        <v>3544.029</v>
      </c>
      <c r="BY9" s="712">
        <v>3846.0520000000001</v>
      </c>
      <c r="BZ9" s="712">
        <v>3266.3440000000001</v>
      </c>
      <c r="CA9" s="712">
        <f>[4]Dataset!BY10/1000</f>
        <v>3068.1089999999999</v>
      </c>
      <c r="CB9" s="712">
        <f>[4]Dataset!BZ10/1000</f>
        <v>3194.63</v>
      </c>
      <c r="CC9" s="712">
        <f>[5]Dataset!CA10/1000</f>
        <v>2709.4119999999998</v>
      </c>
      <c r="CD9" s="712">
        <f>[5]Dataset!CB10/1000</f>
        <v>2426.837</v>
      </c>
      <c r="CE9" s="712">
        <f>[5]Dataset!CC10/1000</f>
        <v>2349.261</v>
      </c>
      <c r="CF9" s="712">
        <f>[5]Dataset!CD10/1000</f>
        <v>2647.6179999999999</v>
      </c>
      <c r="CG9" s="712">
        <f>[2]Dataset!CE10/1000</f>
        <v>2970.741</v>
      </c>
      <c r="CH9" s="712">
        <f>[2]Dataset!CF10/1000</f>
        <v>3273.6419999999998</v>
      </c>
      <c r="CI9" s="712">
        <f>[2]Dataset!CG10/1000</f>
        <v>3186.654</v>
      </c>
    </row>
    <row r="10" spans="1:87" ht="16.5" customHeight="1" x14ac:dyDescent="0.25">
      <c r="A10" s="1113"/>
      <c r="B10" s="708"/>
      <c r="C10" s="717" t="s">
        <v>407</v>
      </c>
      <c r="D10" s="711">
        <v>1844.405</v>
      </c>
      <c r="E10" s="711">
        <v>1802.463</v>
      </c>
      <c r="F10" s="711">
        <v>1753.3820000000001</v>
      </c>
      <c r="G10" s="711">
        <v>1634.8030000000001</v>
      </c>
      <c r="H10" s="711">
        <v>1588.4159999999999</v>
      </c>
      <c r="I10" s="711">
        <v>1267.471</v>
      </c>
      <c r="J10" s="711">
        <v>1104.58</v>
      </c>
      <c r="K10" s="711">
        <v>948.69500000000005</v>
      </c>
      <c r="L10" s="711">
        <v>1435.249</v>
      </c>
      <c r="M10" s="711">
        <v>1722.412</v>
      </c>
      <c r="N10" s="711">
        <v>1883.4349999999999</v>
      </c>
      <c r="O10" s="711">
        <v>1661.671</v>
      </c>
      <c r="P10" s="711">
        <v>1840.5909999999999</v>
      </c>
      <c r="Q10" s="711">
        <v>1907.7570000000001</v>
      </c>
      <c r="R10" s="711">
        <v>1900.0360000000001</v>
      </c>
      <c r="S10" s="711">
        <v>1714.424</v>
      </c>
      <c r="T10" s="711">
        <v>1658.0250000000001</v>
      </c>
      <c r="U10" s="711">
        <v>1272.4090000000001</v>
      </c>
      <c r="V10" s="711">
        <v>1334.1579999999999</v>
      </c>
      <c r="W10" s="711">
        <v>894.13300000000004</v>
      </c>
      <c r="X10" s="711">
        <v>1290.4739999999999</v>
      </c>
      <c r="Y10" s="711">
        <v>1659.473</v>
      </c>
      <c r="Z10" s="711">
        <v>1815.6880000000001</v>
      </c>
      <c r="AA10" s="711">
        <v>1550.5</v>
      </c>
      <c r="AB10" s="711">
        <v>1723.4549999999999</v>
      </c>
      <c r="AC10" s="711">
        <v>1751.4960000000001</v>
      </c>
      <c r="AD10" s="711">
        <v>1784.3240000000001</v>
      </c>
      <c r="AE10" s="711">
        <v>1656.12</v>
      </c>
      <c r="AF10" s="711">
        <v>1722.4929999999999</v>
      </c>
      <c r="AG10" s="711">
        <v>1314.819</v>
      </c>
      <c r="AH10" s="711">
        <v>1136.404</v>
      </c>
      <c r="AI10" s="711">
        <v>966.60799999999995</v>
      </c>
      <c r="AJ10" s="711">
        <v>1380.5709999999999</v>
      </c>
      <c r="AK10" s="711">
        <v>1630.838</v>
      </c>
      <c r="AL10" s="711">
        <v>1740.153</v>
      </c>
      <c r="AM10" s="711">
        <v>1565.3240000000001</v>
      </c>
      <c r="AN10" s="711">
        <v>1734.4670000000001</v>
      </c>
      <c r="AO10" s="711">
        <v>1794.425</v>
      </c>
      <c r="AP10" s="711">
        <v>2121.395</v>
      </c>
      <c r="AQ10" s="711">
        <v>1971.126</v>
      </c>
      <c r="AR10" s="711">
        <v>1740.383</v>
      </c>
      <c r="AS10" s="711">
        <v>1416.1579999999999</v>
      </c>
      <c r="AT10" s="711">
        <v>1166.8969999999999</v>
      </c>
      <c r="AU10" s="711">
        <v>1036.558</v>
      </c>
      <c r="AV10" s="711">
        <v>1450.1010000000001</v>
      </c>
      <c r="AW10" s="711">
        <v>1785.6759999999999</v>
      </c>
      <c r="AX10" s="711">
        <v>1947.72</v>
      </c>
      <c r="AY10" s="711">
        <v>1745.9349999999999</v>
      </c>
      <c r="AZ10" s="711">
        <v>1855.3879999999999</v>
      </c>
      <c r="BA10" s="711">
        <v>1838.413</v>
      </c>
      <c r="BB10" s="711">
        <v>1860.1079999999999</v>
      </c>
      <c r="BC10" s="711">
        <v>1840.5150000000001</v>
      </c>
      <c r="BD10" s="711">
        <v>1621.44</v>
      </c>
      <c r="BE10" s="711">
        <v>1174.963</v>
      </c>
      <c r="BF10" s="711">
        <v>1061.8910000000001</v>
      </c>
      <c r="BG10" s="711">
        <v>959.68899999999996</v>
      </c>
      <c r="BH10" s="711">
        <v>1348.194</v>
      </c>
      <c r="BI10" s="711">
        <v>1626.818</v>
      </c>
      <c r="BJ10" s="711">
        <v>1772.2470000000001</v>
      </c>
      <c r="BK10" s="711">
        <v>1632.5830000000001</v>
      </c>
      <c r="BL10" s="711">
        <v>1813.5809999999999</v>
      </c>
      <c r="BM10" s="711">
        <v>1750.6389999999999</v>
      </c>
      <c r="BN10" s="711">
        <v>1772.913</v>
      </c>
      <c r="BO10" s="711">
        <v>1574.2239999999999</v>
      </c>
      <c r="BP10" s="711">
        <v>1501.383</v>
      </c>
      <c r="BQ10" s="711">
        <v>1189.3710000000001</v>
      </c>
      <c r="BR10" s="711">
        <v>1011.516</v>
      </c>
      <c r="BS10" s="711">
        <v>981.80399999999997</v>
      </c>
      <c r="BT10" s="711">
        <v>1394.078</v>
      </c>
      <c r="BU10" s="711">
        <v>1545.934</v>
      </c>
      <c r="BV10" s="711">
        <v>1609.271</v>
      </c>
      <c r="BW10" s="711">
        <v>1463.6759999999999</v>
      </c>
      <c r="BX10" s="711">
        <v>1622.884</v>
      </c>
      <c r="BY10" s="711">
        <v>1638.175</v>
      </c>
      <c r="BZ10" s="711">
        <v>1669.3510000000001</v>
      </c>
      <c r="CA10" s="711">
        <f>[4]Dataset!BY11/1000</f>
        <v>1603.348</v>
      </c>
      <c r="CB10" s="711">
        <f>[4]Dataset!BZ11/1000</f>
        <v>1479.99</v>
      </c>
      <c r="CC10" s="711">
        <f>[5]Dataset!CA11/1000</f>
        <v>1207.085</v>
      </c>
      <c r="CD10" s="711">
        <f>[5]Dataset!CB11/1000</f>
        <v>1119.0260000000001</v>
      </c>
      <c r="CE10" s="711">
        <f>[5]Dataset!CC11/1000</f>
        <v>1043.414</v>
      </c>
      <c r="CF10" s="711">
        <f>[5]Dataset!CD11/1000</f>
        <v>1347.163</v>
      </c>
      <c r="CG10" s="711">
        <f>[2]Dataset!CE11/1000</f>
        <v>1462.567</v>
      </c>
      <c r="CH10" s="711">
        <f>[2]Dataset!CF11/1000</f>
        <v>1587.61</v>
      </c>
      <c r="CI10" s="711">
        <f>[2]Dataset!CG11/1000</f>
        <v>1534.4259999999999</v>
      </c>
    </row>
    <row r="11" spans="1:87" ht="16.5" customHeight="1" x14ac:dyDescent="0.25">
      <c r="A11" s="1113"/>
      <c r="B11" s="708"/>
      <c r="C11" s="717" t="s">
        <v>408</v>
      </c>
      <c r="D11" s="711">
        <v>575.09199999999998</v>
      </c>
      <c r="E11" s="711">
        <v>539.05600000000004</v>
      </c>
      <c r="F11" s="711">
        <v>543.36099999999999</v>
      </c>
      <c r="G11" s="711">
        <v>496.16500000000002</v>
      </c>
      <c r="H11" s="711">
        <v>474.33699999999999</v>
      </c>
      <c r="I11" s="711">
        <v>438.74299999999999</v>
      </c>
      <c r="J11" s="711">
        <v>419.154</v>
      </c>
      <c r="K11" s="711">
        <v>400.98899999999998</v>
      </c>
      <c r="L11" s="711">
        <v>467.75900000000001</v>
      </c>
      <c r="M11" s="711">
        <v>514.94000000000005</v>
      </c>
      <c r="N11" s="711">
        <v>548.93299999999999</v>
      </c>
      <c r="O11" s="711">
        <v>572.16200000000003</v>
      </c>
      <c r="P11" s="711">
        <v>527.02</v>
      </c>
      <c r="Q11" s="711">
        <v>552.17100000000005</v>
      </c>
      <c r="R11" s="711">
        <v>576.34199999999998</v>
      </c>
      <c r="S11" s="711">
        <v>491.68200000000002</v>
      </c>
      <c r="T11" s="711">
        <v>474.66500000000002</v>
      </c>
      <c r="U11" s="711">
        <v>855.83900000000006</v>
      </c>
      <c r="V11" s="711">
        <v>398.52199999999999</v>
      </c>
      <c r="W11" s="711">
        <v>372.709</v>
      </c>
      <c r="X11" s="711">
        <v>407.16899999999998</v>
      </c>
      <c r="Y11" s="711">
        <v>477.12299999999999</v>
      </c>
      <c r="Z11" s="711">
        <v>492.63799999999998</v>
      </c>
      <c r="AA11" s="711">
        <v>482.935</v>
      </c>
      <c r="AB11" s="711">
        <v>507.31599999999997</v>
      </c>
      <c r="AC11" s="711">
        <v>491.86</v>
      </c>
      <c r="AD11" s="711">
        <v>501.05700000000002</v>
      </c>
      <c r="AE11" s="711">
        <v>495.52100000000002</v>
      </c>
      <c r="AF11" s="711">
        <v>452.13099999999997</v>
      </c>
      <c r="AG11" s="711">
        <v>399.81099999999998</v>
      </c>
      <c r="AH11" s="711">
        <v>383.221</v>
      </c>
      <c r="AI11" s="711">
        <v>408.43900000000002</v>
      </c>
      <c r="AJ11" s="711">
        <v>461.26600000000002</v>
      </c>
      <c r="AK11" s="711">
        <v>534.49699999999996</v>
      </c>
      <c r="AL11" s="711">
        <v>570.45600000000002</v>
      </c>
      <c r="AM11" s="711">
        <v>569.63</v>
      </c>
      <c r="AN11" s="711">
        <v>535.03800000000001</v>
      </c>
      <c r="AO11" s="711">
        <v>492.52499999999998</v>
      </c>
      <c r="AP11" s="711">
        <v>703.74</v>
      </c>
      <c r="AQ11" s="711">
        <v>676.125</v>
      </c>
      <c r="AR11" s="711">
        <v>522.87099999999998</v>
      </c>
      <c r="AS11" s="711">
        <v>465.44799999999998</v>
      </c>
      <c r="AT11" s="711">
        <v>407.40499999999997</v>
      </c>
      <c r="AU11" s="711">
        <v>397.29599999999999</v>
      </c>
      <c r="AV11" s="711">
        <v>447.101</v>
      </c>
      <c r="AW11" s="711">
        <v>512.41800000000001</v>
      </c>
      <c r="AX11" s="711">
        <v>568.67499999999995</v>
      </c>
      <c r="AY11" s="711">
        <v>580.726</v>
      </c>
      <c r="AZ11" s="711">
        <v>527.49300000000005</v>
      </c>
      <c r="BA11" s="711">
        <v>516.91300000000001</v>
      </c>
      <c r="BB11" s="711">
        <v>520.12</v>
      </c>
      <c r="BC11" s="711">
        <v>505.18200000000002</v>
      </c>
      <c r="BD11" s="711">
        <v>444.78899999999999</v>
      </c>
      <c r="BE11" s="711">
        <v>380.29300000000001</v>
      </c>
      <c r="BF11" s="711">
        <v>369.85599999999999</v>
      </c>
      <c r="BG11" s="711">
        <v>349.18900000000002</v>
      </c>
      <c r="BH11" s="711">
        <v>371.49200000000002</v>
      </c>
      <c r="BI11" s="711">
        <v>405.04599999999999</v>
      </c>
      <c r="BJ11" s="711">
        <v>429.09899999999999</v>
      </c>
      <c r="BK11" s="711">
        <v>440.72199999999998</v>
      </c>
      <c r="BL11" s="711">
        <v>472.358</v>
      </c>
      <c r="BM11" s="711">
        <v>421.41899999999998</v>
      </c>
      <c r="BN11" s="711">
        <v>437.86799999999999</v>
      </c>
      <c r="BO11" s="711">
        <v>427.459</v>
      </c>
      <c r="BP11" s="711">
        <v>411.29300000000001</v>
      </c>
      <c r="BQ11" s="711">
        <v>369.875</v>
      </c>
      <c r="BR11" s="711">
        <v>363.67</v>
      </c>
      <c r="BS11" s="711">
        <v>327.28100000000001</v>
      </c>
      <c r="BT11" s="711">
        <v>367.19200000000001</v>
      </c>
      <c r="BU11" s="711">
        <v>390.12599999999998</v>
      </c>
      <c r="BV11" s="711">
        <v>407.18700000000001</v>
      </c>
      <c r="BW11" s="711">
        <v>427.68</v>
      </c>
      <c r="BX11" s="711">
        <v>443.70100000000002</v>
      </c>
      <c r="BY11" s="711">
        <v>408.96499999999997</v>
      </c>
      <c r="BZ11" s="711">
        <v>403.30099999999999</v>
      </c>
      <c r="CA11" s="711">
        <f>[4]Dataset!BY12/1000</f>
        <v>395.20699999999999</v>
      </c>
      <c r="CB11" s="711">
        <f>[4]Dataset!BZ12/1000</f>
        <v>382.80599999999998</v>
      </c>
      <c r="CC11" s="711">
        <f>[5]Dataset!CA12/1000</f>
        <v>345.88600000000002</v>
      </c>
      <c r="CD11" s="711">
        <f>[5]Dataset!CB12/1000</f>
        <v>348.35199999999998</v>
      </c>
      <c r="CE11" s="711">
        <f>[5]Dataset!CC12/1000</f>
        <v>315.34800000000001</v>
      </c>
      <c r="CF11" s="711">
        <f>[5]Dataset!CD12/1000</f>
        <v>371.72</v>
      </c>
      <c r="CG11" s="711">
        <f>[2]Dataset!CE12/1000</f>
        <v>381.69400000000002</v>
      </c>
      <c r="CH11" s="711">
        <f>[2]Dataset!CF12/1000</f>
        <v>423.02499999999998</v>
      </c>
      <c r="CI11" s="711">
        <f>[2]Dataset!CG12/1000</f>
        <v>430.87599999999998</v>
      </c>
    </row>
    <row r="12" spans="1:87" ht="16.5" customHeight="1" x14ac:dyDescent="0.25">
      <c r="A12" s="1113"/>
      <c r="B12" s="706" t="s">
        <v>713</v>
      </c>
      <c r="C12" s="717" t="s">
        <v>409</v>
      </c>
      <c r="D12" s="711">
        <v>465.50700000000001</v>
      </c>
      <c r="E12" s="711">
        <v>431.4</v>
      </c>
      <c r="F12" s="711">
        <v>423.173</v>
      </c>
      <c r="G12" s="711">
        <v>392.21199999999999</v>
      </c>
      <c r="H12" s="711">
        <v>382.66399999999999</v>
      </c>
      <c r="I12" s="711">
        <v>372.61700000000002</v>
      </c>
      <c r="J12" s="711">
        <v>346.416</v>
      </c>
      <c r="K12" s="711">
        <v>299.351</v>
      </c>
      <c r="L12" s="711">
        <v>389.11700000000002</v>
      </c>
      <c r="M12" s="711">
        <v>396.32600000000002</v>
      </c>
      <c r="N12" s="711">
        <v>420.47</v>
      </c>
      <c r="O12" s="711">
        <v>403.06400000000002</v>
      </c>
      <c r="P12" s="711">
        <v>437.96499999999997</v>
      </c>
      <c r="Q12" s="711">
        <v>450.59300000000002</v>
      </c>
      <c r="R12" s="711">
        <v>439.94</v>
      </c>
      <c r="S12" s="711">
        <v>386.11200000000002</v>
      </c>
      <c r="T12" s="711">
        <v>393.17099999999999</v>
      </c>
      <c r="U12" s="711">
        <v>362.08300000000003</v>
      </c>
      <c r="V12" s="711">
        <v>335.19600000000003</v>
      </c>
      <c r="W12" s="711">
        <v>295.702</v>
      </c>
      <c r="X12" s="711">
        <v>355.66800000000001</v>
      </c>
      <c r="Y12" s="711">
        <v>390.25299999999999</v>
      </c>
      <c r="Z12" s="711">
        <v>407.541</v>
      </c>
      <c r="AA12" s="711">
        <v>386.709</v>
      </c>
      <c r="AB12" s="711">
        <v>434.221</v>
      </c>
      <c r="AC12" s="711">
        <v>408.98399999999998</v>
      </c>
      <c r="AD12" s="711">
        <v>404.01</v>
      </c>
      <c r="AE12" s="711">
        <v>387.12099999999998</v>
      </c>
      <c r="AF12" s="711">
        <v>405.84300000000002</v>
      </c>
      <c r="AG12" s="711">
        <v>359.19499999999999</v>
      </c>
      <c r="AH12" s="711">
        <v>321.64</v>
      </c>
      <c r="AI12" s="711">
        <v>289.39400000000001</v>
      </c>
      <c r="AJ12" s="711">
        <v>375.39800000000002</v>
      </c>
      <c r="AK12" s="711">
        <v>418.036</v>
      </c>
      <c r="AL12" s="711">
        <v>453.76</v>
      </c>
      <c r="AM12" s="711">
        <v>428.53500000000003</v>
      </c>
      <c r="AN12" s="711">
        <v>428.20600000000002</v>
      </c>
      <c r="AO12" s="711">
        <v>414.53699999999998</v>
      </c>
      <c r="AP12" s="711">
        <v>533.43100000000004</v>
      </c>
      <c r="AQ12" s="711">
        <v>537.50300000000004</v>
      </c>
      <c r="AR12" s="711">
        <v>449.18400000000003</v>
      </c>
      <c r="AS12" s="711">
        <v>401.12400000000002</v>
      </c>
      <c r="AT12" s="711">
        <v>321.20499999999998</v>
      </c>
      <c r="AU12" s="711">
        <v>291.416</v>
      </c>
      <c r="AV12" s="711">
        <v>360.97</v>
      </c>
      <c r="AW12" s="711">
        <v>405.23599999999999</v>
      </c>
      <c r="AX12" s="711">
        <v>448.04700000000003</v>
      </c>
      <c r="AY12" s="711">
        <v>432.387</v>
      </c>
      <c r="AZ12" s="711">
        <v>453.67099999999999</v>
      </c>
      <c r="BA12" s="711">
        <v>430.40600000000001</v>
      </c>
      <c r="BB12" s="711">
        <v>417.64299999999997</v>
      </c>
      <c r="BC12" s="711">
        <v>429.10199999999998</v>
      </c>
      <c r="BD12" s="711">
        <v>394.40600000000001</v>
      </c>
      <c r="BE12" s="711">
        <v>372.33</v>
      </c>
      <c r="BF12" s="711">
        <v>321.02499999999998</v>
      </c>
      <c r="BG12" s="711">
        <v>280.86799999999999</v>
      </c>
      <c r="BH12" s="711">
        <v>341.53</v>
      </c>
      <c r="BI12" s="711">
        <v>365.04500000000002</v>
      </c>
      <c r="BJ12" s="711">
        <v>377.24299999999999</v>
      </c>
      <c r="BK12" s="711">
        <v>377.16899999999998</v>
      </c>
      <c r="BL12" s="711">
        <v>406.80099999999999</v>
      </c>
      <c r="BM12" s="711">
        <v>386.31400000000002</v>
      </c>
      <c r="BN12" s="711">
        <v>421.50400000000002</v>
      </c>
      <c r="BO12" s="711">
        <v>372.80799999999999</v>
      </c>
      <c r="BP12" s="711">
        <v>345.22</v>
      </c>
      <c r="BQ12" s="711">
        <v>324.68099999999998</v>
      </c>
      <c r="BR12" s="711">
        <v>296.928</v>
      </c>
      <c r="BS12" s="711">
        <v>285.98599999999999</v>
      </c>
      <c r="BT12" s="711">
        <v>341.19299999999998</v>
      </c>
      <c r="BU12" s="711">
        <v>347.66699999999997</v>
      </c>
      <c r="BV12" s="711">
        <v>373.27100000000002</v>
      </c>
      <c r="BW12" s="711">
        <v>335.65</v>
      </c>
      <c r="BX12" s="711">
        <v>352.20400000000001</v>
      </c>
      <c r="BY12" s="711">
        <v>330.85399999999998</v>
      </c>
      <c r="BZ12" s="711">
        <v>330.70699999999999</v>
      </c>
      <c r="CA12" s="711">
        <f>[4]Dataset!BY13/1000</f>
        <v>317.08800000000002</v>
      </c>
      <c r="CB12" s="711">
        <f>[4]Dataset!BZ13/1000</f>
        <v>330.18599999999998</v>
      </c>
      <c r="CC12" s="711">
        <f>[5]Dataset!CA13/1000</f>
        <v>330.23</v>
      </c>
      <c r="CD12" s="711">
        <f>[5]Dataset!CB13/1000</f>
        <v>269.56200000000001</v>
      </c>
      <c r="CE12" s="711">
        <f>[5]Dataset!CC13/1000</f>
        <v>260.15499999999997</v>
      </c>
      <c r="CF12" s="711">
        <f>[5]Dataset!CD13/1000</f>
        <v>332.24700000000001</v>
      </c>
      <c r="CG12" s="711">
        <f>[2]Dataset!CE13/1000</f>
        <v>343.08699999999999</v>
      </c>
      <c r="CH12" s="711">
        <f>[2]Dataset!CF13/1000</f>
        <v>370.68799999999999</v>
      </c>
      <c r="CI12" s="711">
        <f>[2]Dataset!CG13/1000</f>
        <v>338.96800000000002</v>
      </c>
    </row>
    <row r="13" spans="1:87" ht="16.5" customHeight="1" x14ac:dyDescent="0.25">
      <c r="A13" s="1113"/>
      <c r="B13" s="706" t="s">
        <v>724</v>
      </c>
      <c r="C13" s="718" t="s">
        <v>715</v>
      </c>
      <c r="D13" s="712">
        <v>3583.22</v>
      </c>
      <c r="E13" s="712">
        <v>3512.1179999999999</v>
      </c>
      <c r="F13" s="712">
        <v>3434.989</v>
      </c>
      <c r="G13" s="712">
        <v>3185.7379999999998</v>
      </c>
      <c r="H13" s="712">
        <v>3067.4879999999998</v>
      </c>
      <c r="I13" s="712">
        <v>2635.4670000000001</v>
      </c>
      <c r="J13" s="712">
        <v>2419.3389999999999</v>
      </c>
      <c r="K13" s="712">
        <v>2241.8220000000001</v>
      </c>
      <c r="L13" s="712">
        <v>3058.9140000000002</v>
      </c>
      <c r="M13" s="712">
        <v>3373.8539999999998</v>
      </c>
      <c r="N13" s="712">
        <v>3638.8209999999999</v>
      </c>
      <c r="O13" s="712">
        <v>3308.2440000000001</v>
      </c>
      <c r="P13" s="712">
        <v>3514.73</v>
      </c>
      <c r="Q13" s="712">
        <v>3694.0010000000002</v>
      </c>
      <c r="R13" s="712">
        <v>3653.4659999999999</v>
      </c>
      <c r="S13" s="712">
        <v>3372.2280000000001</v>
      </c>
      <c r="T13" s="712">
        <v>3275.8850000000002</v>
      </c>
      <c r="U13" s="712">
        <v>3172.1680000000001</v>
      </c>
      <c r="V13" s="712">
        <v>2722.721</v>
      </c>
      <c r="W13" s="712">
        <v>2201.665</v>
      </c>
      <c r="X13" s="712">
        <v>2699.9690000000001</v>
      </c>
      <c r="Y13" s="712">
        <v>3217.3809999999999</v>
      </c>
      <c r="Z13" s="712">
        <v>3403.777</v>
      </c>
      <c r="AA13" s="712">
        <v>3092.2910000000002</v>
      </c>
      <c r="AB13" s="712">
        <v>3411.7190000000001</v>
      </c>
      <c r="AC13" s="712">
        <v>3395.009</v>
      </c>
      <c r="AD13" s="712">
        <v>3427.0810000000001</v>
      </c>
      <c r="AE13" s="712">
        <v>3263.02</v>
      </c>
      <c r="AF13" s="712">
        <v>3321.5459999999998</v>
      </c>
      <c r="AG13" s="712">
        <v>2754.88</v>
      </c>
      <c r="AH13" s="712">
        <v>2506.3539999999998</v>
      </c>
      <c r="AI13" s="712">
        <v>2354.433</v>
      </c>
      <c r="AJ13" s="712">
        <v>2924.259</v>
      </c>
      <c r="AK13" s="712">
        <v>3352.529</v>
      </c>
      <c r="AL13" s="712">
        <v>3580.3330000000001</v>
      </c>
      <c r="AM13" s="712">
        <v>3414.3040000000001</v>
      </c>
      <c r="AN13" s="712">
        <v>3566.7849999999999</v>
      </c>
      <c r="AO13" s="712">
        <v>3563.7979999999998</v>
      </c>
      <c r="AP13" s="712">
        <v>4484.6499999999996</v>
      </c>
      <c r="AQ13" s="712">
        <v>4370.6499999999996</v>
      </c>
      <c r="AR13" s="712">
        <v>3722.614</v>
      </c>
      <c r="AS13" s="712">
        <v>3195.377</v>
      </c>
      <c r="AT13" s="712">
        <v>2706.1889999999999</v>
      </c>
      <c r="AU13" s="712">
        <v>2493.3240000000001</v>
      </c>
      <c r="AV13" s="712">
        <v>3087.902</v>
      </c>
      <c r="AW13" s="712">
        <v>3598.7640000000001</v>
      </c>
      <c r="AX13" s="712">
        <v>3980.2640000000001</v>
      </c>
      <c r="AY13" s="712">
        <v>3871.069</v>
      </c>
      <c r="AZ13" s="712">
        <v>3849.335</v>
      </c>
      <c r="BA13" s="712">
        <v>3765.3809999999999</v>
      </c>
      <c r="BB13" s="712">
        <v>3651.5839999999998</v>
      </c>
      <c r="BC13" s="712">
        <v>3629.335</v>
      </c>
      <c r="BD13" s="712">
        <v>3261.549</v>
      </c>
      <c r="BE13" s="712">
        <v>2653.9319999999998</v>
      </c>
      <c r="BF13" s="712">
        <v>2460.3429999999998</v>
      </c>
      <c r="BG13" s="712">
        <v>2277.5349999999999</v>
      </c>
      <c r="BH13" s="712">
        <v>2811.491</v>
      </c>
      <c r="BI13" s="712">
        <v>3241.8510000000001</v>
      </c>
      <c r="BJ13" s="712">
        <v>3502.7510000000002</v>
      </c>
      <c r="BK13" s="712">
        <v>3435.7939999999999</v>
      </c>
      <c r="BL13" s="712">
        <v>3719.4110000000001</v>
      </c>
      <c r="BM13" s="712">
        <v>3527.9430000000002</v>
      </c>
      <c r="BN13" s="712">
        <v>3565.2289999999998</v>
      </c>
      <c r="BO13" s="712">
        <v>3269.8180000000002</v>
      </c>
      <c r="BP13" s="712">
        <v>3103.2710000000002</v>
      </c>
      <c r="BQ13" s="712">
        <v>2717.181</v>
      </c>
      <c r="BR13" s="712">
        <v>2442.5990000000002</v>
      </c>
      <c r="BS13" s="712">
        <v>2354.16</v>
      </c>
      <c r="BT13" s="712">
        <v>2952.53</v>
      </c>
      <c r="BU13" s="712">
        <v>3169.0830000000001</v>
      </c>
      <c r="BV13" s="712">
        <v>3352.1370000000002</v>
      </c>
      <c r="BW13" s="712">
        <v>3272.3420000000001</v>
      </c>
      <c r="BX13" s="712">
        <v>3460.078</v>
      </c>
      <c r="BY13" s="712">
        <v>3361.3359999999998</v>
      </c>
      <c r="BZ13" s="712">
        <v>3376.7939999999999</v>
      </c>
      <c r="CA13" s="712">
        <f>[4]Dataset!BY14/1000</f>
        <v>3223.0070000000001</v>
      </c>
      <c r="CB13" s="712">
        <f>[4]Dataset!BZ14/1000</f>
        <v>3096.5749999999998</v>
      </c>
      <c r="CC13" s="712">
        <f>[5]Dataset!CA14/1000</f>
        <v>2768.5030000000002</v>
      </c>
      <c r="CD13" s="712">
        <f>[5]Dataset!CB14/1000</f>
        <v>2540.5540000000001</v>
      </c>
      <c r="CE13" s="712">
        <f>[5]Dataset!CC14/1000</f>
        <v>2457.7089999999998</v>
      </c>
      <c r="CF13" s="712">
        <f>[5]Dataset!CD14/1000</f>
        <v>2964.6210000000001</v>
      </c>
      <c r="CG13" s="712">
        <f>[2]Dataset!CE14/1000</f>
        <v>3144.7249999999999</v>
      </c>
      <c r="CH13" s="712">
        <f>[2]Dataset!CF14/1000</f>
        <v>3389.74</v>
      </c>
      <c r="CI13" s="712">
        <f>[2]Dataset!CG14/1000</f>
        <v>3341.873</v>
      </c>
    </row>
    <row r="14" spans="1:87" ht="16.5" customHeight="1" x14ac:dyDescent="0.25">
      <c r="A14" s="1113"/>
      <c r="B14" s="707" t="s">
        <v>825</v>
      </c>
      <c r="C14" s="717" t="s">
        <v>410</v>
      </c>
      <c r="D14" s="711">
        <v>339.62400000000002</v>
      </c>
      <c r="E14" s="711">
        <v>334.98099999999999</v>
      </c>
      <c r="F14" s="711">
        <v>294.23899999999998</v>
      </c>
      <c r="G14" s="711">
        <v>275.58600000000001</v>
      </c>
      <c r="H14" s="711">
        <v>267.858</v>
      </c>
      <c r="I14" s="711">
        <v>260.48899999999998</v>
      </c>
      <c r="J14" s="711">
        <v>221.30199999999999</v>
      </c>
      <c r="K14" s="711">
        <v>214.434</v>
      </c>
      <c r="L14" s="711">
        <v>270.35700000000003</v>
      </c>
      <c r="M14" s="711">
        <v>287.56400000000002</v>
      </c>
      <c r="N14" s="711">
        <v>345.78</v>
      </c>
      <c r="O14" s="711">
        <v>322.59199999999998</v>
      </c>
      <c r="P14" s="711">
        <v>357.34399999999999</v>
      </c>
      <c r="Q14" s="711">
        <v>386.11</v>
      </c>
      <c r="R14" s="711">
        <v>472.73700000000002</v>
      </c>
      <c r="S14" s="711">
        <v>389.63200000000001</v>
      </c>
      <c r="T14" s="711">
        <v>471.06299999999999</v>
      </c>
      <c r="U14" s="711">
        <v>388.94099999999997</v>
      </c>
      <c r="V14" s="711">
        <v>264.44900000000001</v>
      </c>
      <c r="W14" s="711">
        <v>248.15600000000001</v>
      </c>
      <c r="X14" s="711">
        <v>320.98200000000003</v>
      </c>
      <c r="Y14" s="711">
        <v>399.62299999999999</v>
      </c>
      <c r="Z14" s="711">
        <v>403.80700000000002</v>
      </c>
      <c r="AA14" s="711">
        <v>358.95400000000001</v>
      </c>
      <c r="AB14" s="711">
        <v>409.37799999999999</v>
      </c>
      <c r="AC14" s="711">
        <v>411.35599999999999</v>
      </c>
      <c r="AD14" s="711">
        <v>387.12099999999998</v>
      </c>
      <c r="AE14" s="711">
        <v>366.01400000000001</v>
      </c>
      <c r="AF14" s="711">
        <v>401.76799999999997</v>
      </c>
      <c r="AG14" s="711">
        <v>335.29599999999999</v>
      </c>
      <c r="AH14" s="711">
        <v>260.65499999999997</v>
      </c>
      <c r="AI14" s="711">
        <v>319.572</v>
      </c>
      <c r="AJ14" s="711">
        <v>380.35899999999998</v>
      </c>
      <c r="AK14" s="711">
        <v>371.07799999999997</v>
      </c>
      <c r="AL14" s="711">
        <v>388.05399999999997</v>
      </c>
      <c r="AM14" s="711">
        <v>341.58600000000001</v>
      </c>
      <c r="AN14" s="711">
        <v>372.13</v>
      </c>
      <c r="AO14" s="711">
        <v>382.20299999999997</v>
      </c>
      <c r="AP14" s="711">
        <v>543.12699999999995</v>
      </c>
      <c r="AQ14" s="711">
        <v>525.66899999999998</v>
      </c>
      <c r="AR14" s="711">
        <v>446.66699999999997</v>
      </c>
      <c r="AS14" s="711">
        <v>344.45800000000003</v>
      </c>
      <c r="AT14" s="711">
        <v>225.63800000000001</v>
      </c>
      <c r="AU14" s="711">
        <v>204.38200000000001</v>
      </c>
      <c r="AV14" s="711">
        <v>297.35500000000002</v>
      </c>
      <c r="AW14" s="711">
        <v>361.38299999999998</v>
      </c>
      <c r="AX14" s="711">
        <v>417.54399999999998</v>
      </c>
      <c r="AY14" s="711">
        <v>370.49200000000002</v>
      </c>
      <c r="AZ14" s="711">
        <v>455.61399999999998</v>
      </c>
      <c r="BA14" s="711">
        <v>488.35300000000001</v>
      </c>
      <c r="BB14" s="711">
        <v>380.38400000000001</v>
      </c>
      <c r="BC14" s="711">
        <v>383.13799999999998</v>
      </c>
      <c r="BD14" s="711">
        <v>330.68</v>
      </c>
      <c r="BE14" s="711">
        <v>258.21600000000001</v>
      </c>
      <c r="BF14" s="711">
        <v>213.078</v>
      </c>
      <c r="BG14" s="711">
        <v>172.3</v>
      </c>
      <c r="BH14" s="711">
        <v>242.37100000000001</v>
      </c>
      <c r="BI14" s="711">
        <v>322.39600000000002</v>
      </c>
      <c r="BJ14" s="711">
        <v>313.10199999999998</v>
      </c>
      <c r="BK14" s="711">
        <v>290.27300000000002</v>
      </c>
      <c r="BL14" s="711">
        <v>370.57600000000002</v>
      </c>
      <c r="BM14" s="711">
        <v>323.31299999999999</v>
      </c>
      <c r="BN14" s="711">
        <v>449.43200000000002</v>
      </c>
      <c r="BO14" s="711">
        <v>382.30200000000002</v>
      </c>
      <c r="BP14" s="711">
        <v>340.911</v>
      </c>
      <c r="BQ14" s="711">
        <v>277.661</v>
      </c>
      <c r="BR14" s="711">
        <v>245.76300000000001</v>
      </c>
      <c r="BS14" s="711">
        <v>208.36600000000001</v>
      </c>
      <c r="BT14" s="711">
        <v>320.36799999999999</v>
      </c>
      <c r="BU14" s="711">
        <v>356.73899999999998</v>
      </c>
      <c r="BV14" s="711">
        <v>314.18099999999998</v>
      </c>
      <c r="BW14" s="711">
        <v>272.86900000000003</v>
      </c>
      <c r="BX14" s="711">
        <v>282.59899999999999</v>
      </c>
      <c r="BY14" s="711">
        <v>294.69900000000001</v>
      </c>
      <c r="BZ14" s="711">
        <v>306.322</v>
      </c>
      <c r="CA14" s="711">
        <f>[4]Dataset!BY15/1000</f>
        <v>279.29700000000003</v>
      </c>
      <c r="CB14" s="711">
        <f>[4]Dataset!BZ15/1000</f>
        <v>279.096</v>
      </c>
      <c r="CC14" s="711">
        <f>[5]Dataset!CA15/1000</f>
        <v>262.72800000000001</v>
      </c>
      <c r="CD14" s="711">
        <f>[5]Dataset!CB15/1000</f>
        <v>221.30799999999999</v>
      </c>
      <c r="CE14" s="711">
        <f>[5]Dataset!CC15/1000</f>
        <v>197.405</v>
      </c>
      <c r="CF14" s="711">
        <f>[5]Dataset!CD15/1000</f>
        <v>258.61099999999999</v>
      </c>
      <c r="CG14" s="711">
        <f>[2]Dataset!CE15/1000</f>
        <v>326.96300000000002</v>
      </c>
      <c r="CH14" s="711">
        <f>[2]Dataset!CF15/1000</f>
        <v>331.22899999999998</v>
      </c>
      <c r="CI14" s="711">
        <f>[2]Dataset!CG15/1000</f>
        <v>302.09300000000002</v>
      </c>
    </row>
    <row r="15" spans="1:87" s="164" customFormat="1" ht="16.5" customHeight="1" x14ac:dyDescent="0.25">
      <c r="A15" s="1113"/>
      <c r="B15" s="1029"/>
      <c r="C15" s="718" t="s">
        <v>716</v>
      </c>
      <c r="D15" s="712">
        <v>394.14699999999999</v>
      </c>
      <c r="E15" s="712">
        <v>395.01</v>
      </c>
      <c r="F15" s="712">
        <v>347.16</v>
      </c>
      <c r="G15" s="712">
        <v>327.26299999999998</v>
      </c>
      <c r="H15" s="712">
        <v>319.005</v>
      </c>
      <c r="I15" s="712">
        <v>311.97399999999999</v>
      </c>
      <c r="J15" s="712">
        <v>274.93099999999998</v>
      </c>
      <c r="K15" s="712">
        <v>268.584</v>
      </c>
      <c r="L15" s="712">
        <v>328.52800000000002</v>
      </c>
      <c r="M15" s="712">
        <v>338.24400000000003</v>
      </c>
      <c r="N15" s="712">
        <v>398.69299999999998</v>
      </c>
      <c r="O15" s="712">
        <v>376.911</v>
      </c>
      <c r="P15" s="712">
        <v>414.99900000000002</v>
      </c>
      <c r="Q15" s="712">
        <v>440.06</v>
      </c>
      <c r="R15" s="712">
        <v>523.18899999999996</v>
      </c>
      <c r="S15" s="712">
        <v>435.166</v>
      </c>
      <c r="T15" s="712">
        <v>519.63499999999999</v>
      </c>
      <c r="U15" s="712">
        <v>442.11799999999999</v>
      </c>
      <c r="V15" s="712">
        <v>318.00200000000001</v>
      </c>
      <c r="W15" s="712">
        <v>299.40300000000002</v>
      </c>
      <c r="X15" s="712">
        <v>376.00299999999999</v>
      </c>
      <c r="Y15" s="712">
        <v>456.08600000000001</v>
      </c>
      <c r="Z15" s="712">
        <v>457.53</v>
      </c>
      <c r="AA15" s="712">
        <v>411.13200000000001</v>
      </c>
      <c r="AB15" s="712">
        <v>468.04199999999997</v>
      </c>
      <c r="AC15" s="712">
        <v>463.358</v>
      </c>
      <c r="AD15" s="712">
        <v>434.01600000000002</v>
      </c>
      <c r="AE15" s="712">
        <v>414.00900000000001</v>
      </c>
      <c r="AF15" s="712">
        <v>447.50400000000002</v>
      </c>
      <c r="AG15" s="712">
        <v>385.827</v>
      </c>
      <c r="AH15" s="712">
        <v>306.89699999999999</v>
      </c>
      <c r="AI15" s="712">
        <v>366.98099999999999</v>
      </c>
      <c r="AJ15" s="712">
        <v>428.62</v>
      </c>
      <c r="AK15" s="712">
        <v>371.07799999999997</v>
      </c>
      <c r="AL15" s="712">
        <v>442.83300000000003</v>
      </c>
      <c r="AM15" s="712">
        <v>390.53899999999999</v>
      </c>
      <c r="AN15" s="712">
        <v>422.28</v>
      </c>
      <c r="AO15" s="712">
        <v>431.113</v>
      </c>
      <c r="AP15" s="712">
        <v>603.43700000000001</v>
      </c>
      <c r="AQ15" s="712">
        <v>596.78399999999999</v>
      </c>
      <c r="AR15" s="712">
        <v>501.78500000000003</v>
      </c>
      <c r="AS15" s="712">
        <v>399.64299999999997</v>
      </c>
      <c r="AT15" s="712">
        <v>273.81400000000002</v>
      </c>
      <c r="AU15" s="712">
        <v>249.226</v>
      </c>
      <c r="AV15" s="712">
        <v>343.63299999999998</v>
      </c>
      <c r="AW15" s="712">
        <v>410.56099999999998</v>
      </c>
      <c r="AX15" s="712">
        <v>467.22800000000001</v>
      </c>
      <c r="AY15" s="712">
        <v>370.49200000000002</v>
      </c>
      <c r="AZ15" s="712">
        <v>503.41800000000001</v>
      </c>
      <c r="BA15" s="712">
        <v>536.61300000000006</v>
      </c>
      <c r="BB15" s="712">
        <v>426.983</v>
      </c>
      <c r="BC15" s="712">
        <v>435.62900000000002</v>
      </c>
      <c r="BD15" s="712">
        <v>381.02199999999999</v>
      </c>
      <c r="BE15" s="712">
        <v>308.45999999999998</v>
      </c>
      <c r="BF15" s="712">
        <v>260.404</v>
      </c>
      <c r="BG15" s="712">
        <v>220.81</v>
      </c>
      <c r="BH15" s="712">
        <v>287.89</v>
      </c>
      <c r="BI15" s="712">
        <v>369.346</v>
      </c>
      <c r="BJ15" s="712">
        <v>362.565</v>
      </c>
      <c r="BK15" s="712">
        <v>338.202</v>
      </c>
      <c r="BL15" s="712">
        <v>420.59699999999998</v>
      </c>
      <c r="BM15" s="712">
        <v>361.54199999999997</v>
      </c>
      <c r="BN15" s="712">
        <v>490.37900000000002</v>
      </c>
      <c r="BO15" s="712">
        <v>424.75099999999998</v>
      </c>
      <c r="BP15" s="712">
        <v>381.33499999999998</v>
      </c>
      <c r="BQ15" s="712">
        <v>321.12099999999998</v>
      </c>
      <c r="BR15" s="712">
        <v>286.30399999999997</v>
      </c>
      <c r="BS15" s="712">
        <v>242.18700000000001</v>
      </c>
      <c r="BT15" s="712">
        <v>358.51100000000002</v>
      </c>
      <c r="BU15" s="712">
        <v>395.209</v>
      </c>
      <c r="BV15" s="712">
        <v>357.63299999999998</v>
      </c>
      <c r="BW15" s="712">
        <v>312.29300000000001</v>
      </c>
      <c r="BX15" s="712">
        <v>323.92899999999997</v>
      </c>
      <c r="BY15" s="712">
        <v>334.57799999999997</v>
      </c>
      <c r="BZ15" s="712">
        <v>346.57900000000001</v>
      </c>
      <c r="CA15" s="712">
        <f>[4]Dataset!BY16/1000</f>
        <v>317.31700000000001</v>
      </c>
      <c r="CB15" s="712">
        <f>[4]Dataset!BZ16/1000</f>
        <v>319.46600000000001</v>
      </c>
      <c r="CC15" s="712">
        <f>[5]Dataset!CA16/1000</f>
        <v>305.57299999999998</v>
      </c>
      <c r="CD15" s="712">
        <f>[5]Dataset!CB16/1000</f>
        <v>266.19499999999999</v>
      </c>
      <c r="CE15" s="712">
        <f>[5]Dataset!CC16/1000</f>
        <v>239.22900000000001</v>
      </c>
      <c r="CF15" s="712">
        <f>[5]Dataset!CD16/1000</f>
        <v>299.91300000000001</v>
      </c>
      <c r="CG15" s="712">
        <f>[2]Dataset!CE16/1000</f>
        <v>367.48700000000002</v>
      </c>
      <c r="CH15" s="712">
        <f>[2]Dataset!CF16/1000</f>
        <v>370.91699999999997</v>
      </c>
      <c r="CI15" s="712">
        <f>[2]Dataset!CG16/1000</f>
        <v>340.14</v>
      </c>
    </row>
    <row r="16" spans="1:87" ht="16.5" customHeight="1" x14ac:dyDescent="0.25">
      <c r="A16" s="1113"/>
      <c r="B16" s="708"/>
      <c r="C16" s="717" t="s">
        <v>411</v>
      </c>
      <c r="D16" s="711">
        <v>169.422</v>
      </c>
      <c r="E16" s="711">
        <v>157.09399999999999</v>
      </c>
      <c r="F16" s="711">
        <v>175.03100000000001</v>
      </c>
      <c r="G16" s="711">
        <v>182.25</v>
      </c>
      <c r="H16" s="711">
        <v>155.447</v>
      </c>
      <c r="I16" s="711">
        <v>166.15799999999999</v>
      </c>
      <c r="J16" s="711">
        <v>150.255</v>
      </c>
      <c r="K16" s="711">
        <v>179.595</v>
      </c>
      <c r="L16" s="711">
        <v>209.18899999999999</v>
      </c>
      <c r="M16" s="711">
        <v>214.696</v>
      </c>
      <c r="N16" s="711">
        <v>217.48400000000001</v>
      </c>
      <c r="O16" s="711">
        <v>208.04</v>
      </c>
      <c r="P16" s="711">
        <v>199.96799999999999</v>
      </c>
      <c r="Q16" s="711">
        <v>196.71700000000001</v>
      </c>
      <c r="R16" s="711">
        <v>203.678</v>
      </c>
      <c r="S16" s="711">
        <v>196.39599999999999</v>
      </c>
      <c r="T16" s="711">
        <v>186.93600000000001</v>
      </c>
      <c r="U16" s="711">
        <v>199.79599999999999</v>
      </c>
      <c r="V16" s="711">
        <v>183.714</v>
      </c>
      <c r="W16" s="711">
        <v>188.33</v>
      </c>
      <c r="X16" s="711">
        <v>218.04400000000001</v>
      </c>
      <c r="Y16" s="711">
        <v>222.88300000000001</v>
      </c>
      <c r="Z16" s="711">
        <v>221.75200000000001</v>
      </c>
      <c r="AA16" s="711">
        <v>216.083</v>
      </c>
      <c r="AB16" s="711">
        <v>249.458</v>
      </c>
      <c r="AC16" s="711">
        <v>219.86</v>
      </c>
      <c r="AD16" s="711">
        <v>231.095</v>
      </c>
      <c r="AE16" s="711">
        <v>217.214</v>
      </c>
      <c r="AF16" s="711">
        <v>215.20599999999999</v>
      </c>
      <c r="AG16" s="711">
        <v>194.55199999999999</v>
      </c>
      <c r="AH16" s="711">
        <v>202.126</v>
      </c>
      <c r="AI16" s="711">
        <v>202.42400000000001</v>
      </c>
      <c r="AJ16" s="711">
        <v>240.30699999999999</v>
      </c>
      <c r="AK16" s="711">
        <v>213.02500000000001</v>
      </c>
      <c r="AL16" s="711">
        <v>227.3</v>
      </c>
      <c r="AM16" s="711">
        <v>222.44900000000001</v>
      </c>
      <c r="AN16" s="711">
        <v>249.19399999999999</v>
      </c>
      <c r="AO16" s="711">
        <v>225.083</v>
      </c>
      <c r="AP16" s="711">
        <v>269.85000000000002</v>
      </c>
      <c r="AQ16" s="711">
        <v>280.298</v>
      </c>
      <c r="AR16" s="711">
        <v>239.297</v>
      </c>
      <c r="AS16" s="711">
        <v>215.703</v>
      </c>
      <c r="AT16" s="711">
        <v>190.61199999999999</v>
      </c>
      <c r="AU16" s="711">
        <v>225.78700000000001</v>
      </c>
      <c r="AV16" s="711">
        <v>215.935</v>
      </c>
      <c r="AW16" s="711">
        <v>200.136</v>
      </c>
      <c r="AX16" s="711">
        <v>219.71299999999999</v>
      </c>
      <c r="AY16" s="711">
        <v>218.78</v>
      </c>
      <c r="AZ16" s="711">
        <v>203.815</v>
      </c>
      <c r="BA16" s="711">
        <v>193.14699999999999</v>
      </c>
      <c r="BB16" s="711">
        <v>194.06899999999999</v>
      </c>
      <c r="BC16" s="711">
        <v>200.43199999999999</v>
      </c>
      <c r="BD16" s="711">
        <v>186.90600000000001</v>
      </c>
      <c r="BE16" s="711">
        <v>173.03200000000001</v>
      </c>
      <c r="BF16" s="711">
        <v>187.80600000000001</v>
      </c>
      <c r="BG16" s="711">
        <v>167.828</v>
      </c>
      <c r="BH16" s="711">
        <v>182.488</v>
      </c>
      <c r="BI16" s="711">
        <v>179.351</v>
      </c>
      <c r="BJ16" s="711">
        <v>172.869</v>
      </c>
      <c r="BK16" s="711">
        <v>196.83</v>
      </c>
      <c r="BL16" s="711">
        <v>190.702</v>
      </c>
      <c r="BM16" s="711">
        <v>162.29499999999999</v>
      </c>
      <c r="BN16" s="711">
        <v>181.63300000000001</v>
      </c>
      <c r="BO16" s="711">
        <v>179.01400000000001</v>
      </c>
      <c r="BP16" s="711">
        <v>194.43299999999999</v>
      </c>
      <c r="BQ16" s="711">
        <v>184.83199999999999</v>
      </c>
      <c r="BR16" s="711">
        <v>185.64599999999999</v>
      </c>
      <c r="BS16" s="711">
        <v>181.19200000000001</v>
      </c>
      <c r="BT16" s="711">
        <v>195.99799999999999</v>
      </c>
      <c r="BU16" s="711">
        <v>198.03200000000001</v>
      </c>
      <c r="BV16" s="711">
        <v>200.81200000000001</v>
      </c>
      <c r="BW16" s="711">
        <v>246.20400000000001</v>
      </c>
      <c r="BX16" s="711">
        <v>239.26</v>
      </c>
      <c r="BY16" s="711">
        <v>185.93</v>
      </c>
      <c r="BZ16" s="711">
        <v>181.24199999999999</v>
      </c>
      <c r="CA16" s="711">
        <f>[4]Dataset!BY17/1000</f>
        <v>194.233</v>
      </c>
      <c r="CB16" s="711">
        <f>[4]Dataset!BZ17/1000</f>
        <v>217.196</v>
      </c>
      <c r="CC16" s="711">
        <f>[5]Dataset!CA17/1000</f>
        <v>210.49</v>
      </c>
      <c r="CD16" s="711">
        <f>[5]Dataset!CB17/1000</f>
        <v>171.97499999999999</v>
      </c>
      <c r="CE16" s="711">
        <f>[5]Dataset!CC17/1000</f>
        <v>169.43600000000001</v>
      </c>
      <c r="CF16" s="711">
        <f>[5]Dataset!CD17/1000</f>
        <v>196.376</v>
      </c>
      <c r="CG16" s="711">
        <f>[2]Dataset!CE17/1000</f>
        <v>194.29599999999999</v>
      </c>
      <c r="CH16" s="711">
        <f>[2]Dataset!CF17/1000</f>
        <v>217.82400000000001</v>
      </c>
      <c r="CI16" s="711">
        <f>[2]Dataset!CG17/1000</f>
        <v>236.44900000000001</v>
      </c>
    </row>
    <row r="17" spans="1:87" ht="16.5" customHeight="1" x14ac:dyDescent="0.25">
      <c r="A17" s="1113"/>
      <c r="B17" s="708"/>
      <c r="C17" s="718" t="s">
        <v>719</v>
      </c>
      <c r="D17" s="712">
        <v>799.28700000000003</v>
      </c>
      <c r="E17" s="712">
        <v>726.43499999999995</v>
      </c>
      <c r="F17" s="712">
        <v>694.69500000000005</v>
      </c>
      <c r="G17" s="712">
        <v>734.04700000000003</v>
      </c>
      <c r="H17" s="712">
        <v>662.673</v>
      </c>
      <c r="I17" s="712">
        <v>637.47199999999998</v>
      </c>
      <c r="J17" s="712">
        <v>595.62099999999998</v>
      </c>
      <c r="K17" s="712">
        <v>670.91300000000001</v>
      </c>
      <c r="L17" s="712">
        <v>775.721</v>
      </c>
      <c r="M17" s="712">
        <v>762.76300000000003</v>
      </c>
      <c r="N17" s="712">
        <v>769.68899999999996</v>
      </c>
      <c r="O17" s="712">
        <v>795.00699999999995</v>
      </c>
      <c r="P17" s="712">
        <v>748.02800000000002</v>
      </c>
      <c r="Q17" s="712">
        <v>747.33500000000004</v>
      </c>
      <c r="R17" s="712">
        <v>744.53800000000001</v>
      </c>
      <c r="S17" s="712">
        <v>741.51700000000005</v>
      </c>
      <c r="T17" s="712">
        <v>655.31799999999998</v>
      </c>
      <c r="U17" s="712">
        <v>583.33500000000004</v>
      </c>
      <c r="V17" s="712">
        <v>605.28300000000002</v>
      </c>
      <c r="W17" s="712">
        <v>648.87</v>
      </c>
      <c r="X17" s="712">
        <v>726.68499999999995</v>
      </c>
      <c r="Y17" s="712">
        <v>756.14499999999998</v>
      </c>
      <c r="Z17" s="712">
        <v>752.96799999999996</v>
      </c>
      <c r="AA17" s="712">
        <v>786.37</v>
      </c>
      <c r="AB17" s="712">
        <v>761.072</v>
      </c>
      <c r="AC17" s="712">
        <v>738.64700000000005</v>
      </c>
      <c r="AD17" s="712">
        <v>754.73699999999997</v>
      </c>
      <c r="AE17" s="712">
        <v>772.40800000000002</v>
      </c>
      <c r="AF17" s="712">
        <v>731.95299999999997</v>
      </c>
      <c r="AG17" s="712">
        <v>627.69100000000003</v>
      </c>
      <c r="AH17" s="712">
        <v>619.226</v>
      </c>
      <c r="AI17" s="712">
        <v>655.77300000000002</v>
      </c>
      <c r="AJ17" s="712">
        <v>764.66</v>
      </c>
      <c r="AK17" s="712">
        <v>421.02699999999999</v>
      </c>
      <c r="AL17" s="712">
        <v>742.64</v>
      </c>
      <c r="AM17" s="712">
        <v>724.94600000000003</v>
      </c>
      <c r="AN17" s="712">
        <v>759.65</v>
      </c>
      <c r="AO17" s="712">
        <v>742.59400000000005</v>
      </c>
      <c r="AP17" s="712">
        <v>889.07500000000005</v>
      </c>
      <c r="AQ17" s="712">
        <v>867.47699999999998</v>
      </c>
      <c r="AR17" s="712">
        <v>667.67499999999995</v>
      </c>
      <c r="AS17" s="712">
        <v>612.91700000000003</v>
      </c>
      <c r="AT17" s="712">
        <v>643.97400000000005</v>
      </c>
      <c r="AU17" s="712">
        <v>628.10799999999995</v>
      </c>
      <c r="AV17" s="712">
        <v>650.19000000000005</v>
      </c>
      <c r="AW17" s="712">
        <v>688.02099999999996</v>
      </c>
      <c r="AX17" s="712">
        <v>750.85</v>
      </c>
      <c r="AY17" s="712">
        <v>770.21699999999998</v>
      </c>
      <c r="AZ17" s="712">
        <v>749.41099999999994</v>
      </c>
      <c r="BA17" s="712">
        <v>683.35500000000002</v>
      </c>
      <c r="BB17" s="712">
        <v>666.08399999999995</v>
      </c>
      <c r="BC17" s="712">
        <v>672.69299999999998</v>
      </c>
      <c r="BD17" s="712">
        <v>629.23500000000001</v>
      </c>
      <c r="BE17" s="712">
        <v>612.02</v>
      </c>
      <c r="BF17" s="712">
        <v>553.56399999999996</v>
      </c>
      <c r="BG17" s="712">
        <v>496.82900000000001</v>
      </c>
      <c r="BH17" s="712">
        <v>580.71699999999998</v>
      </c>
      <c r="BI17" s="712">
        <v>601.07500000000005</v>
      </c>
      <c r="BJ17" s="712">
        <v>617.97900000000004</v>
      </c>
      <c r="BK17" s="712">
        <v>659.52</v>
      </c>
      <c r="BL17" s="712">
        <v>660.55499999999995</v>
      </c>
      <c r="BM17" s="712">
        <v>586.57600000000002</v>
      </c>
      <c r="BN17" s="712">
        <v>652.43499999999995</v>
      </c>
      <c r="BO17" s="712">
        <v>628.48299999999995</v>
      </c>
      <c r="BP17" s="712">
        <v>613.86400000000003</v>
      </c>
      <c r="BQ17" s="712">
        <v>583.42600000000004</v>
      </c>
      <c r="BR17" s="712">
        <v>600.49699999999996</v>
      </c>
      <c r="BS17" s="712">
        <v>567.01</v>
      </c>
      <c r="BT17" s="712">
        <v>635.50800000000004</v>
      </c>
      <c r="BU17" s="712">
        <v>642.09699999999998</v>
      </c>
      <c r="BV17" s="712">
        <v>612.06799999999998</v>
      </c>
      <c r="BW17" s="712">
        <v>664.96699999999998</v>
      </c>
      <c r="BX17" s="712">
        <v>688.61599999999999</v>
      </c>
      <c r="BY17" s="712">
        <v>604.17499999999995</v>
      </c>
      <c r="BZ17" s="712">
        <v>607.66600000000005</v>
      </c>
      <c r="CA17" s="712">
        <f>[4]Dataset!BY18/1000</f>
        <v>613.25300000000004</v>
      </c>
      <c r="CB17" s="712">
        <f>[4]Dataset!BZ18/1000</f>
        <v>631.06500000000005</v>
      </c>
      <c r="CC17" s="712">
        <f>[5]Dataset!CA18/1000</f>
        <v>591.57500000000005</v>
      </c>
      <c r="CD17" s="712">
        <f>[5]Dataset!CB18/1000</f>
        <v>563.15200000000004</v>
      </c>
      <c r="CE17" s="712">
        <f>[5]Dataset!CC18/1000</f>
        <v>562.79300000000001</v>
      </c>
      <c r="CF17" s="712">
        <f>[5]Dataset!CD18/1000</f>
        <v>618.92100000000005</v>
      </c>
      <c r="CG17" s="712">
        <f>[2]Dataset!CE18/1000</f>
        <v>632.08100000000002</v>
      </c>
      <c r="CH17" s="712">
        <f>[2]Dataset!CF18/1000</f>
        <v>684.86800000000005</v>
      </c>
      <c r="CI17" s="712">
        <f>[2]Dataset!CG18/1000</f>
        <v>683.35500000000002</v>
      </c>
    </row>
    <row r="18" spans="1:87" ht="16.5" customHeight="1" x14ac:dyDescent="0.25">
      <c r="A18" s="1113"/>
      <c r="B18" s="708"/>
      <c r="C18" s="717" t="s">
        <v>412</v>
      </c>
      <c r="D18" s="711">
        <v>136.10900000000001</v>
      </c>
      <c r="E18" s="711">
        <v>127.524</v>
      </c>
      <c r="F18" s="711">
        <v>140.72200000000001</v>
      </c>
      <c r="G18" s="711">
        <v>133.84800000000001</v>
      </c>
      <c r="H18" s="711">
        <v>135.44399999999999</v>
      </c>
      <c r="I18" s="711">
        <v>128.624</v>
      </c>
      <c r="J18" s="711">
        <v>114.614</v>
      </c>
      <c r="K18" s="711">
        <v>139.76300000000001</v>
      </c>
      <c r="L18" s="711">
        <v>146.375</v>
      </c>
      <c r="M18" s="711">
        <v>147.59</v>
      </c>
      <c r="N18" s="711">
        <v>156.73400000000001</v>
      </c>
      <c r="O18" s="711">
        <v>162.48400000000001</v>
      </c>
      <c r="P18" s="711">
        <v>160.99799999999999</v>
      </c>
      <c r="Q18" s="711">
        <v>157.22999999999999</v>
      </c>
      <c r="R18" s="711">
        <v>158.28700000000001</v>
      </c>
      <c r="S18" s="711">
        <v>140.64599999999999</v>
      </c>
      <c r="T18" s="711">
        <v>128.887</v>
      </c>
      <c r="U18" s="711">
        <v>132.678</v>
      </c>
      <c r="V18" s="711">
        <v>139.464</v>
      </c>
      <c r="W18" s="711">
        <v>139.48099999999999</v>
      </c>
      <c r="X18" s="711">
        <v>134.95099999999999</v>
      </c>
      <c r="Y18" s="711">
        <v>148.136</v>
      </c>
      <c r="Z18" s="711">
        <v>155.26</v>
      </c>
      <c r="AA18" s="711">
        <v>152.446</v>
      </c>
      <c r="AB18" s="711">
        <v>160.798</v>
      </c>
      <c r="AC18" s="711">
        <v>149.17699999999999</v>
      </c>
      <c r="AD18" s="711">
        <v>152.999</v>
      </c>
      <c r="AE18" s="711">
        <v>158.86799999999999</v>
      </c>
      <c r="AF18" s="711">
        <v>162.05500000000001</v>
      </c>
      <c r="AG18" s="711">
        <v>145.08099999999999</v>
      </c>
      <c r="AH18" s="711">
        <v>143.733</v>
      </c>
      <c r="AI18" s="711">
        <v>159.66200000000001</v>
      </c>
      <c r="AJ18" s="711">
        <v>155.30099999999999</v>
      </c>
      <c r="AK18" s="711">
        <v>170.82300000000001</v>
      </c>
      <c r="AL18" s="711">
        <v>192.40799999999999</v>
      </c>
      <c r="AM18" s="711">
        <v>173.797</v>
      </c>
      <c r="AN18" s="711">
        <v>178.15</v>
      </c>
      <c r="AO18" s="711">
        <v>157.548</v>
      </c>
      <c r="AP18" s="711">
        <v>205.28200000000001</v>
      </c>
      <c r="AQ18" s="711">
        <v>223.749</v>
      </c>
      <c r="AR18" s="711">
        <v>190.34800000000001</v>
      </c>
      <c r="AS18" s="711">
        <v>176.52500000000001</v>
      </c>
      <c r="AT18" s="711">
        <v>163.66</v>
      </c>
      <c r="AU18" s="711">
        <v>163.34100000000001</v>
      </c>
      <c r="AV18" s="711">
        <v>175.21899999999999</v>
      </c>
      <c r="AW18" s="711">
        <v>191.55099999999999</v>
      </c>
      <c r="AX18" s="711">
        <v>212.53100000000001</v>
      </c>
      <c r="AY18" s="711">
        <v>209.14699999999999</v>
      </c>
      <c r="AZ18" s="711">
        <v>206.71799999999999</v>
      </c>
      <c r="BA18" s="711">
        <v>194.44800000000001</v>
      </c>
      <c r="BB18" s="711">
        <v>188.434</v>
      </c>
      <c r="BC18" s="711">
        <v>195.14699999999999</v>
      </c>
      <c r="BD18" s="711">
        <v>171.77799999999999</v>
      </c>
      <c r="BE18" s="711">
        <v>159.07499999999999</v>
      </c>
      <c r="BF18" s="711">
        <v>149.39099999999999</v>
      </c>
      <c r="BG18" s="711">
        <v>153.791</v>
      </c>
      <c r="BH18" s="711">
        <v>161.28200000000001</v>
      </c>
      <c r="BI18" s="711">
        <v>161.00399999999999</v>
      </c>
      <c r="BJ18" s="711">
        <v>165.91399999999999</v>
      </c>
      <c r="BK18" s="711">
        <v>168.16300000000001</v>
      </c>
      <c r="BL18" s="711">
        <v>166.60599999999999</v>
      </c>
      <c r="BM18" s="711">
        <v>162.37100000000001</v>
      </c>
      <c r="BN18" s="711">
        <v>167.501</v>
      </c>
      <c r="BO18" s="711">
        <v>161.66399999999999</v>
      </c>
      <c r="BP18" s="711">
        <v>151.51900000000001</v>
      </c>
      <c r="BQ18" s="711">
        <v>143.90199999999999</v>
      </c>
      <c r="BR18" s="711">
        <v>146.672</v>
      </c>
      <c r="BS18" s="711">
        <v>143.30699999999999</v>
      </c>
      <c r="BT18" s="711">
        <v>158.09</v>
      </c>
      <c r="BU18" s="711">
        <v>160.982</v>
      </c>
      <c r="BV18" s="711">
        <v>166.505</v>
      </c>
      <c r="BW18" s="711">
        <v>156.00299999999999</v>
      </c>
      <c r="BX18" s="711">
        <v>162.96899999999999</v>
      </c>
      <c r="BY18" s="711">
        <v>151.52699999999999</v>
      </c>
      <c r="BZ18" s="711">
        <v>158.13</v>
      </c>
      <c r="CA18" s="711">
        <f>[4]Dataset!BY19/1000</f>
        <v>153.05199999999999</v>
      </c>
      <c r="CB18" s="711">
        <f>[4]Dataset!BZ19/1000</f>
        <v>146.02600000000001</v>
      </c>
      <c r="CC18" s="711">
        <f>[5]Dataset!CA19/1000</f>
        <v>131.197</v>
      </c>
      <c r="CD18" s="711">
        <f>[5]Dataset!CB19/1000</f>
        <v>128.67400000000001</v>
      </c>
      <c r="CE18" s="711">
        <f>[5]Dataset!CC19/1000</f>
        <v>140.31299999999999</v>
      </c>
      <c r="CF18" s="711">
        <f>[5]Dataset!CD19/1000</f>
        <v>150.92099999999999</v>
      </c>
      <c r="CG18" s="711">
        <f>[2]Dataset!CE19/1000</f>
        <v>188.28100000000001</v>
      </c>
      <c r="CH18" s="711">
        <f>[2]Dataset!CF19/1000</f>
        <v>218.85900000000001</v>
      </c>
      <c r="CI18" s="711">
        <f>[2]Dataset!CG19/1000</f>
        <v>188.88200000000001</v>
      </c>
    </row>
    <row r="19" spans="1:87" ht="16.5" customHeight="1" x14ac:dyDescent="0.25">
      <c r="A19" s="1113"/>
      <c r="B19" s="708"/>
      <c r="C19" s="718" t="s">
        <v>717</v>
      </c>
      <c r="D19" s="712">
        <v>770.85900000000004</v>
      </c>
      <c r="E19" s="712">
        <v>705.50199999999995</v>
      </c>
      <c r="F19" s="712">
        <v>671.03</v>
      </c>
      <c r="G19" s="712">
        <v>643.20799999999997</v>
      </c>
      <c r="H19" s="712">
        <v>630.23900000000003</v>
      </c>
      <c r="I19" s="712">
        <v>657.77</v>
      </c>
      <c r="J19" s="712">
        <v>630.91499999999996</v>
      </c>
      <c r="K19" s="712">
        <v>693.28800000000001</v>
      </c>
      <c r="L19" s="712">
        <v>703.11099999999999</v>
      </c>
      <c r="M19" s="712">
        <v>676.30200000000002</v>
      </c>
      <c r="N19" s="712">
        <v>700.89599999999996</v>
      </c>
      <c r="O19" s="712">
        <v>732.726</v>
      </c>
      <c r="P19" s="712">
        <v>737.40300000000002</v>
      </c>
      <c r="Q19" s="712">
        <v>729.34199999999998</v>
      </c>
      <c r="R19" s="712">
        <v>698.32299999999998</v>
      </c>
      <c r="S19" s="712">
        <v>623.21699999999998</v>
      </c>
      <c r="T19" s="712">
        <v>597.06399999999996</v>
      </c>
      <c r="U19" s="712">
        <v>612.80899999999997</v>
      </c>
      <c r="V19" s="712">
        <v>678.57299999999998</v>
      </c>
      <c r="W19" s="712">
        <v>658.56299999999999</v>
      </c>
      <c r="X19" s="712">
        <v>667.54100000000005</v>
      </c>
      <c r="Y19" s="712">
        <v>665.49099999999999</v>
      </c>
      <c r="Z19" s="712">
        <v>698.58299999999997</v>
      </c>
      <c r="AA19" s="712">
        <v>717.81899999999996</v>
      </c>
      <c r="AB19" s="712">
        <v>764.13099999999997</v>
      </c>
      <c r="AC19" s="712">
        <v>697.25</v>
      </c>
      <c r="AD19" s="712">
        <v>675.39400000000001</v>
      </c>
      <c r="AE19" s="712">
        <v>705.04700000000003</v>
      </c>
      <c r="AF19" s="712">
        <v>719.34199999999998</v>
      </c>
      <c r="AG19" s="712">
        <v>685.86800000000005</v>
      </c>
      <c r="AH19" s="712">
        <v>685.55399999999997</v>
      </c>
      <c r="AI19" s="712">
        <v>726.42</v>
      </c>
      <c r="AJ19" s="712">
        <v>777.84400000000005</v>
      </c>
      <c r="AK19" s="712">
        <v>770.50699999999995</v>
      </c>
      <c r="AL19" s="712">
        <v>827.822</v>
      </c>
      <c r="AM19" s="712">
        <v>797.64200000000005</v>
      </c>
      <c r="AN19" s="712">
        <v>826.245</v>
      </c>
      <c r="AO19" s="712">
        <v>796.11500000000001</v>
      </c>
      <c r="AP19" s="712">
        <v>989.27800000000002</v>
      </c>
      <c r="AQ19" s="712">
        <v>1042.183</v>
      </c>
      <c r="AR19" s="712">
        <v>909.577</v>
      </c>
      <c r="AS19" s="712">
        <v>851.44399999999996</v>
      </c>
      <c r="AT19" s="712">
        <v>764.94200000000001</v>
      </c>
      <c r="AU19" s="712">
        <v>733.66700000000003</v>
      </c>
      <c r="AV19" s="712">
        <v>812.31399999999996</v>
      </c>
      <c r="AW19" s="712">
        <v>820.48900000000003</v>
      </c>
      <c r="AX19" s="712">
        <v>857.67600000000004</v>
      </c>
      <c r="AY19" s="712">
        <v>837.69500000000005</v>
      </c>
      <c r="AZ19" s="712">
        <v>844.51199999999994</v>
      </c>
      <c r="BA19" s="712">
        <v>814.05700000000002</v>
      </c>
      <c r="BB19" s="712">
        <v>808.89700000000005</v>
      </c>
      <c r="BC19" s="712">
        <v>837.09199999999998</v>
      </c>
      <c r="BD19" s="712">
        <v>730.82100000000003</v>
      </c>
      <c r="BE19" s="712">
        <v>739.17</v>
      </c>
      <c r="BF19" s="712">
        <v>659.447</v>
      </c>
      <c r="BG19" s="712">
        <v>648.83000000000004</v>
      </c>
      <c r="BH19" s="712">
        <v>702.03800000000001</v>
      </c>
      <c r="BI19" s="712">
        <v>713.71199999999999</v>
      </c>
      <c r="BJ19" s="712">
        <v>733.78599999999994</v>
      </c>
      <c r="BK19" s="712">
        <v>739.02599999999995</v>
      </c>
      <c r="BL19" s="712">
        <v>778.82299999999998</v>
      </c>
      <c r="BM19" s="712">
        <v>725.26199999999994</v>
      </c>
      <c r="BN19" s="712">
        <v>691.50800000000004</v>
      </c>
      <c r="BO19" s="712">
        <v>664.23</v>
      </c>
      <c r="BP19" s="712">
        <v>646.83799999999997</v>
      </c>
      <c r="BQ19" s="712">
        <v>631.54600000000005</v>
      </c>
      <c r="BR19" s="712">
        <v>619.82000000000005</v>
      </c>
      <c r="BS19" s="712">
        <v>636.92999999999995</v>
      </c>
      <c r="BT19" s="712">
        <v>658.98699999999997</v>
      </c>
      <c r="BU19" s="712">
        <v>628.98800000000006</v>
      </c>
      <c r="BV19" s="712">
        <v>670.47299999999996</v>
      </c>
      <c r="BW19" s="712">
        <v>672.54200000000003</v>
      </c>
      <c r="BX19" s="712">
        <v>728.18600000000004</v>
      </c>
      <c r="BY19" s="712">
        <v>661.71900000000005</v>
      </c>
      <c r="BZ19" s="712">
        <v>679.38199999999995</v>
      </c>
      <c r="CA19" s="712">
        <f>[4]Dataset!BY20/1000</f>
        <v>677.995</v>
      </c>
      <c r="CB19" s="712">
        <f>[4]Dataset!BZ20/1000</f>
        <v>686.03599999999994</v>
      </c>
      <c r="CC19" s="712">
        <f>[5]Dataset!CA20/1000</f>
        <v>660.697</v>
      </c>
      <c r="CD19" s="712">
        <f>[5]Dataset!CB20/1000</f>
        <v>645.87800000000004</v>
      </c>
      <c r="CE19" s="712">
        <f>[5]Dataset!CC20/1000</f>
        <v>691.09</v>
      </c>
      <c r="CF19" s="712">
        <f>[5]Dataset!CD20/1000</f>
        <v>704.91700000000003</v>
      </c>
      <c r="CG19" s="712">
        <f>[2]Dataset!CE20/1000</f>
        <v>713.62900000000002</v>
      </c>
      <c r="CH19" s="712">
        <f>[2]Dataset!CF20/1000</f>
        <v>775.29100000000005</v>
      </c>
      <c r="CI19" s="712">
        <f>[2]Dataset!CG20/1000</f>
        <v>781.83100000000002</v>
      </c>
    </row>
    <row r="20" spans="1:87" ht="16.5" customHeight="1" x14ac:dyDescent="0.25">
      <c r="A20" s="1113"/>
      <c r="B20" s="714"/>
      <c r="C20" s="164" t="s">
        <v>718</v>
      </c>
      <c r="D20" s="722"/>
      <c r="E20" s="723"/>
      <c r="F20" s="723"/>
      <c r="G20" s="724"/>
      <c r="H20" s="724" t="s">
        <v>734</v>
      </c>
      <c r="I20" s="724"/>
      <c r="J20" s="724"/>
      <c r="K20" s="724"/>
      <c r="L20" s="724"/>
      <c r="M20" s="724"/>
      <c r="N20" s="724"/>
      <c r="O20" s="724"/>
      <c r="P20" s="724"/>
      <c r="Q20" s="724"/>
      <c r="R20" s="724"/>
      <c r="S20" s="724"/>
      <c r="T20" s="724"/>
      <c r="U20" s="713">
        <v>8724.7364394361812</v>
      </c>
      <c r="V20" s="713">
        <v>7980.1640233589687</v>
      </c>
      <c r="W20" s="713">
        <v>7420.6626877958433</v>
      </c>
      <c r="X20" s="713">
        <v>8551.4917465832623</v>
      </c>
      <c r="Y20" s="713">
        <v>9460.7227602493203</v>
      </c>
      <c r="Z20" s="713">
        <v>9822.9104028863494</v>
      </c>
      <c r="AA20" s="713">
        <v>9600.8126978425353</v>
      </c>
      <c r="AB20" s="713">
        <v>10246.295510527971</v>
      </c>
      <c r="AC20" s="713">
        <v>10215.859072898267</v>
      </c>
      <c r="AD20" s="713">
        <v>9707.8989778323739</v>
      </c>
      <c r="AE20" s="713">
        <v>9457.0320175610959</v>
      </c>
      <c r="AF20" s="713">
        <v>9567.8628754872734</v>
      </c>
      <c r="AG20" s="713">
        <v>8211.9338596680973</v>
      </c>
      <c r="AH20" s="713">
        <v>7571.8291700241734</v>
      </c>
      <c r="AI20" s="713">
        <v>7431.4660231303824</v>
      </c>
      <c r="AJ20" s="713">
        <v>8721.0056483081808</v>
      </c>
      <c r="AK20" s="713">
        <v>9463.8112901356199</v>
      </c>
      <c r="AL20" s="713">
        <v>10119.395131771596</v>
      </c>
      <c r="AM20" s="713">
        <v>9750.6219335222177</v>
      </c>
      <c r="AN20" s="713">
        <v>10182.028101513997</v>
      </c>
      <c r="AO20" s="713">
        <v>10543.7167818609</v>
      </c>
      <c r="AP20" s="713">
        <v>12792.528290356726</v>
      </c>
      <c r="AQ20" s="713">
        <v>12584.971279191759</v>
      </c>
      <c r="AR20" s="713">
        <v>10489.016192202022</v>
      </c>
      <c r="AS20" s="713">
        <v>9150.628628086215</v>
      </c>
      <c r="AT20" s="713">
        <v>7837.6454517541924</v>
      </c>
      <c r="AU20" s="713">
        <v>7403.0069809319421</v>
      </c>
      <c r="AV20" s="713">
        <v>8657.4581701673196</v>
      </c>
      <c r="AW20" s="713">
        <v>9976.5991685664485</v>
      </c>
      <c r="AX20" s="713">
        <v>10928.446943540168</v>
      </c>
      <c r="AY20" s="713">
        <v>10780.27224479826</v>
      </c>
      <c r="AZ20" s="713">
        <v>10851.060409529828</v>
      </c>
      <c r="BA20" s="713">
        <v>10420.920455802632</v>
      </c>
      <c r="BB20" s="713">
        <v>10417.467437453524</v>
      </c>
      <c r="BC20" s="713">
        <v>10074.403604925563</v>
      </c>
      <c r="BD20" s="713">
        <v>9251.849763934888</v>
      </c>
      <c r="BE20" s="713">
        <v>8200.6725478207718</v>
      </c>
      <c r="BF20" s="713">
        <v>7654.112319418311</v>
      </c>
      <c r="BG20" s="713">
        <v>6968.9966808796289</v>
      </c>
      <c r="BH20" s="713">
        <v>7969.3640397211066</v>
      </c>
      <c r="BI20" s="713">
        <v>8830.5170521740056</v>
      </c>
      <c r="BJ20" s="713">
        <v>9348.0770032084674</v>
      </c>
      <c r="BK20" s="713">
        <v>9271.1302288540519</v>
      </c>
      <c r="BL20" s="713">
        <v>9808.1027451838181</v>
      </c>
      <c r="BM20" s="713">
        <v>9711.2493900516893</v>
      </c>
      <c r="BN20" s="713">
        <v>9313.865787959623</v>
      </c>
      <c r="BO20" s="713">
        <v>8587.1387836745125</v>
      </c>
      <c r="BP20" s="713">
        <v>8390.1180000000004</v>
      </c>
      <c r="BQ20" s="713">
        <v>7394.875</v>
      </c>
      <c r="BR20" s="713">
        <v>6943.5360000000001</v>
      </c>
      <c r="BS20" s="713">
        <v>6711.509</v>
      </c>
      <c r="BT20" s="713">
        <v>7914.88</v>
      </c>
      <c r="BU20" s="713">
        <v>8383.5550000000003</v>
      </c>
      <c r="BV20" s="713">
        <v>8893.8389999999999</v>
      </c>
      <c r="BW20" s="713">
        <v>8891.5380000000005</v>
      </c>
      <c r="BX20" s="713">
        <v>9209.0229999999992</v>
      </c>
      <c r="BY20" s="713">
        <v>9248.3449999999993</v>
      </c>
      <c r="BZ20" s="713">
        <v>8714.4179999999997</v>
      </c>
      <c r="CA20" s="824">
        <f>[4]Dataset!BY21/1000</f>
        <v>8351.3819999999996</v>
      </c>
      <c r="CB20" s="824">
        <f>[4]Dataset!BZ21/1000</f>
        <v>8384.3619999999992</v>
      </c>
      <c r="CC20" s="713">
        <f>[5]Dataset!CA21/1000</f>
        <v>7480.0290000000005</v>
      </c>
      <c r="CD20" s="713">
        <f>[5]Dataset!CB21/1000</f>
        <v>6861.13</v>
      </c>
      <c r="CE20" s="713">
        <f>[5]Dataset!CC21/1000</f>
        <v>6742.7929999999997</v>
      </c>
      <c r="CF20" s="713">
        <f>[5]Dataset!CD21/1000</f>
        <v>7678.0630000000001</v>
      </c>
      <c r="CG20" s="712">
        <f>[2]Dataset!CE21/1000</f>
        <v>8274.1350000000002</v>
      </c>
      <c r="CH20" s="712">
        <f>[2]Dataset!CF21/1000</f>
        <v>8936.9500000000007</v>
      </c>
      <c r="CI20" s="712">
        <f>[2]Dataset!CG21/1000</f>
        <v>8781.0709999999999</v>
      </c>
    </row>
    <row r="21" spans="1:87" ht="16.5" customHeight="1" x14ac:dyDescent="0.25">
      <c r="A21" s="1113"/>
      <c r="B21" s="720"/>
      <c r="C21" s="709" t="s">
        <v>404</v>
      </c>
      <c r="D21" s="710">
        <v>4946.0940000000001</v>
      </c>
      <c r="E21" s="710">
        <v>6016.0550000000003</v>
      </c>
      <c r="F21" s="710">
        <v>5128.9920000000002</v>
      </c>
      <c r="G21" s="710">
        <v>4718.4709999999995</v>
      </c>
      <c r="H21" s="710">
        <v>4423.3829999999998</v>
      </c>
      <c r="I21" s="710">
        <v>4043.3649999999998</v>
      </c>
      <c r="J21" s="710">
        <v>3025.6480000000001</v>
      </c>
      <c r="K21" s="710">
        <v>2977.8040000000001</v>
      </c>
      <c r="L21" s="710">
        <v>4364.7629999999999</v>
      </c>
      <c r="M21" s="710">
        <v>4679.7439999999997</v>
      </c>
      <c r="N21" s="710">
        <v>5218.1270000000004</v>
      </c>
      <c r="O21" s="710">
        <v>4673.098</v>
      </c>
      <c r="P21" s="710">
        <v>5244.2730000000001</v>
      </c>
      <c r="Q21" s="710">
        <v>6804.2269999999999</v>
      </c>
      <c r="R21" s="710">
        <v>4915.1989999999996</v>
      </c>
      <c r="S21" s="710">
        <v>4801.5540000000001</v>
      </c>
      <c r="T21" s="710">
        <v>4569.6409999999996</v>
      </c>
      <c r="U21" s="710">
        <v>3283.2190000000001</v>
      </c>
      <c r="V21" s="710">
        <v>3062.3870000000002</v>
      </c>
      <c r="W21" s="710">
        <v>3190.346</v>
      </c>
      <c r="X21" s="710">
        <v>4551.8919999999998</v>
      </c>
      <c r="Y21" s="710">
        <v>4733.567</v>
      </c>
      <c r="Z21" s="710">
        <v>4788.4279999999999</v>
      </c>
      <c r="AA21" s="710">
        <v>4478.8040000000001</v>
      </c>
      <c r="AB21" s="710">
        <v>4838.1360000000004</v>
      </c>
      <c r="AC21" s="710">
        <v>6237.7690000000002</v>
      </c>
      <c r="AD21" s="710">
        <v>4695.72</v>
      </c>
      <c r="AE21" s="710">
        <v>4572.6490000000003</v>
      </c>
      <c r="AF21" s="710">
        <v>4407.8</v>
      </c>
      <c r="AG21" s="710">
        <v>3598.3589999999999</v>
      </c>
      <c r="AH21" s="710">
        <v>2787.2710000000002</v>
      </c>
      <c r="AI21" s="710">
        <v>2529.1779999999999</v>
      </c>
      <c r="AJ21" s="710">
        <v>3957.26</v>
      </c>
      <c r="AK21" s="710">
        <v>4662.0810000000001</v>
      </c>
      <c r="AL21" s="710">
        <v>4815.665</v>
      </c>
      <c r="AM21" s="710">
        <v>4445.2889999999998</v>
      </c>
      <c r="AN21" s="710">
        <v>4979.7209999999995</v>
      </c>
      <c r="AO21" s="710">
        <v>6658.8389999999999</v>
      </c>
      <c r="AP21" s="710">
        <v>5803.6009999999997</v>
      </c>
      <c r="AQ21" s="710">
        <v>5481.6769999999997</v>
      </c>
      <c r="AR21" s="710">
        <v>4789.5469999999996</v>
      </c>
      <c r="AS21" s="710">
        <v>4544.2560000000003</v>
      </c>
      <c r="AT21" s="710">
        <v>3100.0880000000002</v>
      </c>
      <c r="AU21" s="710">
        <v>2840.57</v>
      </c>
      <c r="AV21" s="710">
        <v>3940.1970000000001</v>
      </c>
      <c r="AW21" s="710">
        <v>4902.2820000000002</v>
      </c>
      <c r="AX21" s="710">
        <v>5219.3500000000004</v>
      </c>
      <c r="AY21" s="710">
        <v>4754.0730000000003</v>
      </c>
      <c r="AZ21" s="710">
        <v>5164.9049999999997</v>
      </c>
      <c r="BA21" s="710">
        <v>5104.4930000000004</v>
      </c>
      <c r="BB21" s="710">
        <v>6214.6490000000003</v>
      </c>
      <c r="BC21" s="710">
        <v>4735.8090000000002</v>
      </c>
      <c r="BD21" s="710">
        <v>4485.8</v>
      </c>
      <c r="BE21" s="710">
        <v>4943.75</v>
      </c>
      <c r="BF21" s="710">
        <v>3939.739</v>
      </c>
      <c r="BG21" s="710">
        <v>2651.8380000000002</v>
      </c>
      <c r="BH21" s="710">
        <v>4062.252</v>
      </c>
      <c r="BI21" s="710">
        <v>4611.0370000000003</v>
      </c>
      <c r="BJ21" s="710">
        <v>4990.8310000000001</v>
      </c>
      <c r="BK21" s="710">
        <v>4448.3280000000004</v>
      </c>
      <c r="BL21" s="710">
        <v>4828.4350000000004</v>
      </c>
      <c r="BM21" s="710">
        <v>6422.4070000000002</v>
      </c>
      <c r="BN21" s="710">
        <v>4608.9059999999999</v>
      </c>
      <c r="BO21" s="710">
        <v>4341.0460000000003</v>
      </c>
      <c r="BP21" s="710">
        <v>4301.018</v>
      </c>
      <c r="BQ21" s="710">
        <v>3394.97</v>
      </c>
      <c r="BR21" s="710">
        <v>2499.9110000000001</v>
      </c>
      <c r="BS21" s="710">
        <v>2513.7440000000001</v>
      </c>
      <c r="BT21" s="710">
        <v>3693.1579999999999</v>
      </c>
      <c r="BU21" s="710">
        <v>4205.7780000000002</v>
      </c>
      <c r="BV21" s="710">
        <v>4506.058</v>
      </c>
      <c r="BW21" s="710">
        <v>4479.1350000000002</v>
      </c>
      <c r="BX21" s="710">
        <v>4464.3530000000001</v>
      </c>
      <c r="BY21" s="710">
        <v>6215.9809999999998</v>
      </c>
      <c r="BZ21" s="710">
        <v>4307.6360000000004</v>
      </c>
      <c r="CA21" s="721">
        <f>[4]Dataset!BY43/1000</f>
        <v>3734.1840000000002</v>
      </c>
      <c r="CB21" s="721">
        <f>[4]Dataset!BZ43/1000</f>
        <v>3938.252</v>
      </c>
      <c r="CC21" s="710">
        <f>[5]Dataset!CA43/1000</f>
        <v>2955.5720000000001</v>
      </c>
      <c r="CD21" s="710">
        <f>[5]Dataset!CB43/1000</f>
        <v>2510.1109999999999</v>
      </c>
      <c r="CE21" s="710">
        <f>[5]Dataset!CC43/1000</f>
        <v>2415.9760000000001</v>
      </c>
      <c r="CF21" s="710">
        <f>[5]Dataset!CD43/1000</f>
        <v>3519.5360000000001</v>
      </c>
      <c r="CG21" s="710">
        <f>+[2]Dataset!CE43/1000</f>
        <v>4282.0150000000003</v>
      </c>
      <c r="CH21" s="710">
        <f>+[2]Dataset!CF43/1000</f>
        <v>4294.3190000000004</v>
      </c>
      <c r="CI21" s="710">
        <f>+[2]Dataset!CG43/1000</f>
        <v>3952.752</v>
      </c>
    </row>
    <row r="22" spans="1:87" ht="16.5" customHeight="1" x14ac:dyDescent="0.25">
      <c r="A22" s="1113"/>
      <c r="B22" s="708"/>
      <c r="C22" s="717" t="s">
        <v>405</v>
      </c>
      <c r="D22" s="711">
        <v>1962.3040000000001</v>
      </c>
      <c r="E22" s="711">
        <v>1713.452</v>
      </c>
      <c r="F22" s="711">
        <v>1737.2670000000001</v>
      </c>
      <c r="G22" s="711">
        <v>1492.8150000000001</v>
      </c>
      <c r="H22" s="711">
        <v>1555.0519999999999</v>
      </c>
      <c r="I22" s="711">
        <v>1438.5809999999999</v>
      </c>
      <c r="J22" s="711">
        <v>1376.5989999999999</v>
      </c>
      <c r="K22" s="711">
        <v>1383.568</v>
      </c>
      <c r="L22" s="711">
        <v>1577.5840000000001</v>
      </c>
      <c r="M22" s="711">
        <v>1546.482</v>
      </c>
      <c r="N22" s="711">
        <v>1509.549</v>
      </c>
      <c r="O22" s="711">
        <v>1760.998</v>
      </c>
      <c r="P22" s="711">
        <v>1601.09</v>
      </c>
      <c r="Q22" s="711">
        <v>1290.0250000000001</v>
      </c>
      <c r="R22" s="711">
        <v>1693.9680000000001</v>
      </c>
      <c r="S22" s="711">
        <v>1497.713</v>
      </c>
      <c r="T22" s="711">
        <v>1486.6179999999999</v>
      </c>
      <c r="U22" s="711">
        <v>1358.0250000000001</v>
      </c>
      <c r="V22" s="711">
        <v>1238.4190000000001</v>
      </c>
      <c r="W22" s="711">
        <v>1254.3579999999999</v>
      </c>
      <c r="X22" s="711">
        <v>1683.181</v>
      </c>
      <c r="Y22" s="711">
        <v>1572.249</v>
      </c>
      <c r="Z22" s="711">
        <v>1517.633</v>
      </c>
      <c r="AA22" s="711">
        <v>1521.7809999999999</v>
      </c>
      <c r="AB22" s="711">
        <v>1635.6379999999999</v>
      </c>
      <c r="AC22" s="711">
        <v>1463.9860000000001</v>
      </c>
      <c r="AD22" s="711">
        <v>1611.1890000000001</v>
      </c>
      <c r="AE22" s="711">
        <v>1426.58</v>
      </c>
      <c r="AF22" s="711">
        <v>1489.595</v>
      </c>
      <c r="AG22" s="711">
        <v>1305.2349999999999</v>
      </c>
      <c r="AH22" s="711">
        <v>1167.8630000000001</v>
      </c>
      <c r="AI22" s="711">
        <v>1175.077</v>
      </c>
      <c r="AJ22" s="711">
        <v>1315.2149999999999</v>
      </c>
      <c r="AK22" s="711">
        <v>1475.442</v>
      </c>
      <c r="AL22" s="711">
        <v>1520.721</v>
      </c>
      <c r="AM22" s="711">
        <v>1354.962</v>
      </c>
      <c r="AN22" s="711">
        <v>1453.721</v>
      </c>
      <c r="AO22" s="711">
        <v>1484.664</v>
      </c>
      <c r="AP22" s="711">
        <v>2010.9639999999999</v>
      </c>
      <c r="AQ22" s="711">
        <v>1890.671</v>
      </c>
      <c r="AR22" s="711">
        <v>1574.5160000000001</v>
      </c>
      <c r="AS22" s="711">
        <v>1283.0709999999999</v>
      </c>
      <c r="AT22" s="711">
        <v>1102.654</v>
      </c>
      <c r="AU22" s="711">
        <v>1095.098</v>
      </c>
      <c r="AV22" s="711">
        <v>1353.202</v>
      </c>
      <c r="AW22" s="711">
        <v>1461.796</v>
      </c>
      <c r="AX22" s="711">
        <v>1520.336</v>
      </c>
      <c r="AY22" s="711">
        <v>1495.952</v>
      </c>
      <c r="AZ22" s="711">
        <v>1564.865</v>
      </c>
      <c r="BA22" s="711">
        <v>1413.037</v>
      </c>
      <c r="BB22" s="711">
        <v>1348.9839999999999</v>
      </c>
      <c r="BC22" s="711">
        <v>1279.154</v>
      </c>
      <c r="BD22" s="711">
        <v>1248.883</v>
      </c>
      <c r="BE22" s="711">
        <v>1189.085</v>
      </c>
      <c r="BF22" s="711">
        <v>1194.616</v>
      </c>
      <c r="BG22" s="711">
        <v>1269.692</v>
      </c>
      <c r="BH22" s="711">
        <v>1157.904</v>
      </c>
      <c r="BI22" s="711">
        <v>1094.4590000000001</v>
      </c>
      <c r="BJ22" s="711">
        <v>1085.0129999999999</v>
      </c>
      <c r="BK22" s="711">
        <v>1097.1659999999999</v>
      </c>
      <c r="BL22" s="711">
        <v>1174.3800000000001</v>
      </c>
      <c r="BM22" s="711">
        <v>1068.328</v>
      </c>
      <c r="BN22" s="711">
        <v>1250.1659999999999</v>
      </c>
      <c r="BO22" s="711">
        <v>1092.6780000000001</v>
      </c>
      <c r="BP22" s="711">
        <v>996.50599999999997</v>
      </c>
      <c r="BQ22" s="711">
        <v>959.85699999999997</v>
      </c>
      <c r="BR22" s="711">
        <v>1006.752</v>
      </c>
      <c r="BS22" s="711">
        <v>992.13800000000003</v>
      </c>
      <c r="BT22" s="711">
        <v>959.59400000000005</v>
      </c>
      <c r="BU22" s="711">
        <v>976.178</v>
      </c>
      <c r="BV22" s="711">
        <v>944.86099999999999</v>
      </c>
      <c r="BW22" s="711">
        <v>975.94399999999996</v>
      </c>
      <c r="BX22" s="711">
        <v>1038.856</v>
      </c>
      <c r="BY22" s="711">
        <v>923.84699999999998</v>
      </c>
      <c r="BZ22" s="711">
        <v>1018.732</v>
      </c>
      <c r="CA22" s="711">
        <f>[4]Dataset!BY44/1000</f>
        <v>1061.1969999999999</v>
      </c>
      <c r="CB22" s="711">
        <f>[4]Dataset!BZ44/1000</f>
        <v>965.553</v>
      </c>
      <c r="CC22" s="711">
        <f>[5]Dataset!CA44/1000</f>
        <v>968.15700000000004</v>
      </c>
      <c r="CD22" s="711">
        <f>[5]Dataset!CB44/1000</f>
        <v>884.49199999999996</v>
      </c>
      <c r="CE22" s="711">
        <f>[5]Dataset!CC44/1000</f>
        <v>1078.615</v>
      </c>
      <c r="CF22" s="711">
        <f>[5]Dataset!CD44/1000</f>
        <v>981.61</v>
      </c>
      <c r="CG22" s="711">
        <f>[2]Dataset!CE44/1000</f>
        <v>818.01199999999994</v>
      </c>
      <c r="CH22" s="711">
        <f>[2]Dataset!CF44/1000</f>
        <v>921.57100000000003</v>
      </c>
      <c r="CI22" s="711">
        <f>[2]Dataset!CG44/1000</f>
        <v>881.25099999999998</v>
      </c>
    </row>
    <row r="23" spans="1:87" ht="16.5" customHeight="1" x14ac:dyDescent="0.25">
      <c r="A23" s="1113"/>
      <c r="B23" s="708"/>
      <c r="C23" s="717" t="s">
        <v>406</v>
      </c>
      <c r="D23" s="711">
        <v>1879.962</v>
      </c>
      <c r="E23" s="711">
        <v>1788.662</v>
      </c>
      <c r="F23" s="711">
        <v>1814.75</v>
      </c>
      <c r="G23" s="711">
        <v>1681.8810000000001</v>
      </c>
      <c r="H23" s="711">
        <v>1558.0160000000001</v>
      </c>
      <c r="I23" s="711">
        <v>1401.4880000000001</v>
      </c>
      <c r="J23" s="711">
        <v>1113.9280000000001</v>
      </c>
      <c r="K23" s="711">
        <v>875.32500000000005</v>
      </c>
      <c r="L23" s="711">
        <v>1244.5350000000001</v>
      </c>
      <c r="M23" s="711">
        <v>1386.0640000000001</v>
      </c>
      <c r="N23" s="711">
        <v>1493.7329999999999</v>
      </c>
      <c r="O23" s="711">
        <v>1478.731</v>
      </c>
      <c r="P23" s="711">
        <v>1539.752</v>
      </c>
      <c r="Q23" s="711">
        <v>1405.586</v>
      </c>
      <c r="R23" s="711">
        <v>1564.085</v>
      </c>
      <c r="S23" s="711">
        <v>1383.0619999999999</v>
      </c>
      <c r="T23" s="711">
        <v>1440.3040000000001</v>
      </c>
      <c r="U23" s="711">
        <v>1243.8440000000001</v>
      </c>
      <c r="V23" s="711">
        <v>1009.268</v>
      </c>
      <c r="W23" s="711">
        <v>871.76800000000003</v>
      </c>
      <c r="X23" s="711">
        <v>1251.2080000000001</v>
      </c>
      <c r="Y23" s="711">
        <v>1461.6790000000001</v>
      </c>
      <c r="Z23" s="711">
        <v>1582.421</v>
      </c>
      <c r="AA23" s="711">
        <v>1498.431</v>
      </c>
      <c r="AB23" s="711">
        <v>1571.261</v>
      </c>
      <c r="AC23" s="711">
        <v>1428.3150000000001</v>
      </c>
      <c r="AD23" s="711">
        <v>1470.615</v>
      </c>
      <c r="AE23" s="711">
        <v>1474.4659999999999</v>
      </c>
      <c r="AF23" s="711">
        <v>1321.29</v>
      </c>
      <c r="AG23" s="711">
        <v>1220.5709999999999</v>
      </c>
      <c r="AH23" s="711">
        <v>1070.02</v>
      </c>
      <c r="AI23" s="711">
        <v>861.53599999999994</v>
      </c>
      <c r="AJ23" s="711">
        <v>1169.2380000000001</v>
      </c>
      <c r="AK23" s="711">
        <v>1392.0219999999999</v>
      </c>
      <c r="AL23" s="711">
        <v>1460.0160000000001</v>
      </c>
      <c r="AM23" s="711">
        <v>1407.1679999999999</v>
      </c>
      <c r="AN23" s="711">
        <v>1414.8679999999999</v>
      </c>
      <c r="AO23" s="711">
        <v>1307.489</v>
      </c>
      <c r="AP23" s="711">
        <v>1399.75</v>
      </c>
      <c r="AQ23" s="711">
        <v>1511.9380000000001</v>
      </c>
      <c r="AR23" s="711">
        <v>1269.9690000000001</v>
      </c>
      <c r="AS23" s="711">
        <v>1036.489</v>
      </c>
      <c r="AT23" s="711">
        <v>968.42600000000004</v>
      </c>
      <c r="AU23" s="711">
        <v>917.60299999999995</v>
      </c>
      <c r="AV23" s="711">
        <v>1236.4949999999999</v>
      </c>
      <c r="AW23" s="711">
        <v>1645.9159999999999</v>
      </c>
      <c r="AX23" s="711">
        <v>1826.81</v>
      </c>
      <c r="AY23" s="711">
        <v>1720.566</v>
      </c>
      <c r="AZ23" s="711">
        <v>1753.425</v>
      </c>
      <c r="BA23" s="711">
        <v>1743.184</v>
      </c>
      <c r="BB23" s="711">
        <v>1709.6790000000001</v>
      </c>
      <c r="BC23" s="711">
        <v>1854.809</v>
      </c>
      <c r="BD23" s="711">
        <v>1879.4960000000001</v>
      </c>
      <c r="BE23" s="711">
        <v>1269.6510000000001</v>
      </c>
      <c r="BF23" s="711">
        <v>1104.8779999999999</v>
      </c>
      <c r="BG23" s="711">
        <v>811.03300000000002</v>
      </c>
      <c r="BH23" s="711">
        <v>1249.2570000000001</v>
      </c>
      <c r="BI23" s="711">
        <v>1513.778</v>
      </c>
      <c r="BJ23" s="711">
        <v>1619.28</v>
      </c>
      <c r="BK23" s="711">
        <v>1555.932</v>
      </c>
      <c r="BL23" s="711">
        <v>1514.3409999999999</v>
      </c>
      <c r="BM23" s="711">
        <v>1661.5440000000001</v>
      </c>
      <c r="BN23" s="711">
        <v>1554.35</v>
      </c>
      <c r="BO23" s="711">
        <v>1399.289</v>
      </c>
      <c r="BP23" s="711">
        <v>1311.04</v>
      </c>
      <c r="BQ23" s="711">
        <v>1072.7170000000001</v>
      </c>
      <c r="BR23" s="711">
        <v>885.51700000000005</v>
      </c>
      <c r="BS23" s="711">
        <v>750.23900000000003</v>
      </c>
      <c r="BT23" s="711">
        <v>980.44600000000003</v>
      </c>
      <c r="BU23" s="711">
        <v>1380.9949999999999</v>
      </c>
      <c r="BV23" s="711">
        <v>1526.24</v>
      </c>
      <c r="BW23" s="711">
        <v>1440.585</v>
      </c>
      <c r="BX23" s="711">
        <v>1417.904</v>
      </c>
      <c r="BY23" s="711">
        <v>1424.7729999999999</v>
      </c>
      <c r="BZ23" s="711">
        <v>1491.49</v>
      </c>
      <c r="CA23" s="711">
        <f>[4]Dataset!BY45/1000</f>
        <v>1407.5719999999999</v>
      </c>
      <c r="CB23" s="711">
        <f>[4]Dataset!BZ45/1000</f>
        <v>1477.963</v>
      </c>
      <c r="CC23" s="711">
        <f>[5]Dataset!CA45/1000</f>
        <v>1146.7829999999999</v>
      </c>
      <c r="CD23" s="711">
        <f>[5]Dataset!CB45/1000</f>
        <v>917.62400000000002</v>
      </c>
      <c r="CE23" s="711">
        <f>[5]Dataset!CC45/1000</f>
        <v>716.447</v>
      </c>
      <c r="CF23" s="711">
        <f>[5]Dataset!CD45/1000</f>
        <v>1003.506</v>
      </c>
      <c r="CG23" s="711">
        <f>[2]Dataset!CE45/1000</f>
        <v>1163.981</v>
      </c>
      <c r="CH23" s="711">
        <f>[2]Dataset!CF45/1000</f>
        <v>1167.9659999999999</v>
      </c>
      <c r="CI23" s="711">
        <f>[2]Dataset!CG45/1000</f>
        <v>1147.8050000000001</v>
      </c>
    </row>
    <row r="24" spans="1:87" ht="16.5" customHeight="1" x14ac:dyDescent="0.25">
      <c r="A24" s="1113"/>
      <c r="B24" s="708"/>
      <c r="C24" s="718" t="s">
        <v>714</v>
      </c>
      <c r="D24" s="712">
        <v>10516.393</v>
      </c>
      <c r="E24" s="712">
        <v>11234.475</v>
      </c>
      <c r="F24" s="712">
        <v>10379.902</v>
      </c>
      <c r="G24" s="712">
        <v>9602.018</v>
      </c>
      <c r="H24" s="712">
        <v>9113.5280000000002</v>
      </c>
      <c r="I24" s="712">
        <v>8525.0840000000007</v>
      </c>
      <c r="J24" s="712">
        <v>6922.9769999999999</v>
      </c>
      <c r="K24" s="712">
        <v>6572.1059999999998</v>
      </c>
      <c r="L24" s="712">
        <v>8716.2160000000003</v>
      </c>
      <c r="M24" s="712">
        <v>9333.6020000000008</v>
      </c>
      <c r="N24" s="712">
        <v>9886.6849999999995</v>
      </c>
      <c r="O24" s="712">
        <v>9623.1859999999997</v>
      </c>
      <c r="P24" s="712">
        <v>10129.771000000001</v>
      </c>
      <c r="Q24" s="712">
        <v>11026.829</v>
      </c>
      <c r="R24" s="712">
        <v>9685.6180000000004</v>
      </c>
      <c r="S24" s="712">
        <v>9216.5300000000007</v>
      </c>
      <c r="T24" s="712">
        <v>9049.9529999999995</v>
      </c>
      <c r="U24" s="712">
        <v>7327.9459999999999</v>
      </c>
      <c r="V24" s="712">
        <v>6545.6189999999997</v>
      </c>
      <c r="W24" s="712">
        <v>6605.6750000000002</v>
      </c>
      <c r="X24" s="712">
        <v>8890.6419999999998</v>
      </c>
      <c r="Y24" s="712">
        <v>9254.0519999999997</v>
      </c>
      <c r="Z24" s="712">
        <v>9473.5349999999999</v>
      </c>
      <c r="AA24" s="712">
        <v>9119.24</v>
      </c>
      <c r="AB24" s="712">
        <v>9651.5830000000005</v>
      </c>
      <c r="AC24" s="712">
        <v>10645.523999999999</v>
      </c>
      <c r="AD24" s="712">
        <v>9258.9380000000001</v>
      </c>
      <c r="AE24" s="712">
        <v>8935.0570000000007</v>
      </c>
      <c r="AF24" s="712">
        <v>8611.384</v>
      </c>
      <c r="AG24" s="712">
        <v>7524.3090000000002</v>
      </c>
      <c r="AH24" s="712">
        <v>6291.5060000000003</v>
      </c>
      <c r="AI24" s="712">
        <v>5828.4949999999999</v>
      </c>
      <c r="AJ24" s="712">
        <v>7922.03</v>
      </c>
      <c r="AK24" s="712">
        <v>9026.4779999999992</v>
      </c>
      <c r="AL24" s="712">
        <v>9273.42</v>
      </c>
      <c r="AM24" s="712">
        <v>8702.2150000000001</v>
      </c>
      <c r="AN24" s="712">
        <v>9406.8330000000005</v>
      </c>
      <c r="AO24" s="712">
        <v>10951.514999999999</v>
      </c>
      <c r="AP24" s="712">
        <v>10980.173000000001</v>
      </c>
      <c r="AQ24" s="712">
        <v>10792.825000000001</v>
      </c>
      <c r="AR24" s="712">
        <v>9262.0159999999996</v>
      </c>
      <c r="AS24" s="712">
        <v>8331.4680000000008</v>
      </c>
      <c r="AT24" s="712">
        <v>6546.7659999999996</v>
      </c>
      <c r="AU24" s="712">
        <v>6006.3879999999999</v>
      </c>
      <c r="AV24" s="712">
        <v>7964.6540000000005</v>
      </c>
      <c r="AW24" s="712">
        <v>9485.9330000000009</v>
      </c>
      <c r="AX24" s="712">
        <v>10118.847</v>
      </c>
      <c r="AY24" s="712">
        <v>9563.8439999999991</v>
      </c>
      <c r="AZ24" s="712">
        <v>10137.916999999999</v>
      </c>
      <c r="BA24" s="712">
        <v>9832.5450000000001</v>
      </c>
      <c r="BB24" s="712">
        <v>10832.876</v>
      </c>
      <c r="BC24" s="712">
        <v>9499.3410000000003</v>
      </c>
      <c r="BD24" s="712">
        <v>9128.9719999999998</v>
      </c>
      <c r="BE24" s="712">
        <v>8847.2099999999991</v>
      </c>
      <c r="BF24" s="712">
        <v>7553.83</v>
      </c>
      <c r="BG24" s="712">
        <v>5962.08</v>
      </c>
      <c r="BH24" s="712">
        <v>7830.116</v>
      </c>
      <c r="BI24" s="712">
        <v>8470.4740000000002</v>
      </c>
      <c r="BJ24" s="712">
        <v>8808.2780000000002</v>
      </c>
      <c r="BK24" s="712">
        <v>8272.9539999999997</v>
      </c>
      <c r="BL24" s="712">
        <v>8812.52</v>
      </c>
      <c r="BM24" s="712">
        <v>10318.727999999999</v>
      </c>
      <c r="BN24" s="712">
        <v>8552.9480000000003</v>
      </c>
      <c r="BO24" s="712">
        <v>7976.9009999999998</v>
      </c>
      <c r="BP24" s="712">
        <v>7780.5140000000001</v>
      </c>
      <c r="BQ24" s="712">
        <v>6563.799</v>
      </c>
      <c r="BR24" s="712">
        <v>5562.2550000000001</v>
      </c>
      <c r="BS24" s="712">
        <v>5387.598</v>
      </c>
      <c r="BT24" s="712">
        <v>6797.1869999999999</v>
      </c>
      <c r="BU24" s="712">
        <v>7757.7539999999999</v>
      </c>
      <c r="BV24" s="712">
        <v>8278.77</v>
      </c>
      <c r="BW24" s="712">
        <v>8107.5129999999999</v>
      </c>
      <c r="BX24" s="712">
        <v>8156.9870000000001</v>
      </c>
      <c r="BY24" s="712">
        <v>9637.1610000000001</v>
      </c>
      <c r="BZ24" s="712">
        <v>7883.2330000000002</v>
      </c>
      <c r="CA24" s="712">
        <f>[4]Dataset!BY46/1000</f>
        <v>7311.5569999999998</v>
      </c>
      <c r="CB24" s="712">
        <f>[4]Dataset!BZ46/1000</f>
        <v>7618.2460000000001</v>
      </c>
      <c r="CC24" s="712">
        <f>[5]Dataset!CA46/1000</f>
        <v>6250.4440000000004</v>
      </c>
      <c r="CD24" s="712">
        <f>[5]Dataset!CB46/1000</f>
        <v>5338.7110000000002</v>
      </c>
      <c r="CE24" s="712">
        <f>[5]Dataset!CC46/1000</f>
        <v>5301.5910000000003</v>
      </c>
      <c r="CF24" s="712">
        <f>[5]Dataset!CD46/1000</f>
        <v>6627.5240000000003</v>
      </c>
      <c r="CG24" s="712">
        <f>[2]Dataset!CE46/1000</f>
        <v>7393.0789999999997</v>
      </c>
      <c r="CH24" s="712">
        <f>[2]Dataset!CF46/1000</f>
        <v>7514.3360000000002</v>
      </c>
      <c r="CI24" s="712">
        <f>[2]Dataset!CG46/1000</f>
        <v>7152.27</v>
      </c>
    </row>
    <row r="25" spans="1:87" ht="16.5" customHeight="1" x14ac:dyDescent="0.25">
      <c r="A25" s="1113"/>
      <c r="B25" s="708"/>
      <c r="C25" s="717" t="s">
        <v>407</v>
      </c>
      <c r="D25" s="711">
        <v>4278.6009999999997</v>
      </c>
      <c r="E25" s="711">
        <v>3896.8040000000001</v>
      </c>
      <c r="F25" s="711">
        <v>4018.5880000000002</v>
      </c>
      <c r="G25" s="711">
        <v>4166.1869999999999</v>
      </c>
      <c r="H25" s="711">
        <v>4123.3559999999998</v>
      </c>
      <c r="I25" s="711">
        <v>2769.52</v>
      </c>
      <c r="J25" s="711">
        <v>2370.5349999999999</v>
      </c>
      <c r="K25" s="711">
        <v>2111.81</v>
      </c>
      <c r="L25" s="711">
        <v>3356.4209999999998</v>
      </c>
      <c r="M25" s="711">
        <v>4235.433</v>
      </c>
      <c r="N25" s="711">
        <v>4389.1239999999998</v>
      </c>
      <c r="O25" s="711">
        <v>3971.152</v>
      </c>
      <c r="P25" s="711">
        <v>4364.8909999999996</v>
      </c>
      <c r="Q25" s="711">
        <v>4211.4639999999999</v>
      </c>
      <c r="R25" s="711">
        <v>4400.2150000000001</v>
      </c>
      <c r="S25" s="711">
        <v>4372.8519999999999</v>
      </c>
      <c r="T25" s="711">
        <v>3888.1219999999998</v>
      </c>
      <c r="U25" s="711">
        <v>3265.5819999999999</v>
      </c>
      <c r="V25" s="711">
        <v>3790.5120000000002</v>
      </c>
      <c r="W25" s="711">
        <v>1885.0150000000001</v>
      </c>
      <c r="X25" s="711">
        <v>2746.07</v>
      </c>
      <c r="Y25" s="711">
        <v>3721.2620000000002</v>
      </c>
      <c r="Z25" s="711">
        <v>4049.7530000000002</v>
      </c>
      <c r="AA25" s="711">
        <v>3563.2829999999999</v>
      </c>
      <c r="AB25" s="711">
        <v>3952.1280000000002</v>
      </c>
      <c r="AC25" s="711">
        <v>3849.1439999999998</v>
      </c>
      <c r="AD25" s="711">
        <v>4087.8670000000002</v>
      </c>
      <c r="AE25" s="711">
        <v>3778.1680000000001</v>
      </c>
      <c r="AF25" s="711">
        <v>3839.2330000000002</v>
      </c>
      <c r="AG25" s="711">
        <v>2936.9349999999999</v>
      </c>
      <c r="AH25" s="711">
        <v>2509.1979999999999</v>
      </c>
      <c r="AI25" s="711">
        <v>1980.096</v>
      </c>
      <c r="AJ25" s="711">
        <v>3154.4090000000001</v>
      </c>
      <c r="AK25" s="711">
        <v>3687.8130000000001</v>
      </c>
      <c r="AL25" s="711">
        <v>3874.6880000000001</v>
      </c>
      <c r="AM25" s="711">
        <v>3515.52</v>
      </c>
      <c r="AN25" s="711">
        <v>3932.3980000000001</v>
      </c>
      <c r="AO25" s="711">
        <v>3870.6849999999999</v>
      </c>
      <c r="AP25" s="711">
        <v>4756.835</v>
      </c>
      <c r="AQ25" s="711">
        <v>4631.0619999999999</v>
      </c>
      <c r="AR25" s="711">
        <v>4060.857</v>
      </c>
      <c r="AS25" s="711">
        <v>3317.8560000000002</v>
      </c>
      <c r="AT25" s="711">
        <v>2494.4839999999999</v>
      </c>
      <c r="AU25" s="711">
        <v>2446.0120000000002</v>
      </c>
      <c r="AV25" s="711">
        <v>3145.991</v>
      </c>
      <c r="AW25" s="711">
        <v>4026.944</v>
      </c>
      <c r="AX25" s="711">
        <v>4255.95</v>
      </c>
      <c r="AY25" s="711">
        <v>3871.9540000000002</v>
      </c>
      <c r="AZ25" s="711">
        <v>4041.2959999999998</v>
      </c>
      <c r="BA25" s="711">
        <v>3877.491</v>
      </c>
      <c r="BB25" s="711">
        <v>4000.8009999999999</v>
      </c>
      <c r="BC25" s="711">
        <v>4193.3519999999999</v>
      </c>
      <c r="BD25" s="711">
        <v>3587.45</v>
      </c>
      <c r="BE25" s="711">
        <v>2488.3879999999999</v>
      </c>
      <c r="BF25" s="711">
        <v>2192.7350000000001</v>
      </c>
      <c r="BG25" s="711">
        <v>1836.0640000000001</v>
      </c>
      <c r="BH25" s="711">
        <v>2987.8560000000002</v>
      </c>
      <c r="BI25" s="711">
        <v>3564.7080000000001</v>
      </c>
      <c r="BJ25" s="711">
        <v>3778.8020000000001</v>
      </c>
      <c r="BK25" s="711">
        <v>3444.721</v>
      </c>
      <c r="BL25" s="711">
        <v>3952.7919999999999</v>
      </c>
      <c r="BM25" s="711">
        <v>3718.8359999999998</v>
      </c>
      <c r="BN25" s="711">
        <v>3838.027</v>
      </c>
      <c r="BO25" s="711">
        <v>3477.777</v>
      </c>
      <c r="BP25" s="711">
        <v>3300.5650000000001</v>
      </c>
      <c r="BQ25" s="711">
        <v>2390.3960000000002</v>
      </c>
      <c r="BR25" s="711">
        <v>2001.89</v>
      </c>
      <c r="BS25" s="711">
        <v>1836.248</v>
      </c>
      <c r="BT25" s="711">
        <v>2963.9050000000002</v>
      </c>
      <c r="BU25" s="711">
        <v>3415.9430000000002</v>
      </c>
      <c r="BV25" s="711">
        <v>3282.3589999999999</v>
      </c>
      <c r="BW25" s="711">
        <v>3194.5120000000002</v>
      </c>
      <c r="BX25" s="711">
        <v>3548.58</v>
      </c>
      <c r="BY25" s="711">
        <v>3408.1309999999999</v>
      </c>
      <c r="BZ25" s="711">
        <v>3580.3620000000001</v>
      </c>
      <c r="CA25" s="711">
        <f>[4]Dataset!BY47/1000</f>
        <v>3773.3270000000002</v>
      </c>
      <c r="CB25" s="711">
        <f>[4]Dataset!BZ47/1000</f>
        <v>3309.8110000000001</v>
      </c>
      <c r="CC25" s="711">
        <f>[5]Dataset!CA47/1000</f>
        <v>2561.8130000000001</v>
      </c>
      <c r="CD25" s="711">
        <f>[5]Dataset!CB47/1000</f>
        <v>2138.4299999999998</v>
      </c>
      <c r="CE25" s="711">
        <f>[5]Dataset!CC47/1000</f>
        <v>1937.57</v>
      </c>
      <c r="CF25" s="711">
        <f>[5]Dataset!CD47/1000</f>
        <v>2681.4810000000002</v>
      </c>
      <c r="CG25" s="711">
        <f>[2]Dataset!CE47/1000</f>
        <v>2959.9389999999999</v>
      </c>
      <c r="CH25" s="711">
        <f>[2]Dataset!CF47/1000</f>
        <v>3255.4369999999999</v>
      </c>
      <c r="CI25" s="711">
        <f>[2]Dataset!CG47/1000</f>
        <v>3172.6109999999999</v>
      </c>
    </row>
    <row r="26" spans="1:87" ht="16.5" customHeight="1" x14ac:dyDescent="0.25">
      <c r="A26" s="1113"/>
      <c r="B26" s="706" t="s">
        <v>723</v>
      </c>
      <c r="C26" s="717" t="s">
        <v>408</v>
      </c>
      <c r="D26" s="711">
        <v>1353.693</v>
      </c>
      <c r="E26" s="711">
        <v>1423.6949999999999</v>
      </c>
      <c r="F26" s="711">
        <v>1441.5530000000001</v>
      </c>
      <c r="G26" s="711">
        <v>1319.268</v>
      </c>
      <c r="H26" s="711">
        <v>1240.8309999999999</v>
      </c>
      <c r="I26" s="711">
        <v>1038.0139999999999</v>
      </c>
      <c r="J26" s="711">
        <v>1035.771</v>
      </c>
      <c r="K26" s="711">
        <v>933.83600000000001</v>
      </c>
      <c r="L26" s="711">
        <v>1201.277</v>
      </c>
      <c r="M26" s="711">
        <v>1404.2550000000001</v>
      </c>
      <c r="N26" s="711">
        <v>1403.1179999999999</v>
      </c>
      <c r="O26" s="711">
        <v>1434.7080000000001</v>
      </c>
      <c r="P26" s="711">
        <v>1340.675</v>
      </c>
      <c r="Q26" s="711">
        <v>1411.396</v>
      </c>
      <c r="R26" s="711">
        <v>1561.6590000000001</v>
      </c>
      <c r="S26" s="711">
        <v>1307.7639999999999</v>
      </c>
      <c r="T26" s="711">
        <v>1258.604</v>
      </c>
      <c r="U26" s="711">
        <v>2504.027</v>
      </c>
      <c r="V26" s="711">
        <v>911.51700000000005</v>
      </c>
      <c r="W26" s="711">
        <v>898.85400000000004</v>
      </c>
      <c r="X26" s="711">
        <v>1093.8589999999999</v>
      </c>
      <c r="Y26" s="711">
        <v>1259.203</v>
      </c>
      <c r="Z26" s="711">
        <v>1308.6949999999999</v>
      </c>
      <c r="AA26" s="711">
        <v>1221.191</v>
      </c>
      <c r="AB26" s="711">
        <v>1283.8109999999999</v>
      </c>
      <c r="AC26" s="711">
        <v>1259.827</v>
      </c>
      <c r="AD26" s="711">
        <v>1329.3040000000001</v>
      </c>
      <c r="AE26" s="711">
        <v>1269.23</v>
      </c>
      <c r="AF26" s="711">
        <v>1194.7090000000001</v>
      </c>
      <c r="AG26" s="711">
        <v>994.96299999999997</v>
      </c>
      <c r="AH26" s="711">
        <v>946.322</v>
      </c>
      <c r="AI26" s="711">
        <v>989.57</v>
      </c>
      <c r="AJ26" s="711">
        <v>1228.548</v>
      </c>
      <c r="AK26" s="711">
        <v>1438.702</v>
      </c>
      <c r="AL26" s="711">
        <v>1557.992</v>
      </c>
      <c r="AM26" s="711">
        <v>1477.2329999999999</v>
      </c>
      <c r="AN26" s="711">
        <v>1385.145</v>
      </c>
      <c r="AO26" s="711">
        <v>1217.3330000000001</v>
      </c>
      <c r="AP26" s="711">
        <v>1826.24</v>
      </c>
      <c r="AQ26" s="711">
        <v>1845.991</v>
      </c>
      <c r="AR26" s="711">
        <v>1340.74</v>
      </c>
      <c r="AS26" s="711">
        <v>1097.431</v>
      </c>
      <c r="AT26" s="711">
        <v>1020.944</v>
      </c>
      <c r="AU26" s="711">
        <v>969.79700000000003</v>
      </c>
      <c r="AV26" s="711">
        <v>1145.6610000000001</v>
      </c>
      <c r="AW26" s="711">
        <v>1315.8510000000001</v>
      </c>
      <c r="AX26" s="711">
        <v>1442.299</v>
      </c>
      <c r="AY26" s="711">
        <v>1408.0609999999999</v>
      </c>
      <c r="AZ26" s="711">
        <v>1379.83</v>
      </c>
      <c r="BA26" s="711">
        <v>1396.3989999999999</v>
      </c>
      <c r="BB26" s="711">
        <v>1384.87</v>
      </c>
      <c r="BC26" s="711">
        <v>1340.954</v>
      </c>
      <c r="BD26" s="711">
        <v>1199.6479999999999</v>
      </c>
      <c r="BE26" s="711">
        <v>949.31899999999996</v>
      </c>
      <c r="BF26" s="711">
        <v>984.11199999999997</v>
      </c>
      <c r="BG26" s="711">
        <v>915.56299999999999</v>
      </c>
      <c r="BH26" s="711">
        <v>1007.883</v>
      </c>
      <c r="BI26" s="711">
        <v>1114.6020000000001</v>
      </c>
      <c r="BJ26" s="711">
        <v>1163.268</v>
      </c>
      <c r="BK26" s="711">
        <v>1189.32</v>
      </c>
      <c r="BL26" s="711">
        <v>1299.4849999999999</v>
      </c>
      <c r="BM26" s="711">
        <v>1203.8240000000001</v>
      </c>
      <c r="BN26" s="711">
        <v>1288.1590000000001</v>
      </c>
      <c r="BO26" s="711">
        <v>1233.9269999999999</v>
      </c>
      <c r="BP26" s="711">
        <v>1211.44</v>
      </c>
      <c r="BQ26" s="711">
        <v>1075.633</v>
      </c>
      <c r="BR26" s="711">
        <v>1064.8499999999999</v>
      </c>
      <c r="BS26" s="711">
        <v>872.19200000000001</v>
      </c>
      <c r="BT26" s="711">
        <v>1047.579</v>
      </c>
      <c r="BU26" s="711">
        <v>1098.1500000000001</v>
      </c>
      <c r="BV26" s="711">
        <v>1136.78</v>
      </c>
      <c r="BW26" s="711">
        <v>1152.3969999999999</v>
      </c>
      <c r="BX26" s="711">
        <v>1279.299</v>
      </c>
      <c r="BY26" s="711">
        <v>1169.5150000000001</v>
      </c>
      <c r="BZ26" s="711">
        <v>1183.6559999999999</v>
      </c>
      <c r="CA26" s="711">
        <f>[4]Dataset!BY48/1000</f>
        <v>1174.479</v>
      </c>
      <c r="CB26" s="711">
        <f>[4]Dataset!BZ48/1000</f>
        <v>1114.2750000000001</v>
      </c>
      <c r="CC26" s="711">
        <f>[5]Dataset!CA48/1000</f>
        <v>1017.349</v>
      </c>
      <c r="CD26" s="711">
        <f>[5]Dataset!CB48/1000</f>
        <v>1053.9110000000001</v>
      </c>
      <c r="CE26" s="711">
        <f>[5]Dataset!CC48/1000</f>
        <v>873.51700000000005</v>
      </c>
      <c r="CF26" s="711">
        <f>[5]Dataset!CD48/1000</f>
        <v>1161.954</v>
      </c>
      <c r="CG26" s="711">
        <f>[2]Dataset!CE48/1000</f>
        <v>1203.903</v>
      </c>
      <c r="CH26" s="711">
        <f>[2]Dataset!CF48/1000</f>
        <v>1222.7360000000001</v>
      </c>
      <c r="CI26" s="711">
        <f>[2]Dataset!CG48/1000</f>
        <v>1243.067</v>
      </c>
    </row>
    <row r="27" spans="1:87" ht="16.5" customHeight="1" x14ac:dyDescent="0.25">
      <c r="A27" s="1113"/>
      <c r="B27" s="706" t="s">
        <v>725</v>
      </c>
      <c r="C27" s="717" t="s">
        <v>409</v>
      </c>
      <c r="D27" s="711">
        <v>1145.5809999999999</v>
      </c>
      <c r="E27" s="711">
        <v>1044.9359999999999</v>
      </c>
      <c r="F27" s="711">
        <v>1162.1030000000001</v>
      </c>
      <c r="G27" s="711">
        <v>1054.1600000000001</v>
      </c>
      <c r="H27" s="711">
        <v>984.173</v>
      </c>
      <c r="I27" s="711">
        <v>958.71400000000006</v>
      </c>
      <c r="J27" s="711">
        <v>888.625</v>
      </c>
      <c r="K27" s="711">
        <v>751.625</v>
      </c>
      <c r="L27" s="711">
        <v>997.01400000000001</v>
      </c>
      <c r="M27" s="711">
        <v>967.79300000000001</v>
      </c>
      <c r="N27" s="711">
        <v>1009.497</v>
      </c>
      <c r="O27" s="711">
        <v>910.43799999999999</v>
      </c>
      <c r="P27" s="711">
        <v>968.20299999999997</v>
      </c>
      <c r="Q27" s="711">
        <v>988.20899999999995</v>
      </c>
      <c r="R27" s="711">
        <v>1055.6010000000001</v>
      </c>
      <c r="S27" s="711">
        <v>898.68799999999999</v>
      </c>
      <c r="T27" s="711">
        <v>948.70100000000002</v>
      </c>
      <c r="U27" s="711">
        <v>916.48599999999999</v>
      </c>
      <c r="V27" s="711">
        <v>891.74099999999999</v>
      </c>
      <c r="W27" s="711">
        <v>729.06</v>
      </c>
      <c r="X27" s="711">
        <v>1032.7570000000001</v>
      </c>
      <c r="Y27" s="711">
        <v>1071.473</v>
      </c>
      <c r="Z27" s="711">
        <v>1043.1690000000001</v>
      </c>
      <c r="AA27" s="711">
        <v>992.202</v>
      </c>
      <c r="AB27" s="711">
        <v>1126.635</v>
      </c>
      <c r="AC27" s="711">
        <v>1058.643</v>
      </c>
      <c r="AD27" s="711">
        <v>1101.136</v>
      </c>
      <c r="AE27" s="711">
        <v>996.98699999999997</v>
      </c>
      <c r="AF27" s="711">
        <v>1063.6279999999999</v>
      </c>
      <c r="AG27" s="711">
        <v>981.41800000000001</v>
      </c>
      <c r="AH27" s="711">
        <v>918.29</v>
      </c>
      <c r="AI27" s="711">
        <v>850.94399999999996</v>
      </c>
      <c r="AJ27" s="711">
        <v>1189.7950000000001</v>
      </c>
      <c r="AK27" s="711">
        <v>1207.115</v>
      </c>
      <c r="AL27" s="711">
        <v>1197.3810000000001</v>
      </c>
      <c r="AM27" s="711">
        <v>1143.29</v>
      </c>
      <c r="AN27" s="711">
        <v>1146.55</v>
      </c>
      <c r="AO27" s="711">
        <v>1086.146</v>
      </c>
      <c r="AP27" s="711">
        <v>1503.046</v>
      </c>
      <c r="AQ27" s="711">
        <v>1458.386</v>
      </c>
      <c r="AR27" s="711">
        <v>1380.607</v>
      </c>
      <c r="AS27" s="711">
        <v>1147.539</v>
      </c>
      <c r="AT27" s="711">
        <v>964.46100000000001</v>
      </c>
      <c r="AU27" s="711">
        <v>868.69399999999996</v>
      </c>
      <c r="AV27" s="711">
        <v>1126.6500000000001</v>
      </c>
      <c r="AW27" s="711">
        <v>1211.932</v>
      </c>
      <c r="AX27" s="711">
        <v>1258.883</v>
      </c>
      <c r="AY27" s="711">
        <v>1164.1420000000001</v>
      </c>
      <c r="AZ27" s="711">
        <v>1310.4179999999999</v>
      </c>
      <c r="BA27" s="711">
        <v>1250.6210000000001</v>
      </c>
      <c r="BB27" s="711">
        <v>1133.0719999999999</v>
      </c>
      <c r="BC27" s="711">
        <v>1207.847</v>
      </c>
      <c r="BD27" s="711">
        <v>1136.7070000000001</v>
      </c>
      <c r="BE27" s="711">
        <v>1042.8409999999999</v>
      </c>
      <c r="BF27" s="711">
        <v>941.72500000000002</v>
      </c>
      <c r="BG27" s="711">
        <v>816.10900000000004</v>
      </c>
      <c r="BH27" s="711">
        <v>973.95</v>
      </c>
      <c r="BI27" s="711">
        <v>990.81799999999998</v>
      </c>
      <c r="BJ27" s="711">
        <v>930.42</v>
      </c>
      <c r="BK27" s="711">
        <v>901.26800000000003</v>
      </c>
      <c r="BL27" s="711">
        <v>1037.7660000000001</v>
      </c>
      <c r="BM27" s="711">
        <v>982.447</v>
      </c>
      <c r="BN27" s="711">
        <v>1118.0999999999999</v>
      </c>
      <c r="BO27" s="711">
        <v>1006.457</v>
      </c>
      <c r="BP27" s="711">
        <v>949.57100000000003</v>
      </c>
      <c r="BQ27" s="711">
        <v>862.73500000000001</v>
      </c>
      <c r="BR27" s="711">
        <v>845.39200000000005</v>
      </c>
      <c r="BS27" s="711">
        <v>801.67700000000002</v>
      </c>
      <c r="BT27" s="711">
        <v>973.42200000000003</v>
      </c>
      <c r="BU27" s="711">
        <v>989.375</v>
      </c>
      <c r="BV27" s="711">
        <v>1008.448</v>
      </c>
      <c r="BW27" s="711">
        <v>850.74900000000002</v>
      </c>
      <c r="BX27" s="711">
        <v>872.62</v>
      </c>
      <c r="BY27" s="711">
        <v>822.51300000000003</v>
      </c>
      <c r="BZ27" s="711">
        <v>839.52599999999995</v>
      </c>
      <c r="CA27" s="711">
        <f>[4]Dataset!BY49/1000</f>
        <v>786.39300000000003</v>
      </c>
      <c r="CB27" s="711">
        <f>[4]Dataset!BZ49/1000</f>
        <v>828.46900000000005</v>
      </c>
      <c r="CC27" s="711">
        <f>[5]Dataset!CA49/1000</f>
        <v>912.98500000000001</v>
      </c>
      <c r="CD27" s="711">
        <f>[5]Dataset!CB49/1000</f>
        <v>726.28099999999995</v>
      </c>
      <c r="CE27" s="711">
        <f>[5]Dataset!CC49/1000</f>
        <v>672.14</v>
      </c>
      <c r="CF27" s="711">
        <f>[5]Dataset!CD49/1000</f>
        <v>958.88400000000001</v>
      </c>
      <c r="CG27" s="711">
        <f>[2]Dataset!CE49/1000</f>
        <v>947.20500000000004</v>
      </c>
      <c r="CH27" s="711">
        <f>[2]Dataset!CF49/1000</f>
        <v>948.33799999999997</v>
      </c>
      <c r="CI27" s="711">
        <f>[2]Dataset!CG49/1000</f>
        <v>852.73699999999997</v>
      </c>
    </row>
    <row r="28" spans="1:87" ht="16.5" customHeight="1" x14ac:dyDescent="0.25">
      <c r="A28" s="1113"/>
      <c r="B28" s="707" t="s">
        <v>720</v>
      </c>
      <c r="C28" s="718" t="s">
        <v>715</v>
      </c>
      <c r="D28" s="712">
        <v>8442.0660000000007</v>
      </c>
      <c r="E28" s="712">
        <v>8290.491</v>
      </c>
      <c r="F28" s="712">
        <v>8424.9920000000002</v>
      </c>
      <c r="G28" s="712">
        <v>8319.51</v>
      </c>
      <c r="H28" s="712">
        <v>8009.8440000000001</v>
      </c>
      <c r="I28" s="712">
        <v>6083.6</v>
      </c>
      <c r="J28" s="712">
        <v>5561.01</v>
      </c>
      <c r="K28" s="712">
        <v>5148.665</v>
      </c>
      <c r="L28" s="712">
        <v>7383.7160000000003</v>
      </c>
      <c r="M28" s="712">
        <v>8417.9480000000003</v>
      </c>
      <c r="N28" s="712">
        <v>8670.4860000000008</v>
      </c>
      <c r="O28" s="712">
        <v>7906.2650000000003</v>
      </c>
      <c r="P28" s="712">
        <v>8247.2080000000005</v>
      </c>
      <c r="Q28" s="712">
        <v>8399.0519999999997</v>
      </c>
      <c r="R28" s="712">
        <v>8696.5889999999999</v>
      </c>
      <c r="S28" s="712">
        <v>8704.0689999999995</v>
      </c>
      <c r="T28" s="712">
        <v>7884.4170000000004</v>
      </c>
      <c r="U28" s="712">
        <v>8173.2370000000001</v>
      </c>
      <c r="V28" s="712">
        <v>6958.7569999999996</v>
      </c>
      <c r="W28" s="712">
        <v>4860.1000000000004</v>
      </c>
      <c r="X28" s="712">
        <v>6378.2929999999997</v>
      </c>
      <c r="Y28" s="712">
        <v>7657.5150000000003</v>
      </c>
      <c r="Z28" s="712">
        <v>8013.4040000000005</v>
      </c>
      <c r="AA28" s="712">
        <v>7265.9160000000002</v>
      </c>
      <c r="AB28" s="712">
        <v>8043.5029999999997</v>
      </c>
      <c r="AC28" s="712">
        <v>7838.1530000000002</v>
      </c>
      <c r="AD28" s="712">
        <v>8313.8389999999999</v>
      </c>
      <c r="AE28" s="712">
        <v>7805.33</v>
      </c>
      <c r="AF28" s="712">
        <v>7918.2039999999997</v>
      </c>
      <c r="AG28" s="712">
        <v>6459.5050000000001</v>
      </c>
      <c r="AH28" s="712">
        <v>5844.973</v>
      </c>
      <c r="AI28" s="712">
        <v>5336.2640000000001</v>
      </c>
      <c r="AJ28" s="712">
        <v>7279.9629999999997</v>
      </c>
      <c r="AK28" s="712">
        <v>8198.0589999999993</v>
      </c>
      <c r="AL28" s="712">
        <v>8540.8410000000003</v>
      </c>
      <c r="AM28" s="712">
        <v>8140.3059999999996</v>
      </c>
      <c r="AN28" s="712">
        <v>8430.4259999999995</v>
      </c>
      <c r="AO28" s="712">
        <v>8083.5659999999998</v>
      </c>
      <c r="AP28" s="712">
        <v>10445.819</v>
      </c>
      <c r="AQ28" s="712">
        <v>10525.849</v>
      </c>
      <c r="AR28" s="712">
        <v>9325.2379999999994</v>
      </c>
      <c r="AS28" s="712">
        <v>7700.6509999999998</v>
      </c>
      <c r="AT28" s="712">
        <v>6259.3680000000004</v>
      </c>
      <c r="AU28" s="712">
        <v>5928.817</v>
      </c>
      <c r="AV28" s="712">
        <v>7417.2430000000004</v>
      </c>
      <c r="AW28" s="712">
        <v>8714.58</v>
      </c>
      <c r="AX28" s="712">
        <v>9363.0460000000003</v>
      </c>
      <c r="AY28" s="712">
        <v>8877.482</v>
      </c>
      <c r="AZ28" s="712">
        <v>9037.5519999999997</v>
      </c>
      <c r="BA28" s="712">
        <v>8849.4770000000008</v>
      </c>
      <c r="BB28" s="712">
        <v>8567.8430000000008</v>
      </c>
      <c r="BC28" s="712">
        <v>8841.0570000000007</v>
      </c>
      <c r="BD28" s="712">
        <v>7976.59</v>
      </c>
      <c r="BE28" s="712">
        <v>6111.1670000000004</v>
      </c>
      <c r="BF28" s="712">
        <v>5731.5280000000002</v>
      </c>
      <c r="BG28" s="712">
        <v>5173.3680000000004</v>
      </c>
      <c r="BH28" s="712">
        <v>6824.6360000000004</v>
      </c>
      <c r="BI28" s="712">
        <v>7793.9620000000004</v>
      </c>
      <c r="BJ28" s="712">
        <v>8023.7030000000004</v>
      </c>
      <c r="BK28" s="712">
        <v>7746.2359999999999</v>
      </c>
      <c r="BL28" s="712">
        <v>8627.2819999999992</v>
      </c>
      <c r="BM28" s="712">
        <v>8119.0320000000002</v>
      </c>
      <c r="BN28" s="712">
        <v>8462.0990000000002</v>
      </c>
      <c r="BO28" s="712">
        <v>7897.6750000000002</v>
      </c>
      <c r="BP28" s="712">
        <v>7549.5659999999998</v>
      </c>
      <c r="BQ28" s="712">
        <v>6210.3149999999996</v>
      </c>
      <c r="BR28" s="712">
        <v>5583.759</v>
      </c>
      <c r="BS28" s="712">
        <v>5177.74</v>
      </c>
      <c r="BT28" s="712">
        <v>7043.0839999999998</v>
      </c>
      <c r="BU28" s="712">
        <v>7652.2529999999997</v>
      </c>
      <c r="BV28" s="712">
        <v>7641.491</v>
      </c>
      <c r="BW28" s="712">
        <v>7506.3689999999997</v>
      </c>
      <c r="BX28" s="712">
        <v>8031.39</v>
      </c>
      <c r="BY28" s="712">
        <v>7594.0550000000003</v>
      </c>
      <c r="BZ28" s="712">
        <v>7875.7479999999996</v>
      </c>
      <c r="CA28" s="712">
        <f>[4]Dataset!BY50/1000</f>
        <v>7871.9030000000002</v>
      </c>
      <c r="CB28" s="712">
        <f>[4]Dataset!BZ50/1000</f>
        <v>7296.3649999999998</v>
      </c>
      <c r="CC28" s="712">
        <f>[5]Dataset!CA50/1000</f>
        <v>6513.8090000000002</v>
      </c>
      <c r="CD28" s="712">
        <f>[5]Dataset!CB50/1000</f>
        <v>5634.009</v>
      </c>
      <c r="CE28" s="712">
        <f>[5]Dataset!CC50/1000</f>
        <v>5287.4250000000002</v>
      </c>
      <c r="CF28" s="712">
        <f>[5]Dataset!CD50/1000</f>
        <v>6937.5879999999997</v>
      </c>
      <c r="CG28" s="712">
        <f>[2]Dataset!CE50/1000</f>
        <v>7354.4629999999997</v>
      </c>
      <c r="CH28" s="712">
        <f>[2]Dataset!CF50/1000</f>
        <v>7673.0110000000004</v>
      </c>
      <c r="CI28" s="712">
        <f>[2]Dataset!CG50/1000</f>
        <v>7484.1059999999998</v>
      </c>
    </row>
    <row r="29" spans="1:87" ht="16.5" customHeight="1" x14ac:dyDescent="0.25">
      <c r="A29" s="1113"/>
      <c r="B29" s="708"/>
      <c r="C29" s="717" t="s">
        <v>410</v>
      </c>
      <c r="D29" s="711">
        <v>997.24</v>
      </c>
      <c r="E29" s="711">
        <v>929.322</v>
      </c>
      <c r="F29" s="711">
        <v>881.06500000000005</v>
      </c>
      <c r="G29" s="711">
        <v>826.39800000000002</v>
      </c>
      <c r="H29" s="711">
        <v>842.44</v>
      </c>
      <c r="I29" s="711">
        <v>777.06299999999999</v>
      </c>
      <c r="J29" s="711">
        <v>616.17600000000004</v>
      </c>
      <c r="K29" s="711">
        <v>569.88300000000004</v>
      </c>
      <c r="L29" s="711">
        <v>784.15899999999999</v>
      </c>
      <c r="M29" s="711">
        <v>884.06</v>
      </c>
      <c r="N29" s="711">
        <v>1103.1379999999999</v>
      </c>
      <c r="O29" s="711">
        <v>1002.279</v>
      </c>
      <c r="P29" s="711">
        <v>1125.4449999999999</v>
      </c>
      <c r="Q29" s="711">
        <v>1190.171</v>
      </c>
      <c r="R29" s="711">
        <v>1391.08</v>
      </c>
      <c r="S29" s="711">
        <v>1234.837</v>
      </c>
      <c r="T29" s="711">
        <v>1477.722</v>
      </c>
      <c r="U29" s="711">
        <v>1209.979</v>
      </c>
      <c r="V29" s="711">
        <v>761.81700000000001</v>
      </c>
      <c r="W29" s="711">
        <v>743.08399999999995</v>
      </c>
      <c r="X29" s="711">
        <v>992.38599999999997</v>
      </c>
      <c r="Y29" s="711">
        <v>1278.739</v>
      </c>
      <c r="Z29" s="711">
        <v>1277.846</v>
      </c>
      <c r="AA29" s="711">
        <v>1045.816</v>
      </c>
      <c r="AB29" s="711">
        <v>1244.42</v>
      </c>
      <c r="AC29" s="711">
        <v>1285.269</v>
      </c>
      <c r="AD29" s="711">
        <v>1236.0309999999999</v>
      </c>
      <c r="AE29" s="711">
        <v>1168.2650000000001</v>
      </c>
      <c r="AF29" s="711">
        <v>1281.9570000000001</v>
      </c>
      <c r="AG29" s="711">
        <v>1043.175</v>
      </c>
      <c r="AH29" s="711">
        <v>786.51800000000003</v>
      </c>
      <c r="AI29" s="711">
        <v>913.89200000000005</v>
      </c>
      <c r="AJ29" s="711">
        <v>1130.856</v>
      </c>
      <c r="AK29" s="711">
        <v>1119.1410000000001</v>
      </c>
      <c r="AL29" s="711">
        <v>1157.049</v>
      </c>
      <c r="AM29" s="711">
        <v>992.44399999999996</v>
      </c>
      <c r="AN29" s="711">
        <v>1086.492</v>
      </c>
      <c r="AO29" s="711">
        <v>1135.306</v>
      </c>
      <c r="AP29" s="711">
        <v>1670.8030000000001</v>
      </c>
      <c r="AQ29" s="711">
        <v>1650.1780000000001</v>
      </c>
      <c r="AR29" s="711">
        <v>1560.2049999999999</v>
      </c>
      <c r="AS29" s="711">
        <v>1194.653</v>
      </c>
      <c r="AT29" s="711">
        <v>710.28099999999995</v>
      </c>
      <c r="AU29" s="711">
        <v>668.59900000000005</v>
      </c>
      <c r="AV29" s="711">
        <v>1017.269</v>
      </c>
      <c r="AW29" s="711">
        <v>1265.0450000000001</v>
      </c>
      <c r="AX29" s="711">
        <v>1399.682</v>
      </c>
      <c r="AY29" s="711">
        <v>1181.2860000000001</v>
      </c>
      <c r="AZ29" s="711">
        <v>1365.8309999999999</v>
      </c>
      <c r="BA29" s="711">
        <v>1529.6859999999999</v>
      </c>
      <c r="BB29" s="711">
        <v>1296.337</v>
      </c>
      <c r="BC29" s="711">
        <v>1279.8340000000001</v>
      </c>
      <c r="BD29" s="711">
        <v>1189.511</v>
      </c>
      <c r="BE29" s="711">
        <v>818.74599999999998</v>
      </c>
      <c r="BF29" s="711">
        <v>671.03399999999999</v>
      </c>
      <c r="BG29" s="711">
        <v>553.72900000000004</v>
      </c>
      <c r="BH29" s="711">
        <v>806.00599999999997</v>
      </c>
      <c r="BI29" s="711">
        <v>1086.4280000000001</v>
      </c>
      <c r="BJ29" s="711">
        <v>1005.404</v>
      </c>
      <c r="BK29" s="711">
        <v>926.27599999999995</v>
      </c>
      <c r="BL29" s="711">
        <v>1134.172</v>
      </c>
      <c r="BM29" s="711">
        <v>1052.134</v>
      </c>
      <c r="BN29" s="711">
        <v>1247.4369999999999</v>
      </c>
      <c r="BO29" s="711">
        <v>1074.5160000000001</v>
      </c>
      <c r="BP29" s="711">
        <v>958.15899999999999</v>
      </c>
      <c r="BQ29" s="711">
        <v>834.12900000000002</v>
      </c>
      <c r="BR29" s="711">
        <v>717.47299999999996</v>
      </c>
      <c r="BS29" s="711">
        <v>656.923</v>
      </c>
      <c r="BT29" s="711">
        <v>1032.0070000000001</v>
      </c>
      <c r="BU29" s="711">
        <v>1093.441</v>
      </c>
      <c r="BV29" s="711">
        <v>1012.088</v>
      </c>
      <c r="BW29" s="711">
        <v>826.07799999999997</v>
      </c>
      <c r="BX29" s="711">
        <v>868.61099999999999</v>
      </c>
      <c r="BY29" s="711">
        <v>916.56500000000005</v>
      </c>
      <c r="BZ29" s="711">
        <v>1000.171</v>
      </c>
      <c r="CA29" s="711">
        <f>[4]Dataset!BY51/1000</f>
        <v>907.09900000000005</v>
      </c>
      <c r="CB29" s="711">
        <f>[4]Dataset!BZ51/1000</f>
        <v>893.02099999999996</v>
      </c>
      <c r="CC29" s="711">
        <f>[5]Dataset!CA51/1000</f>
        <v>880.05</v>
      </c>
      <c r="CD29" s="711">
        <f>[5]Dataset!CB51/1000</f>
        <v>725.28200000000004</v>
      </c>
      <c r="CE29" s="711">
        <f>[5]Dataset!CC51/1000</f>
        <v>634.98800000000006</v>
      </c>
      <c r="CF29" s="711">
        <f>[5]Dataset!CD51/1000</f>
        <v>885.09400000000005</v>
      </c>
      <c r="CG29" s="711">
        <f>[2]Dataset!CE51/1000</f>
        <v>1134.3710000000001</v>
      </c>
      <c r="CH29" s="711">
        <f>[2]Dataset!CF51/1000</f>
        <v>1123.1880000000001</v>
      </c>
      <c r="CI29" s="711">
        <f>[2]Dataset!CG51/1000</f>
        <v>1053.461</v>
      </c>
    </row>
    <row r="30" spans="1:87" s="164" customFormat="1" ht="16.5" customHeight="1" x14ac:dyDescent="0.25">
      <c r="A30" s="1113"/>
      <c r="B30" s="1029"/>
      <c r="C30" s="718" t="s">
        <v>716</v>
      </c>
      <c r="D30" s="712">
        <v>1116.9590000000001</v>
      </c>
      <c r="E30" s="712">
        <v>1050.8420000000001</v>
      </c>
      <c r="F30" s="712">
        <v>992.51700000000005</v>
      </c>
      <c r="G30" s="712">
        <v>917.97</v>
      </c>
      <c r="H30" s="712">
        <v>934.678</v>
      </c>
      <c r="I30" s="712">
        <v>873.95500000000004</v>
      </c>
      <c r="J30" s="712">
        <v>717.68</v>
      </c>
      <c r="K30" s="712">
        <v>662.38599999999997</v>
      </c>
      <c r="L30" s="712">
        <v>887.77700000000004</v>
      </c>
      <c r="M30" s="712">
        <v>973.04399999999998</v>
      </c>
      <c r="N30" s="712">
        <v>1199.5809999999999</v>
      </c>
      <c r="O30" s="712">
        <v>1092.471</v>
      </c>
      <c r="P30" s="712">
        <v>1227.643</v>
      </c>
      <c r="Q30" s="712">
        <v>1290.2090000000001</v>
      </c>
      <c r="R30" s="712">
        <v>1487.1579999999999</v>
      </c>
      <c r="S30" s="712">
        <v>1322.8430000000001</v>
      </c>
      <c r="T30" s="712">
        <v>1572.124</v>
      </c>
      <c r="U30" s="712">
        <v>1303.367</v>
      </c>
      <c r="V30" s="712">
        <v>853.13499999999999</v>
      </c>
      <c r="W30" s="712">
        <v>834.80200000000002</v>
      </c>
      <c r="X30" s="712">
        <v>1093.653</v>
      </c>
      <c r="Y30" s="712">
        <v>1383.8009999999999</v>
      </c>
      <c r="Z30" s="712">
        <v>1378.797</v>
      </c>
      <c r="AA30" s="712">
        <v>1139.9390000000001</v>
      </c>
      <c r="AB30" s="712">
        <v>1357.59</v>
      </c>
      <c r="AC30" s="712">
        <v>1385.5239999999999</v>
      </c>
      <c r="AD30" s="712">
        <v>1329.31</v>
      </c>
      <c r="AE30" s="712">
        <v>1255.2829999999999</v>
      </c>
      <c r="AF30" s="712">
        <v>1364.7840000000001</v>
      </c>
      <c r="AG30" s="712">
        <v>1123.6759999999999</v>
      </c>
      <c r="AH30" s="712">
        <v>860.65800000000002</v>
      </c>
      <c r="AI30" s="712">
        <v>994.67600000000004</v>
      </c>
      <c r="AJ30" s="712">
        <v>1211.347</v>
      </c>
      <c r="AK30" s="712">
        <v>1119.1410000000001</v>
      </c>
      <c r="AL30" s="712">
        <v>1251.877</v>
      </c>
      <c r="AM30" s="712">
        <v>1073.184</v>
      </c>
      <c r="AN30" s="712">
        <v>1170.056</v>
      </c>
      <c r="AO30" s="712">
        <v>1222.278</v>
      </c>
      <c r="AP30" s="712">
        <v>1759.9590000000001</v>
      </c>
      <c r="AQ30" s="712">
        <v>1768.221</v>
      </c>
      <c r="AR30" s="712">
        <v>1664.4690000000001</v>
      </c>
      <c r="AS30" s="712">
        <v>1290.1990000000001</v>
      </c>
      <c r="AT30" s="712">
        <v>792.24300000000005</v>
      </c>
      <c r="AU30" s="712">
        <v>742.26800000000003</v>
      </c>
      <c r="AV30" s="712">
        <v>1097.4870000000001</v>
      </c>
      <c r="AW30" s="712">
        <v>1350.6289999999999</v>
      </c>
      <c r="AX30" s="712">
        <v>1488.239</v>
      </c>
      <c r="AY30" s="712">
        <v>1181.2860000000001</v>
      </c>
      <c r="AZ30" s="712">
        <v>1440.316</v>
      </c>
      <c r="BA30" s="712">
        <v>1608.9110000000001</v>
      </c>
      <c r="BB30" s="712">
        <v>1374.7070000000001</v>
      </c>
      <c r="BC30" s="712">
        <v>1368.7950000000001</v>
      </c>
      <c r="BD30" s="712">
        <v>1273.211</v>
      </c>
      <c r="BE30" s="712">
        <v>900.65800000000002</v>
      </c>
      <c r="BF30" s="712">
        <v>748.1</v>
      </c>
      <c r="BG30" s="712">
        <v>638.15800000000002</v>
      </c>
      <c r="BH30" s="712">
        <v>890.66200000000003</v>
      </c>
      <c r="BI30" s="712">
        <v>1175.8679999999999</v>
      </c>
      <c r="BJ30" s="712">
        <v>1101.9079999999999</v>
      </c>
      <c r="BK30" s="712">
        <v>1006.2910000000001</v>
      </c>
      <c r="BL30" s="712">
        <v>1224.4069999999999</v>
      </c>
      <c r="BM30" s="712">
        <v>1125.2729999999999</v>
      </c>
      <c r="BN30" s="712">
        <v>1327.9880000000001</v>
      </c>
      <c r="BO30" s="712">
        <v>1146.798</v>
      </c>
      <c r="BP30" s="712">
        <v>1026.4829999999999</v>
      </c>
      <c r="BQ30" s="712">
        <v>904.05899999999997</v>
      </c>
      <c r="BR30" s="712">
        <v>781.97400000000005</v>
      </c>
      <c r="BS30" s="712">
        <v>722.399</v>
      </c>
      <c r="BT30" s="712">
        <v>1108.8620000000001</v>
      </c>
      <c r="BU30" s="712">
        <v>1164.248</v>
      </c>
      <c r="BV30" s="712">
        <v>1096.6679999999999</v>
      </c>
      <c r="BW30" s="712">
        <v>899.69399999999996</v>
      </c>
      <c r="BX30" s="712">
        <v>953.26499999999999</v>
      </c>
      <c r="BY30" s="712">
        <v>997.59199999999998</v>
      </c>
      <c r="BZ30" s="712">
        <v>1099.2909999999999</v>
      </c>
      <c r="CA30" s="712">
        <f>[4]Dataset!BY52/1000</f>
        <v>999.35</v>
      </c>
      <c r="CB30" s="712">
        <f>[4]Dataset!BZ52/1000</f>
        <v>992.17100000000005</v>
      </c>
      <c r="CC30" s="712">
        <f>[5]Dataset!CA52/1000</f>
        <v>990.28800000000001</v>
      </c>
      <c r="CD30" s="712">
        <f>[5]Dataset!CB52/1000</f>
        <v>828.23800000000006</v>
      </c>
      <c r="CE30" s="712">
        <f>[5]Dataset!CC52/1000</f>
        <v>727.702</v>
      </c>
      <c r="CF30" s="712">
        <f>[5]Dataset!CD52/1000</f>
        <v>984.029</v>
      </c>
      <c r="CG30" s="712">
        <f>[2]Dataset!CE52/1000</f>
        <v>1239.3520000000001</v>
      </c>
      <c r="CH30" s="712">
        <f>[2]Dataset!CF52/1000</f>
        <v>1222.703</v>
      </c>
      <c r="CI30" s="712">
        <f>[2]Dataset!CG52/1000</f>
        <v>1144.328</v>
      </c>
    </row>
    <row r="31" spans="1:87" ht="16.5" customHeight="1" x14ac:dyDescent="0.25">
      <c r="A31" s="1113"/>
      <c r="B31" s="708"/>
      <c r="C31" s="717" t="s">
        <v>411</v>
      </c>
      <c r="D31" s="711">
        <v>404.68599999999998</v>
      </c>
      <c r="E31" s="711">
        <v>386.053</v>
      </c>
      <c r="F31" s="711">
        <v>530.38300000000004</v>
      </c>
      <c r="G31" s="711">
        <v>492.74900000000002</v>
      </c>
      <c r="H31" s="711">
        <v>399.548</v>
      </c>
      <c r="I31" s="711">
        <v>295.89400000000001</v>
      </c>
      <c r="J31" s="711">
        <v>399.89699999999999</v>
      </c>
      <c r="K31" s="711">
        <v>426.44299999999998</v>
      </c>
      <c r="L31" s="711">
        <v>620.13499999999999</v>
      </c>
      <c r="M31" s="711">
        <v>626.85599999999999</v>
      </c>
      <c r="N31" s="711">
        <v>600.03700000000003</v>
      </c>
      <c r="O31" s="711">
        <v>546.84299999999996</v>
      </c>
      <c r="P31" s="711">
        <v>507.089</v>
      </c>
      <c r="Q31" s="711">
        <v>504.67200000000003</v>
      </c>
      <c r="R31" s="711">
        <v>574.16700000000003</v>
      </c>
      <c r="S31" s="711">
        <v>631.11800000000005</v>
      </c>
      <c r="T31" s="711">
        <v>550.69299999999998</v>
      </c>
      <c r="U31" s="711">
        <v>489.26299999999998</v>
      </c>
      <c r="V31" s="711">
        <v>519.99900000000002</v>
      </c>
      <c r="W31" s="711">
        <v>501.68</v>
      </c>
      <c r="X31" s="711">
        <v>576.76900000000001</v>
      </c>
      <c r="Y31" s="711">
        <v>631.63699999999994</v>
      </c>
      <c r="Z31" s="711">
        <v>537.61099999999999</v>
      </c>
      <c r="AA31" s="711">
        <v>535.10699999999997</v>
      </c>
      <c r="AB31" s="711">
        <v>630.00199999999995</v>
      </c>
      <c r="AC31" s="711">
        <v>600.12199999999996</v>
      </c>
      <c r="AD31" s="711">
        <v>700.95600000000002</v>
      </c>
      <c r="AE31" s="711">
        <v>639.42499999999995</v>
      </c>
      <c r="AF31" s="711">
        <v>556.16099999999994</v>
      </c>
      <c r="AG31" s="711">
        <v>475.12599999999998</v>
      </c>
      <c r="AH31" s="711">
        <v>446.92099999999999</v>
      </c>
      <c r="AI31" s="711">
        <v>480.70499999999998</v>
      </c>
      <c r="AJ31" s="711">
        <v>519.25199999999995</v>
      </c>
      <c r="AK31" s="711">
        <v>559.63499999999999</v>
      </c>
      <c r="AL31" s="711">
        <v>612.64400000000001</v>
      </c>
      <c r="AM31" s="711">
        <v>515.23199999999997</v>
      </c>
      <c r="AN31" s="711">
        <v>592.39800000000002</v>
      </c>
      <c r="AO31" s="711">
        <v>634.73400000000004</v>
      </c>
      <c r="AP31" s="711">
        <v>609.05799999999999</v>
      </c>
      <c r="AQ31" s="711">
        <v>646.86599999999999</v>
      </c>
      <c r="AR31" s="711">
        <v>587.36800000000005</v>
      </c>
      <c r="AS31" s="711">
        <v>485.42599999999999</v>
      </c>
      <c r="AT31" s="711">
        <v>421.85500000000002</v>
      </c>
      <c r="AU31" s="711">
        <v>662.47299999999996</v>
      </c>
      <c r="AV31" s="711">
        <v>42.14</v>
      </c>
      <c r="AW31" s="711">
        <v>554.10199999999998</v>
      </c>
      <c r="AX31" s="711">
        <v>599.52300000000002</v>
      </c>
      <c r="AY31" s="711">
        <v>517.62900000000002</v>
      </c>
      <c r="AZ31" s="711">
        <v>509.81599999999997</v>
      </c>
      <c r="BA31" s="711">
        <v>598.90800000000002</v>
      </c>
      <c r="BB31" s="711">
        <v>570.91200000000003</v>
      </c>
      <c r="BC31" s="711">
        <v>537.32500000000005</v>
      </c>
      <c r="BD31" s="711">
        <v>453.88600000000002</v>
      </c>
      <c r="BE31" s="711">
        <v>393.64499999999998</v>
      </c>
      <c r="BF31" s="711">
        <v>410.39600000000002</v>
      </c>
      <c r="BG31" s="711">
        <v>415.18200000000002</v>
      </c>
      <c r="BH31" s="711">
        <v>389.471</v>
      </c>
      <c r="BI31" s="711">
        <v>413.90499999999997</v>
      </c>
      <c r="BJ31" s="711">
        <v>396.24700000000001</v>
      </c>
      <c r="BK31" s="711">
        <v>382.73099999999999</v>
      </c>
      <c r="BL31" s="711">
        <v>387.738</v>
      </c>
      <c r="BM31" s="711">
        <v>383.005</v>
      </c>
      <c r="BN31" s="711">
        <v>521.30600000000004</v>
      </c>
      <c r="BO31" s="711">
        <v>407.26600000000002</v>
      </c>
      <c r="BP31" s="711">
        <v>522.50900000000001</v>
      </c>
      <c r="BQ31" s="711">
        <v>414.45800000000003</v>
      </c>
      <c r="BR31" s="711">
        <v>383.14699999999999</v>
      </c>
      <c r="BS31" s="711">
        <v>409.279</v>
      </c>
      <c r="BT31" s="711">
        <v>458.16399999999999</v>
      </c>
      <c r="BU31" s="711">
        <v>481.13499999999999</v>
      </c>
      <c r="BV31" s="711">
        <v>465.55099999999999</v>
      </c>
      <c r="BW31" s="711">
        <v>488.27300000000002</v>
      </c>
      <c r="BX31" s="711">
        <v>507.029</v>
      </c>
      <c r="BY31" s="711">
        <v>496.33800000000002</v>
      </c>
      <c r="BZ31" s="711">
        <v>469.84500000000003</v>
      </c>
      <c r="CA31" s="711">
        <f>[4]Dataset!BY53/1000</f>
        <v>515.98800000000006</v>
      </c>
      <c r="CB31" s="711">
        <f>[4]Dataset!BZ53/1000</f>
        <v>644.16399999999999</v>
      </c>
      <c r="CC31" s="711">
        <f>[5]Dataset!CA53/1000</f>
        <v>571.80100000000004</v>
      </c>
      <c r="CD31" s="711">
        <f>[5]Dataset!CB53/1000</f>
        <v>372.721</v>
      </c>
      <c r="CE31" s="711">
        <f>[5]Dataset!CC53/1000</f>
        <v>375.17599999999999</v>
      </c>
      <c r="CF31" s="711">
        <f>[5]Dataset!CD53/1000</f>
        <v>442.81900000000002</v>
      </c>
      <c r="CG31" s="711">
        <f>[2]Dataset!CE53/1000</f>
        <v>534.78899999999999</v>
      </c>
      <c r="CH31" s="711">
        <f>[2]Dataset!CF53/1000</f>
        <v>528.32100000000003</v>
      </c>
      <c r="CI31" s="711">
        <f>[2]Dataset!CG53/1000</f>
        <v>462.71199999999999</v>
      </c>
    </row>
    <row r="32" spans="1:87" ht="16.5" customHeight="1" x14ac:dyDescent="0.25">
      <c r="A32" s="1113"/>
      <c r="B32" s="708"/>
      <c r="C32" s="718" t="s">
        <v>719</v>
      </c>
      <c r="D32" s="712">
        <v>2029.08</v>
      </c>
      <c r="E32" s="712">
        <v>1987.7860000000001</v>
      </c>
      <c r="F32" s="712">
        <v>1998.672</v>
      </c>
      <c r="G32" s="712">
        <v>1936.4449999999999</v>
      </c>
      <c r="H32" s="712">
        <v>1675.9639999999999</v>
      </c>
      <c r="I32" s="712">
        <v>1371.6010000000001</v>
      </c>
      <c r="J32" s="712">
        <v>1427.2829999999999</v>
      </c>
      <c r="K32" s="712">
        <v>1450.2090000000001</v>
      </c>
      <c r="L32" s="712">
        <v>2048.2750000000001</v>
      </c>
      <c r="M32" s="712">
        <v>2138.0149999999999</v>
      </c>
      <c r="N32" s="712">
        <v>2069.8670000000002</v>
      </c>
      <c r="O32" s="712">
        <v>2006.2729999999999</v>
      </c>
      <c r="P32" s="712">
        <v>1835.076</v>
      </c>
      <c r="Q32" s="712">
        <v>1932.3979999999999</v>
      </c>
      <c r="R32" s="712">
        <v>1879.6690000000001</v>
      </c>
      <c r="S32" s="712">
        <v>2008.7950000000001</v>
      </c>
      <c r="T32" s="712">
        <v>1576.0650000000001</v>
      </c>
      <c r="U32" s="712">
        <v>1245.223</v>
      </c>
      <c r="V32" s="712">
        <v>1295.047</v>
      </c>
      <c r="W32" s="712">
        <v>1461.0319999999999</v>
      </c>
      <c r="X32" s="712">
        <v>1845.058</v>
      </c>
      <c r="Y32" s="712">
        <v>2042.422</v>
      </c>
      <c r="Z32" s="712">
        <v>1928.62</v>
      </c>
      <c r="AA32" s="712">
        <v>2028.2539999999999</v>
      </c>
      <c r="AB32" s="712">
        <v>1820.3989999999999</v>
      </c>
      <c r="AC32" s="712">
        <v>2060.3809999999999</v>
      </c>
      <c r="AD32" s="712">
        <v>2143.3710000000001</v>
      </c>
      <c r="AE32" s="712">
        <v>2187.2379999999998</v>
      </c>
      <c r="AF32" s="712">
        <v>1935.492</v>
      </c>
      <c r="AG32" s="712">
        <v>1401.1690000000001</v>
      </c>
      <c r="AH32" s="712">
        <v>1271.183</v>
      </c>
      <c r="AI32" s="712">
        <v>1456.145</v>
      </c>
      <c r="AJ32" s="712">
        <v>1756.672</v>
      </c>
      <c r="AK32" s="712">
        <v>1200.7260000000001</v>
      </c>
      <c r="AL32" s="712">
        <v>1889.327</v>
      </c>
      <c r="AM32" s="712">
        <v>1800</v>
      </c>
      <c r="AN32" s="712">
        <v>1781.193</v>
      </c>
      <c r="AO32" s="712">
        <v>2018.2719999999999</v>
      </c>
      <c r="AP32" s="712">
        <v>1821.982</v>
      </c>
      <c r="AQ32" s="712">
        <v>1783.6220000000001</v>
      </c>
      <c r="AR32" s="712">
        <v>1539.394</v>
      </c>
      <c r="AS32" s="712">
        <v>1409.3030000000001</v>
      </c>
      <c r="AT32" s="712">
        <v>1569.548</v>
      </c>
      <c r="AU32" s="712">
        <v>1691.3889999999999</v>
      </c>
      <c r="AV32" s="712">
        <v>1518.0650000000001</v>
      </c>
      <c r="AW32" s="712">
        <v>1800.153</v>
      </c>
      <c r="AX32" s="712">
        <v>1875.635</v>
      </c>
      <c r="AY32" s="712">
        <v>1926.3219999999999</v>
      </c>
      <c r="AZ32" s="712">
        <v>1784.3720000000001</v>
      </c>
      <c r="BA32" s="712">
        <v>1888.075</v>
      </c>
      <c r="BB32" s="712">
        <v>1766.223</v>
      </c>
      <c r="BC32" s="712">
        <v>1736.5920000000001</v>
      </c>
      <c r="BD32" s="712">
        <v>1642.018</v>
      </c>
      <c r="BE32" s="712">
        <v>1466.633</v>
      </c>
      <c r="BF32" s="712">
        <v>1246.2619999999999</v>
      </c>
      <c r="BG32" s="712">
        <v>1170.819</v>
      </c>
      <c r="BH32" s="712">
        <v>1354.4349999999999</v>
      </c>
      <c r="BI32" s="712">
        <v>1473.6559999999999</v>
      </c>
      <c r="BJ32" s="712">
        <v>1489.152</v>
      </c>
      <c r="BK32" s="712">
        <v>1470.2739999999999</v>
      </c>
      <c r="BL32" s="712">
        <v>1371.971</v>
      </c>
      <c r="BM32" s="712">
        <v>1336.873</v>
      </c>
      <c r="BN32" s="712">
        <v>1507.7470000000001</v>
      </c>
      <c r="BO32" s="712">
        <v>1410.35</v>
      </c>
      <c r="BP32" s="712">
        <v>1546.2570000000001</v>
      </c>
      <c r="BQ32" s="712">
        <v>1210.019</v>
      </c>
      <c r="BR32" s="712">
        <v>1178.817</v>
      </c>
      <c r="BS32" s="712">
        <v>1192.3989999999999</v>
      </c>
      <c r="BT32" s="712">
        <v>1499.7470000000001</v>
      </c>
      <c r="BU32" s="712">
        <v>1589.6559999999999</v>
      </c>
      <c r="BV32" s="712">
        <v>1383.047</v>
      </c>
      <c r="BW32" s="712">
        <v>1369.7270000000001</v>
      </c>
      <c r="BX32" s="712">
        <v>1493.2750000000001</v>
      </c>
      <c r="BY32" s="712">
        <v>1464.625</v>
      </c>
      <c r="BZ32" s="712">
        <v>1440.7819999999999</v>
      </c>
      <c r="CA32" s="712">
        <f>[4]Dataset!BY54/1000</f>
        <v>1511.337</v>
      </c>
      <c r="CB32" s="712">
        <f>[4]Dataset!BZ54/1000</f>
        <v>1635.662</v>
      </c>
      <c r="CC32" s="712">
        <f>[5]Dataset!CA54/1000</f>
        <v>1447.5419999999999</v>
      </c>
      <c r="CD32" s="712">
        <f>[5]Dataset!CB54/1000</f>
        <v>1110.9480000000001</v>
      </c>
      <c r="CE32" s="712">
        <f>[5]Dataset!CC54/1000</f>
        <v>1209.855</v>
      </c>
      <c r="CF32" s="712">
        <f>[5]Dataset!CD54/1000</f>
        <v>1432.9960000000001</v>
      </c>
      <c r="CG32" s="712">
        <f>[2]Dataset!CE54/1000</f>
        <v>1584.3810000000001</v>
      </c>
      <c r="CH32" s="712">
        <f>[2]Dataset!CF54/1000</f>
        <v>1577.104</v>
      </c>
      <c r="CI32" s="712">
        <f>[2]Dataset!CG54/1000</f>
        <v>1426.98</v>
      </c>
    </row>
    <row r="33" spans="1:87" ht="16.5" customHeight="1" x14ac:dyDescent="0.25">
      <c r="A33" s="1113"/>
      <c r="B33" s="708"/>
      <c r="C33" s="717" t="s">
        <v>412</v>
      </c>
      <c r="D33" s="711">
        <v>376.59300000000002</v>
      </c>
      <c r="E33" s="711">
        <v>360.91500000000002</v>
      </c>
      <c r="F33" s="711">
        <v>468.39800000000002</v>
      </c>
      <c r="G33" s="711">
        <v>432.11099999999999</v>
      </c>
      <c r="H33" s="711">
        <v>425.38799999999998</v>
      </c>
      <c r="I33" s="711">
        <v>328.303</v>
      </c>
      <c r="J33" s="711">
        <v>254.423</v>
      </c>
      <c r="K33" s="711">
        <v>265.58100000000002</v>
      </c>
      <c r="L33" s="711">
        <v>365.36700000000002</v>
      </c>
      <c r="M33" s="711">
        <v>386.23099999999999</v>
      </c>
      <c r="N33" s="711">
        <v>409.863</v>
      </c>
      <c r="O33" s="711">
        <v>357.447</v>
      </c>
      <c r="P33" s="711">
        <v>366.12200000000001</v>
      </c>
      <c r="Q33" s="711">
        <v>386.75799999999998</v>
      </c>
      <c r="R33" s="711">
        <v>407.42200000000003</v>
      </c>
      <c r="S33" s="711">
        <v>389.74799999999999</v>
      </c>
      <c r="T33" s="711">
        <v>322.67700000000002</v>
      </c>
      <c r="U33" s="711">
        <v>266.14600000000002</v>
      </c>
      <c r="V33" s="711">
        <v>260.25299999999999</v>
      </c>
      <c r="W33" s="711">
        <v>273.74099999999999</v>
      </c>
      <c r="X33" s="711">
        <v>298.38299999999998</v>
      </c>
      <c r="Y33" s="711">
        <v>372.536</v>
      </c>
      <c r="Z33" s="711">
        <v>395.95299999999997</v>
      </c>
      <c r="AA33" s="711">
        <v>334.52499999999998</v>
      </c>
      <c r="AB33" s="711">
        <v>361.14400000000001</v>
      </c>
      <c r="AC33" s="711">
        <v>372.48700000000002</v>
      </c>
      <c r="AD33" s="711">
        <v>423.99700000000001</v>
      </c>
      <c r="AE33" s="711">
        <v>414.51400000000001</v>
      </c>
      <c r="AF33" s="711">
        <v>429.04300000000001</v>
      </c>
      <c r="AG33" s="711">
        <v>294.89100000000002</v>
      </c>
      <c r="AH33" s="711">
        <v>274.95400000000001</v>
      </c>
      <c r="AI33" s="711">
        <v>294.59500000000003</v>
      </c>
      <c r="AJ33" s="711">
        <v>376.63600000000002</v>
      </c>
      <c r="AK33" s="711">
        <v>435.68</v>
      </c>
      <c r="AL33" s="711">
        <v>521.89400000000001</v>
      </c>
      <c r="AM33" s="711">
        <v>418.50099999999998</v>
      </c>
      <c r="AN33" s="711">
        <v>389.06400000000002</v>
      </c>
      <c r="AO33" s="711">
        <v>336.05799999999999</v>
      </c>
      <c r="AP33" s="711">
        <v>427.601</v>
      </c>
      <c r="AQ33" s="711">
        <v>411.86900000000003</v>
      </c>
      <c r="AR33" s="711">
        <v>430.61599999999999</v>
      </c>
      <c r="AS33" s="711">
        <v>405.916</v>
      </c>
      <c r="AT33" s="711">
        <v>305.27300000000002</v>
      </c>
      <c r="AU33" s="711">
        <v>290.65100000000001</v>
      </c>
      <c r="AV33" s="711">
        <v>455.04199999999997</v>
      </c>
      <c r="AW33" s="711">
        <v>537.61099999999999</v>
      </c>
      <c r="AX33" s="711">
        <v>611.03599999999994</v>
      </c>
      <c r="AY33" s="711">
        <v>496.399</v>
      </c>
      <c r="AZ33" s="711">
        <v>427.31200000000001</v>
      </c>
      <c r="BA33" s="711">
        <v>495.755</v>
      </c>
      <c r="BB33" s="711">
        <v>487.31700000000001</v>
      </c>
      <c r="BC33" s="711">
        <v>519.42399999999998</v>
      </c>
      <c r="BD33" s="711">
        <v>466.96</v>
      </c>
      <c r="BE33" s="711">
        <v>346.5</v>
      </c>
      <c r="BF33" s="711">
        <v>273.28100000000001</v>
      </c>
      <c r="BG33" s="711">
        <v>300.69099999999997</v>
      </c>
      <c r="BH33" s="711">
        <v>392.44600000000003</v>
      </c>
      <c r="BI33" s="711">
        <v>430.72899999999998</v>
      </c>
      <c r="BJ33" s="711">
        <v>449.20800000000003</v>
      </c>
      <c r="BK33" s="711">
        <v>407.53899999999999</v>
      </c>
      <c r="BL33" s="711">
        <v>357.76100000000002</v>
      </c>
      <c r="BM33" s="711">
        <v>374.80500000000001</v>
      </c>
      <c r="BN33" s="711">
        <v>424.04899999999998</v>
      </c>
      <c r="BO33" s="711">
        <v>384.26299999999998</v>
      </c>
      <c r="BP33" s="711">
        <v>355.71699999999998</v>
      </c>
      <c r="BQ33" s="711">
        <v>279.69799999999998</v>
      </c>
      <c r="BR33" s="711">
        <v>289.649</v>
      </c>
      <c r="BS33" s="711">
        <v>295.87200000000001</v>
      </c>
      <c r="BT33" s="711">
        <v>408.95299999999997</v>
      </c>
      <c r="BU33" s="711">
        <v>519.89099999999996</v>
      </c>
      <c r="BV33" s="711">
        <v>530.14</v>
      </c>
      <c r="BW33" s="711">
        <v>380.38200000000001</v>
      </c>
      <c r="BX33" s="711">
        <v>404.01900000000001</v>
      </c>
      <c r="BY33" s="711">
        <v>370.91399999999999</v>
      </c>
      <c r="BZ33" s="711">
        <v>496.03399999999999</v>
      </c>
      <c r="CA33" s="711">
        <f>[4]Dataset!BY55/1000</f>
        <v>460.11399999999998</v>
      </c>
      <c r="CB33" s="711">
        <f>[4]Dataset!BZ55/1000</f>
        <v>412.88799999999998</v>
      </c>
      <c r="CC33" s="711">
        <f>[5]Dataset!CA55/1000</f>
        <v>311.267</v>
      </c>
      <c r="CD33" s="711">
        <f>[5]Dataset!CB55/1000</f>
        <v>288.80900000000003</v>
      </c>
      <c r="CE33" s="711">
        <f>[5]Dataset!CC55/1000</f>
        <v>332.90600000000001</v>
      </c>
      <c r="CF33" s="711">
        <f>[5]Dataset!CD55/1000</f>
        <v>423.904</v>
      </c>
      <c r="CG33" s="711">
        <f>[2]Dataset!CE55/1000</f>
        <v>657.54</v>
      </c>
      <c r="CH33" s="711">
        <f>[2]Dataset!CF55/1000</f>
        <v>822.50099999999998</v>
      </c>
      <c r="CI33" s="711">
        <f>[2]Dataset!CG55/1000</f>
        <v>613.87599999999998</v>
      </c>
    </row>
    <row r="34" spans="1:87" ht="16.5" customHeight="1" x14ac:dyDescent="0.25">
      <c r="A34" s="1113"/>
      <c r="B34" s="708"/>
      <c r="C34" s="718" t="s">
        <v>717</v>
      </c>
      <c r="D34" s="712">
        <v>1500.3979999999999</v>
      </c>
      <c r="E34" s="712">
        <v>1408.182</v>
      </c>
      <c r="F34" s="712">
        <v>1439.337</v>
      </c>
      <c r="G34" s="712">
        <v>1361.7539999999999</v>
      </c>
      <c r="H34" s="712">
        <v>1351.307</v>
      </c>
      <c r="I34" s="712">
        <v>1250.779</v>
      </c>
      <c r="J34" s="712">
        <v>1149.877</v>
      </c>
      <c r="K34" s="712">
        <v>1181.924</v>
      </c>
      <c r="L34" s="712">
        <v>1448.3710000000001</v>
      </c>
      <c r="M34" s="712">
        <v>1417.1389999999999</v>
      </c>
      <c r="N34" s="712">
        <v>1423.6310000000001</v>
      </c>
      <c r="O34" s="712">
        <v>1323.885</v>
      </c>
      <c r="P34" s="712">
        <v>1361.817</v>
      </c>
      <c r="Q34" s="712">
        <v>1414.0730000000001</v>
      </c>
      <c r="R34" s="712">
        <v>1372.1020000000001</v>
      </c>
      <c r="S34" s="712">
        <v>1251.3489999999999</v>
      </c>
      <c r="T34" s="712">
        <v>1149.066</v>
      </c>
      <c r="U34" s="712">
        <v>1091.5450000000001</v>
      </c>
      <c r="V34" s="712">
        <v>1164.8399999999999</v>
      </c>
      <c r="W34" s="712">
        <v>1135.771</v>
      </c>
      <c r="X34" s="712">
        <v>1298.8779999999999</v>
      </c>
      <c r="Y34" s="712">
        <v>1377.6890000000001</v>
      </c>
      <c r="Z34" s="712">
        <v>1480.211</v>
      </c>
      <c r="AA34" s="712">
        <v>1398.4829999999999</v>
      </c>
      <c r="AB34" s="712">
        <v>1410.35</v>
      </c>
      <c r="AC34" s="712">
        <v>1344.4290000000001</v>
      </c>
      <c r="AD34" s="712">
        <v>1412.7159999999999</v>
      </c>
      <c r="AE34" s="712">
        <v>1471.8869999999999</v>
      </c>
      <c r="AF34" s="712">
        <v>1525.0550000000001</v>
      </c>
      <c r="AG34" s="712">
        <v>1298.193</v>
      </c>
      <c r="AH34" s="712">
        <v>1187.6990000000001</v>
      </c>
      <c r="AI34" s="712">
        <v>1215.3579999999999</v>
      </c>
      <c r="AJ34" s="712">
        <v>1582.06</v>
      </c>
      <c r="AK34" s="712">
        <v>1583.2249999999999</v>
      </c>
      <c r="AL34" s="712">
        <v>1747.171</v>
      </c>
      <c r="AM34" s="712">
        <v>1522.0360000000001</v>
      </c>
      <c r="AN34" s="712">
        <v>1516.394</v>
      </c>
      <c r="AO34" s="712">
        <v>1458.0609999999999</v>
      </c>
      <c r="AP34" s="712">
        <v>1668.277</v>
      </c>
      <c r="AQ34" s="712">
        <v>1652.298</v>
      </c>
      <c r="AR34" s="712">
        <v>1658.17</v>
      </c>
      <c r="AS34" s="712">
        <v>1590.7170000000001</v>
      </c>
      <c r="AT34" s="712">
        <v>1338.856</v>
      </c>
      <c r="AU34" s="712">
        <v>1211.5650000000001</v>
      </c>
      <c r="AV34" s="712">
        <v>1683.354</v>
      </c>
      <c r="AW34" s="712">
        <v>1739.155</v>
      </c>
      <c r="AX34" s="712">
        <v>1839.9880000000001</v>
      </c>
      <c r="AY34" s="712">
        <v>1570.213</v>
      </c>
      <c r="AZ34" s="712">
        <v>1492.5730000000001</v>
      </c>
      <c r="BA34" s="712">
        <v>1573.394</v>
      </c>
      <c r="BB34" s="712">
        <v>1589.4939999999999</v>
      </c>
      <c r="BC34" s="712">
        <v>1749.8710000000001</v>
      </c>
      <c r="BD34" s="712">
        <v>1538.95</v>
      </c>
      <c r="BE34" s="712">
        <v>1327.838</v>
      </c>
      <c r="BF34" s="712">
        <v>1121.2719999999999</v>
      </c>
      <c r="BG34" s="712">
        <v>1091.1679999999999</v>
      </c>
      <c r="BH34" s="712">
        <v>1388.547</v>
      </c>
      <c r="BI34" s="712">
        <v>1536.319</v>
      </c>
      <c r="BJ34" s="712">
        <v>1510.86</v>
      </c>
      <c r="BK34" s="712">
        <v>1387.299</v>
      </c>
      <c r="BL34" s="712">
        <v>1403.002</v>
      </c>
      <c r="BM34" s="712">
        <v>1367.0809999999999</v>
      </c>
      <c r="BN34" s="712">
        <v>1413.5709999999999</v>
      </c>
      <c r="BO34" s="712">
        <v>1354.5820000000001</v>
      </c>
      <c r="BP34" s="712">
        <v>1277.624</v>
      </c>
      <c r="BQ34" s="712">
        <v>1140.0350000000001</v>
      </c>
      <c r="BR34" s="712">
        <v>1068.67</v>
      </c>
      <c r="BS34" s="712">
        <v>1153.221</v>
      </c>
      <c r="BT34" s="712">
        <v>1417.6949999999999</v>
      </c>
      <c r="BU34" s="712">
        <v>1483.799</v>
      </c>
      <c r="BV34" s="712">
        <v>1549.2840000000001</v>
      </c>
      <c r="BW34" s="712">
        <v>1299.097</v>
      </c>
      <c r="BX34" s="712">
        <v>1398.73</v>
      </c>
      <c r="BY34" s="712">
        <v>1284.0989999999999</v>
      </c>
      <c r="BZ34" s="712">
        <v>1494.3219999999999</v>
      </c>
      <c r="CA34" s="713">
        <f>[4]Dataset!BY56/1000</f>
        <v>1434.9839999999999</v>
      </c>
      <c r="CB34" s="713">
        <f>[4]Dataset!BZ56/1000</f>
        <v>1415.1579999999999</v>
      </c>
      <c r="CC34" s="712">
        <f>[5]Dataset!CA56/1000</f>
        <v>1356.318</v>
      </c>
      <c r="CD34" s="712">
        <f>[5]Dataset!CB56/1000</f>
        <v>1164.578</v>
      </c>
      <c r="CE34" s="712">
        <f>[5]Dataset!CC56/1000</f>
        <v>1248.7</v>
      </c>
      <c r="CF34" s="712">
        <f>[5]Dataset!CD56/1000</f>
        <v>1457.873</v>
      </c>
      <c r="CG34" s="712">
        <f>[2]Dataset!CE56/1000</f>
        <v>1638.6210000000001</v>
      </c>
      <c r="CH34" s="712">
        <f>[2]Dataset!CF56/1000</f>
        <v>1917.297</v>
      </c>
      <c r="CI34" s="712">
        <f>[2]Dataset!CG56/1000</f>
        <v>1712.069</v>
      </c>
    </row>
    <row r="35" spans="1:87" ht="16.5" customHeight="1" x14ac:dyDescent="0.25">
      <c r="A35" s="1114"/>
      <c r="B35" s="714"/>
      <c r="C35" s="715" t="s">
        <v>718</v>
      </c>
      <c r="D35" s="722"/>
      <c r="E35" s="723"/>
      <c r="F35" s="723"/>
      <c r="G35" s="724"/>
      <c r="H35" s="724" t="s">
        <v>734</v>
      </c>
      <c r="I35" s="724"/>
      <c r="J35" s="724"/>
      <c r="K35" s="724"/>
      <c r="L35" s="724"/>
      <c r="M35" s="724"/>
      <c r="N35" s="724"/>
      <c r="O35" s="724"/>
      <c r="P35" s="724"/>
      <c r="Q35" s="724"/>
      <c r="R35" s="724"/>
      <c r="S35" s="724"/>
      <c r="T35" s="724"/>
      <c r="U35" s="716">
        <v>20518.494316932338</v>
      </c>
      <c r="V35" s="716">
        <v>18085.168536646437</v>
      </c>
      <c r="W35" s="716">
        <v>16144.079834852635</v>
      </c>
      <c r="X35" s="716">
        <v>20792.868556439171</v>
      </c>
      <c r="Y35" s="716">
        <v>22846.342941481198</v>
      </c>
      <c r="Z35" s="716">
        <v>23381.091006143517</v>
      </c>
      <c r="AA35" s="716">
        <v>22137.29647557707</v>
      </c>
      <c r="AB35" s="716">
        <v>23422.942870131839</v>
      </c>
      <c r="AC35" s="716">
        <v>24304.204198285206</v>
      </c>
      <c r="AD35" s="716">
        <v>23506.618909868328</v>
      </c>
      <c r="AE35" s="716">
        <v>22671.569486079763</v>
      </c>
      <c r="AF35" s="716">
        <v>22421.294277579706</v>
      </c>
      <c r="AG35" s="716">
        <v>18898.313494681835</v>
      </c>
      <c r="AH35" s="716">
        <v>16515.140492319435</v>
      </c>
      <c r="AI35" s="716">
        <v>15902.76548952198</v>
      </c>
      <c r="AJ35" s="716">
        <v>20858.747925267056</v>
      </c>
      <c r="AK35" s="716">
        <v>22929.618972709806</v>
      </c>
      <c r="AL35" s="716">
        <v>23703.672291164479</v>
      </c>
      <c r="AM35" s="716">
        <v>22312.151616499443</v>
      </c>
      <c r="AN35" s="716">
        <v>23326.4846980976</v>
      </c>
      <c r="AO35" s="716">
        <v>24721.871410014792</v>
      </c>
      <c r="AP35" s="716">
        <v>27807.369566061927</v>
      </c>
      <c r="AQ35" s="716">
        <v>27787.589034076351</v>
      </c>
      <c r="AR35" s="716">
        <v>24691.593357971997</v>
      </c>
      <c r="AS35" s="716">
        <v>21486.671262509808</v>
      </c>
      <c r="AT35" s="716">
        <v>17637.78922372753</v>
      </c>
      <c r="AU35" s="716">
        <v>16547.403069846037</v>
      </c>
      <c r="AV35" s="716">
        <v>20594.709232133508</v>
      </c>
      <c r="AW35" s="716">
        <v>24026.56571033426</v>
      </c>
      <c r="AX35" s="716">
        <v>25600.002978643126</v>
      </c>
      <c r="AY35" s="716">
        <v>24278.851000360028</v>
      </c>
      <c r="AZ35" s="716">
        <v>24868.023394546792</v>
      </c>
      <c r="BA35" s="716">
        <v>24671.845355113564</v>
      </c>
      <c r="BB35" s="716">
        <v>25056.290849004901</v>
      </c>
      <c r="BC35" s="716">
        <v>24143.637226970561</v>
      </c>
      <c r="BD35" s="716">
        <v>22569.120214364015</v>
      </c>
      <c r="BE35" s="716">
        <v>19493.40191024384</v>
      </c>
      <c r="BF35" s="716">
        <v>17162.128582927937</v>
      </c>
      <c r="BG35" s="716">
        <v>14844.012144383223</v>
      </c>
      <c r="BH35" s="716">
        <v>19216.700332841472</v>
      </c>
      <c r="BI35" s="716">
        <v>21341.648422227117</v>
      </c>
      <c r="BJ35" s="716">
        <v>21726.450667161189</v>
      </c>
      <c r="BK35" s="716">
        <v>20770.355172527907</v>
      </c>
      <c r="BL35" s="716">
        <v>22146.748702315617</v>
      </c>
      <c r="BM35" s="716">
        <v>22788.980779759677</v>
      </c>
      <c r="BN35" s="716">
        <v>21760.361732599522</v>
      </c>
      <c r="BO35" s="716">
        <v>20455.5461757624</v>
      </c>
      <c r="BP35" s="716">
        <v>20119.159</v>
      </c>
      <c r="BQ35" s="716">
        <v>16755.024000000001</v>
      </c>
      <c r="BR35" s="716">
        <v>14942.197</v>
      </c>
      <c r="BS35" s="716">
        <v>14447.429</v>
      </c>
      <c r="BT35" s="716">
        <v>18638.026999999998</v>
      </c>
      <c r="BU35" s="716">
        <v>20389.503000000001</v>
      </c>
      <c r="BV35" s="716">
        <v>20663.766</v>
      </c>
      <c r="BW35" s="716">
        <v>19876.830999999998</v>
      </c>
      <c r="BX35" s="716">
        <v>20820.808000000001</v>
      </c>
      <c r="BY35" s="716">
        <v>21688.977999999999</v>
      </c>
      <c r="BZ35" s="716">
        <v>20542.948</v>
      </c>
      <c r="CA35" s="716">
        <f>[4]Dataset!BY57/1000</f>
        <v>19937.393</v>
      </c>
      <c r="CB35" s="716">
        <f>[4]Dataset!BZ57/1000</f>
        <v>19741.022000000001</v>
      </c>
      <c r="CC35" s="716">
        <f>[5]Dataset!CA57/1000</f>
        <v>17341.241999999998</v>
      </c>
      <c r="CD35" s="716">
        <f>[5]Dataset!CB57/1000</f>
        <v>14828.308000000001</v>
      </c>
      <c r="CE35" s="716">
        <f>[5]Dataset!CC57/1000</f>
        <v>14571.682000000001</v>
      </c>
      <c r="CF35" s="716">
        <f>[5]Dataset!CD57/1000</f>
        <v>18270.816999999999</v>
      </c>
      <c r="CG35" s="716">
        <f>[2]Dataset!CE57/1000</f>
        <v>20001.923999999999</v>
      </c>
      <c r="CH35" s="716">
        <f>[2]Dataset!CF57/1000</f>
        <v>20618.287</v>
      </c>
      <c r="CI35" s="716">
        <f>[2]Dataset!CG57/1000</f>
        <v>19654.365000000002</v>
      </c>
    </row>
    <row r="36" spans="1:87" ht="16.5" customHeight="1" x14ac:dyDescent="0.25"/>
    <row r="37" spans="1:87" ht="16.5" customHeight="1" x14ac:dyDescent="0.25">
      <c r="A37" s="1110" t="s">
        <v>726</v>
      </c>
      <c r="B37" s="1107" t="s">
        <v>727</v>
      </c>
      <c r="C37" s="709" t="s">
        <v>258</v>
      </c>
      <c r="D37" s="721">
        <v>4146.4709999999995</v>
      </c>
      <c r="E37" s="721">
        <v>3785.7020000000002</v>
      </c>
      <c r="F37" s="721">
        <v>3448.232</v>
      </c>
      <c r="G37" s="721">
        <v>3447.002</v>
      </c>
      <c r="H37" s="721">
        <v>3340.9690000000001</v>
      </c>
      <c r="I37" s="721">
        <v>3109.768</v>
      </c>
      <c r="J37" s="721">
        <v>3020.1979999999999</v>
      </c>
      <c r="K37" s="721">
        <v>3194.587</v>
      </c>
      <c r="L37" s="721">
        <v>3470.0210000000002</v>
      </c>
      <c r="M37" s="721">
        <v>3376.5410000000002</v>
      </c>
      <c r="N37" s="721">
        <v>3589.3290000000002</v>
      </c>
      <c r="O37" s="721">
        <v>3686.489</v>
      </c>
      <c r="P37" s="721">
        <v>3837.6210000000001</v>
      </c>
      <c r="Q37" s="721">
        <v>4007.9090000000001</v>
      </c>
      <c r="R37" s="721">
        <v>4032.1210000000001</v>
      </c>
      <c r="S37" s="721">
        <v>3669.607</v>
      </c>
      <c r="T37" s="721">
        <v>3609.922</v>
      </c>
      <c r="U37" s="721">
        <v>3258.7869999999998</v>
      </c>
      <c r="V37" s="721">
        <v>3118.46</v>
      </c>
      <c r="W37" s="721">
        <v>3256.308</v>
      </c>
      <c r="X37" s="721">
        <v>3326.7310000000002</v>
      </c>
      <c r="Y37" s="721">
        <v>3294.7339999999999</v>
      </c>
      <c r="Z37" s="721">
        <v>3449.6010000000001</v>
      </c>
      <c r="AA37" s="721">
        <v>3495.527</v>
      </c>
      <c r="AB37" s="721">
        <v>3725.5039999999999</v>
      </c>
      <c r="AC37" s="721">
        <v>3673.1019999999999</v>
      </c>
      <c r="AD37" s="721">
        <v>3429.63</v>
      </c>
      <c r="AE37" s="721">
        <v>3221.364</v>
      </c>
      <c r="AF37" s="721">
        <v>3279.0259999999998</v>
      </c>
      <c r="AG37" s="721">
        <v>3081.3270000000002</v>
      </c>
      <c r="AH37" s="721">
        <v>2940.1680000000001</v>
      </c>
      <c r="AI37" s="721">
        <v>2993.7649999999999</v>
      </c>
      <c r="AJ37" s="721">
        <v>3133.471</v>
      </c>
      <c r="AK37" s="721">
        <v>3105.0790000000002</v>
      </c>
      <c r="AL37" s="721">
        <v>3478.6909999999998</v>
      </c>
      <c r="AM37" s="721">
        <v>3361.444</v>
      </c>
      <c r="AN37" s="721">
        <v>3531.3560000000002</v>
      </c>
      <c r="AO37" s="721">
        <v>3890.7139999999999</v>
      </c>
      <c r="AP37" s="721">
        <v>5395.4870000000001</v>
      </c>
      <c r="AQ37" s="721">
        <v>5327.38</v>
      </c>
      <c r="AR37" s="721">
        <v>4551.0079999999998</v>
      </c>
      <c r="AS37" s="721">
        <v>3580.2730000000001</v>
      </c>
      <c r="AT37" s="721">
        <v>3143.6669999999999</v>
      </c>
      <c r="AU37" s="721">
        <v>3304.9409999999998</v>
      </c>
      <c r="AV37" s="721">
        <v>3310.1469999999999</v>
      </c>
      <c r="AW37" s="721">
        <v>3828.8229999999999</v>
      </c>
      <c r="AX37" s="721">
        <v>4373.9409999999998</v>
      </c>
      <c r="AY37" s="721">
        <v>4274.5619999999999</v>
      </c>
      <c r="AZ37" s="721">
        <v>4480.1989999999996</v>
      </c>
      <c r="BA37" s="721">
        <v>4129.723</v>
      </c>
      <c r="BB37" s="721">
        <v>4317.4960000000001</v>
      </c>
      <c r="BC37" s="721">
        <v>4043.1309999999999</v>
      </c>
      <c r="BD37" s="721">
        <v>3708.0740000000001</v>
      </c>
      <c r="BE37" s="721">
        <v>3485.6480000000001</v>
      </c>
      <c r="BF37" s="721">
        <v>3206.587</v>
      </c>
      <c r="BG37" s="721">
        <v>2912.3110000000001</v>
      </c>
      <c r="BH37" s="721">
        <v>3240.1480000000001</v>
      </c>
      <c r="BI37" s="721">
        <v>3502.8240000000001</v>
      </c>
      <c r="BJ37" s="721">
        <v>3543.1030000000001</v>
      </c>
      <c r="BK37" s="721">
        <v>3580.1970000000001</v>
      </c>
      <c r="BL37" s="721">
        <v>3960.8519999999999</v>
      </c>
      <c r="BM37" s="721">
        <v>3944.9070000000002</v>
      </c>
      <c r="BN37" s="721">
        <v>3755.3539999999998</v>
      </c>
      <c r="BO37" s="721">
        <v>3525.529</v>
      </c>
      <c r="BP37" s="721">
        <v>3321.5859999999998</v>
      </c>
      <c r="BQ37" s="721">
        <v>2977.1260000000002</v>
      </c>
      <c r="BR37" s="721">
        <v>2970.0369999999998</v>
      </c>
      <c r="BS37" s="721">
        <v>2849.123</v>
      </c>
      <c r="BT37" s="721">
        <v>3273.326</v>
      </c>
      <c r="BU37" s="721">
        <v>3290.4769999999999</v>
      </c>
      <c r="BV37" s="721">
        <v>3434.3939999999998</v>
      </c>
      <c r="BW37" s="721">
        <v>3462.25</v>
      </c>
      <c r="BX37" s="721">
        <v>3731.4920000000002</v>
      </c>
      <c r="BY37" s="721">
        <v>3728.5549999999998</v>
      </c>
      <c r="BZ37" s="721">
        <f>'[6]Dataset 12.00-14.00'!CV12/1000</f>
        <v>3296.8760000000002</v>
      </c>
      <c r="CA37" s="721">
        <f>'[6]Dataset 12.00-14.00'!CW12/1000</f>
        <v>3258.422</v>
      </c>
      <c r="CB37" s="721">
        <f>'[6]Dataset 12.00-14.00'!CX12/1000</f>
        <v>3250.614</v>
      </c>
      <c r="CC37" s="710">
        <f>'[7]Dataset 12.00-14.00'!CY22</f>
        <v>3038.2179999999998</v>
      </c>
      <c r="CD37" s="710">
        <f>'[7]Dataset 12.00-14.00'!CZ22</f>
        <v>2902.453</v>
      </c>
      <c r="CE37" s="710">
        <f>'[7]Dataset 12.00-14.00'!DA22</f>
        <v>2859.0729999999999</v>
      </c>
      <c r="CF37" s="710">
        <f>'[7]Dataset 12.00-14.00'!DB22</f>
        <v>3021.21</v>
      </c>
      <c r="CG37" s="710">
        <f>'[8]Dataset 12.00-14.00'!DC22</f>
        <v>3170.2429999999999</v>
      </c>
      <c r="CH37" s="710">
        <f>'[8]Dataset 12.00-14.00'!DD22</f>
        <v>3299.82</v>
      </c>
      <c r="CI37" s="710">
        <f>'[8]Dataset 12.00-14.00'!DE22</f>
        <v>3262.2020000000002</v>
      </c>
    </row>
    <row r="38" spans="1:87" ht="16.5" customHeight="1" x14ac:dyDescent="0.25">
      <c r="A38" s="1111"/>
      <c r="B38" s="1115"/>
      <c r="C38" s="717" t="s">
        <v>259</v>
      </c>
      <c r="D38" s="711">
        <v>2678.08</v>
      </c>
      <c r="E38" s="711">
        <v>2355.1179999999999</v>
      </c>
      <c r="F38" s="711">
        <v>2211.4340000000002</v>
      </c>
      <c r="G38" s="711">
        <v>2185.0520000000001</v>
      </c>
      <c r="H38" s="711">
        <v>2129.9769999999999</v>
      </c>
      <c r="I38" s="711">
        <v>2110.0569999999998</v>
      </c>
      <c r="J38" s="711">
        <v>1972.8989999999999</v>
      </c>
      <c r="K38" s="711">
        <v>1873.6389999999999</v>
      </c>
      <c r="L38" s="711">
        <v>2133.4389999999999</v>
      </c>
      <c r="M38" s="711">
        <v>1998.049</v>
      </c>
      <c r="N38" s="711">
        <v>2192.915</v>
      </c>
      <c r="O38" s="711">
        <v>2112.837</v>
      </c>
      <c r="P38" s="711">
        <v>2288.0360000000001</v>
      </c>
      <c r="Q38" s="711">
        <v>2364.2339999999999</v>
      </c>
      <c r="R38" s="711">
        <v>2362.777</v>
      </c>
      <c r="S38" s="711">
        <v>2231.587</v>
      </c>
      <c r="T38" s="711">
        <v>2237.9670000000001</v>
      </c>
      <c r="U38" s="711">
        <v>2010.789</v>
      </c>
      <c r="V38" s="711">
        <v>1874.874</v>
      </c>
      <c r="W38" s="711">
        <v>1861.607</v>
      </c>
      <c r="X38" s="711">
        <v>2022.6569999999999</v>
      </c>
      <c r="Y38" s="711">
        <v>2149.9110000000001</v>
      </c>
      <c r="Z38" s="711">
        <v>2283.788</v>
      </c>
      <c r="AA38" s="711">
        <v>2202.2179999999998</v>
      </c>
      <c r="AB38" s="711">
        <v>2340.5100000000002</v>
      </c>
      <c r="AC38" s="711">
        <v>2191.991</v>
      </c>
      <c r="AD38" s="711">
        <v>2148.85</v>
      </c>
      <c r="AE38" s="711">
        <v>2080.8130000000001</v>
      </c>
      <c r="AF38" s="711">
        <v>2113.9389999999999</v>
      </c>
      <c r="AG38" s="711">
        <v>1774.03</v>
      </c>
      <c r="AH38" s="711">
        <v>1726.8820000000001</v>
      </c>
      <c r="AI38" s="711">
        <v>1804.8989999999999</v>
      </c>
      <c r="AJ38" s="711">
        <v>1871.3420000000001</v>
      </c>
      <c r="AK38" s="711">
        <v>1844.61</v>
      </c>
      <c r="AL38" s="711">
        <v>1998.354</v>
      </c>
      <c r="AM38" s="711">
        <v>1908.8810000000001</v>
      </c>
      <c r="AN38" s="711">
        <v>2074.7170000000001</v>
      </c>
      <c r="AO38" s="711">
        <v>2264.7080000000001</v>
      </c>
      <c r="AP38" s="711">
        <v>3242.623</v>
      </c>
      <c r="AQ38" s="711">
        <v>3041.5720000000001</v>
      </c>
      <c r="AR38" s="711">
        <v>2535.335</v>
      </c>
      <c r="AS38" s="711">
        <v>2107.877</v>
      </c>
      <c r="AT38" s="711">
        <v>1860.0309999999999</v>
      </c>
      <c r="AU38" s="711">
        <v>1823.511</v>
      </c>
      <c r="AV38" s="711">
        <v>1992.8309999999999</v>
      </c>
      <c r="AW38" s="711">
        <v>2140.4659999999999</v>
      </c>
      <c r="AX38" s="711">
        <v>2376.7240000000002</v>
      </c>
      <c r="AY38" s="711">
        <v>2327.5030000000002</v>
      </c>
      <c r="AZ38" s="711">
        <v>2372.7199999999998</v>
      </c>
      <c r="BA38" s="711">
        <v>2124.7350000000001</v>
      </c>
      <c r="BB38" s="711">
        <v>2183.5590000000002</v>
      </c>
      <c r="BC38" s="711">
        <v>1978.2239999999999</v>
      </c>
      <c r="BD38" s="711">
        <v>1793.5060000000001</v>
      </c>
      <c r="BE38" s="711">
        <v>1631.03</v>
      </c>
      <c r="BF38" s="711">
        <v>2126.66</v>
      </c>
      <c r="BG38" s="711">
        <v>2137.11</v>
      </c>
      <c r="BH38" s="711">
        <v>1698.098</v>
      </c>
      <c r="BI38" s="711">
        <v>1725.403</v>
      </c>
      <c r="BJ38" s="711">
        <v>1835.758</v>
      </c>
      <c r="BK38" s="711">
        <v>1713.527</v>
      </c>
      <c r="BL38" s="711">
        <v>1926.473</v>
      </c>
      <c r="BM38" s="711">
        <v>1920.4349999999999</v>
      </c>
      <c r="BN38" s="711">
        <v>1939.8579999999999</v>
      </c>
      <c r="BO38" s="711">
        <v>1715.85</v>
      </c>
      <c r="BP38" s="711">
        <v>1671.4939999999999</v>
      </c>
      <c r="BQ38" s="711">
        <v>1612.5450000000001</v>
      </c>
      <c r="BR38" s="711">
        <v>1599.414</v>
      </c>
      <c r="BS38" s="711">
        <v>1593.0820000000001</v>
      </c>
      <c r="BT38" s="711">
        <v>1659.9090000000001</v>
      </c>
      <c r="BU38" s="711">
        <v>1671.7270000000001</v>
      </c>
      <c r="BV38" s="711">
        <v>1819.8</v>
      </c>
      <c r="BW38" s="711">
        <v>1726.683</v>
      </c>
      <c r="BX38" s="711">
        <v>1798.9929999999999</v>
      </c>
      <c r="BY38" s="711">
        <v>1817.3589999999999</v>
      </c>
      <c r="BZ38" s="711">
        <f>'[6]Dataset 12.00-14.00'!CV13/1000</f>
        <v>1636.663</v>
      </c>
      <c r="CA38" s="711">
        <f>'[6]Dataset 12.00-14.00'!CW13/1000</f>
        <v>1513.662</v>
      </c>
      <c r="CB38" s="711">
        <f>'[6]Dataset 12.00-14.00'!CX13/1000</f>
        <v>1586.6120000000001</v>
      </c>
      <c r="CC38" s="711">
        <f>'[7]Dataset 12.00-14.00'!CY23</f>
        <v>1549.75</v>
      </c>
      <c r="CD38" s="711">
        <f>'[7]Dataset 12.00-14.00'!CZ23</f>
        <v>1342.5830000000001</v>
      </c>
      <c r="CE38" s="711">
        <f>'[7]Dataset 12.00-14.00'!DA23</f>
        <v>1382.8679999999999</v>
      </c>
      <c r="CF38" s="711">
        <f>'[7]Dataset 12.00-14.00'!DB23</f>
        <v>1417.962</v>
      </c>
      <c r="CG38" s="711">
        <f>'[8]Dataset 12.00-14.00'!DC23</f>
        <v>1549.5</v>
      </c>
      <c r="CH38" s="711">
        <f>'[8]Dataset 12.00-14.00'!DD23</f>
        <v>1640.001</v>
      </c>
      <c r="CI38" s="711">
        <f>'[8]Dataset 12.00-14.00'!DE23</f>
        <v>1509.4269999999999</v>
      </c>
    </row>
    <row r="39" spans="1:87" ht="16.5" customHeight="1" x14ac:dyDescent="0.25">
      <c r="A39" s="1111"/>
      <c r="B39" s="1115"/>
      <c r="C39" s="717" t="s">
        <v>260</v>
      </c>
      <c r="D39" s="711">
        <v>1505.146</v>
      </c>
      <c r="E39" s="711">
        <v>1346.2840000000001</v>
      </c>
      <c r="F39" s="711">
        <v>1208.8320000000001</v>
      </c>
      <c r="G39" s="711">
        <v>1202.0899999999999</v>
      </c>
      <c r="H39" s="711">
        <v>1194.0719999999999</v>
      </c>
      <c r="I39" s="711">
        <v>1131.4829999999999</v>
      </c>
      <c r="J39" s="711">
        <v>1029.405</v>
      </c>
      <c r="K39" s="711">
        <v>1088.604</v>
      </c>
      <c r="L39" s="711">
        <v>1168.3879999999999</v>
      </c>
      <c r="M39" s="711">
        <v>1129.472</v>
      </c>
      <c r="N39" s="711">
        <v>1226.0440000000001</v>
      </c>
      <c r="O39" s="711">
        <v>1273.5360000000001</v>
      </c>
      <c r="P39" s="711">
        <v>868.3</v>
      </c>
      <c r="Q39" s="711">
        <v>974.87099999999998</v>
      </c>
      <c r="R39" s="711">
        <v>1018.61</v>
      </c>
      <c r="S39" s="711">
        <v>849.26</v>
      </c>
      <c r="T39" s="711">
        <v>885.89099999999996</v>
      </c>
      <c r="U39" s="711">
        <v>975.48900000000003</v>
      </c>
      <c r="V39" s="711">
        <v>752.48599999999999</v>
      </c>
      <c r="W39" s="711">
        <v>724.43200000000002</v>
      </c>
      <c r="X39" s="711">
        <v>780.03099999999995</v>
      </c>
      <c r="Y39" s="711">
        <v>898.27300000000002</v>
      </c>
      <c r="Z39" s="711">
        <v>934.73699999999997</v>
      </c>
      <c r="AA39" s="711">
        <v>937.15800000000002</v>
      </c>
      <c r="AB39" s="711">
        <v>998.69100000000003</v>
      </c>
      <c r="AC39" s="711">
        <v>944.12</v>
      </c>
      <c r="AD39" s="711">
        <v>913.42700000000002</v>
      </c>
      <c r="AE39" s="711">
        <v>896.26700000000005</v>
      </c>
      <c r="AF39" s="711">
        <v>914.72299999999996</v>
      </c>
      <c r="AG39" s="711">
        <v>930.19200000000001</v>
      </c>
      <c r="AH39" s="711">
        <v>844.75099999999998</v>
      </c>
      <c r="AI39" s="711">
        <v>812.93799999999999</v>
      </c>
      <c r="AJ39" s="711">
        <v>886.92499999999995</v>
      </c>
      <c r="AK39" s="711">
        <v>932.46900000000005</v>
      </c>
      <c r="AL39" s="711">
        <v>1029.4480000000001</v>
      </c>
      <c r="AM39" s="711">
        <v>940.04300000000001</v>
      </c>
      <c r="AN39" s="711">
        <v>977.06299999999999</v>
      </c>
      <c r="AO39" s="711">
        <v>1052.2660000000001</v>
      </c>
      <c r="AP39" s="711">
        <v>1689.49</v>
      </c>
      <c r="AQ39" s="711">
        <v>1443.1849999999999</v>
      </c>
      <c r="AR39" s="711">
        <v>1189.9079999999999</v>
      </c>
      <c r="AS39" s="711">
        <v>1005.3049999999999</v>
      </c>
      <c r="AT39" s="711">
        <v>823.37300000000005</v>
      </c>
      <c r="AU39" s="711">
        <v>828.75699999999995</v>
      </c>
      <c r="AV39" s="711">
        <v>937.45299999999997</v>
      </c>
      <c r="AW39" s="711">
        <v>1057.164</v>
      </c>
      <c r="AX39" s="711">
        <v>1200.395</v>
      </c>
      <c r="AY39" s="711">
        <v>1225.556</v>
      </c>
      <c r="AZ39" s="711">
        <v>1233.731</v>
      </c>
      <c r="BA39" s="711">
        <v>1077.194</v>
      </c>
      <c r="BB39" s="711">
        <v>1099.114</v>
      </c>
      <c r="BC39" s="711">
        <v>1087.252</v>
      </c>
      <c r="BD39" s="711">
        <v>949.23400000000004</v>
      </c>
      <c r="BE39" s="711">
        <v>892.57500000000005</v>
      </c>
      <c r="BF39" s="711">
        <v>747.976</v>
      </c>
      <c r="BG39" s="711">
        <v>707.09100000000001</v>
      </c>
      <c r="BH39" s="711">
        <v>811.85599999999999</v>
      </c>
      <c r="BI39" s="711">
        <v>841.19799999999998</v>
      </c>
      <c r="BJ39" s="711">
        <v>934.21500000000003</v>
      </c>
      <c r="BK39" s="711">
        <v>870.70500000000004</v>
      </c>
      <c r="BL39" s="711">
        <v>987.88699999999994</v>
      </c>
      <c r="BM39" s="711">
        <v>890.51400000000001</v>
      </c>
      <c r="BN39" s="711">
        <v>846.29700000000003</v>
      </c>
      <c r="BO39" s="711">
        <v>772.52599999999995</v>
      </c>
      <c r="BP39" s="711">
        <v>752.39300000000003</v>
      </c>
      <c r="BQ39" s="711">
        <v>744.80499999999995</v>
      </c>
      <c r="BR39" s="711">
        <v>660.85500000000002</v>
      </c>
      <c r="BS39" s="711">
        <v>630.61300000000006</v>
      </c>
      <c r="BT39" s="711">
        <v>727.702</v>
      </c>
      <c r="BU39" s="711">
        <v>717.798</v>
      </c>
      <c r="BV39" s="711">
        <v>795.17499999999995</v>
      </c>
      <c r="BW39" s="711">
        <v>782.48</v>
      </c>
      <c r="BX39" s="711">
        <v>843.16499999999996</v>
      </c>
      <c r="BY39" s="711">
        <v>794.61599999999999</v>
      </c>
      <c r="BZ39" s="711">
        <f>'[6]Dataset 12.00-14.00'!CV14/1000</f>
        <v>744.98800000000006</v>
      </c>
      <c r="CA39" s="711">
        <f>'[6]Dataset 12.00-14.00'!CW14/1000</f>
        <v>696.577</v>
      </c>
      <c r="CB39" s="711">
        <f>'[6]Dataset 12.00-14.00'!CX14/1000</f>
        <v>715.91200000000003</v>
      </c>
      <c r="CC39" s="711">
        <f>'[7]Dataset 12.00-14.00'!CY24</f>
        <v>636.14800000000002</v>
      </c>
      <c r="CD39" s="711">
        <f>'[7]Dataset 12.00-14.00'!CZ24</f>
        <v>562.72199999999998</v>
      </c>
      <c r="CE39" s="711">
        <f>'[7]Dataset 12.00-14.00'!DA24</f>
        <v>580.33699999999999</v>
      </c>
      <c r="CF39" s="711">
        <f>'[7]Dataset 12.00-14.00'!DB24</f>
        <v>664.62199999999996</v>
      </c>
      <c r="CG39" s="711">
        <f>'[8]Dataset 12.00-14.00'!DC24</f>
        <v>722.19500000000005</v>
      </c>
      <c r="CH39" s="711">
        <f>'[8]Dataset 12.00-14.00'!DD24</f>
        <v>754.66200000000003</v>
      </c>
      <c r="CI39" s="711">
        <f>'[8]Dataset 12.00-14.00'!DE24</f>
        <v>690.048</v>
      </c>
    </row>
    <row r="40" spans="1:87" ht="16.5" customHeight="1" x14ac:dyDescent="0.25">
      <c r="A40" s="1111"/>
      <c r="B40" s="1115"/>
      <c r="C40" s="717" t="s">
        <v>261</v>
      </c>
      <c r="D40" s="711">
        <v>2880.9920000000002</v>
      </c>
      <c r="E40" s="711">
        <v>2643.2440000000001</v>
      </c>
      <c r="F40" s="711">
        <v>2425.7649999999999</v>
      </c>
      <c r="G40" s="711">
        <v>2393.3380000000002</v>
      </c>
      <c r="H40" s="711">
        <v>2374.2930000000001</v>
      </c>
      <c r="I40" s="711">
        <v>2177.2660000000001</v>
      </c>
      <c r="J40" s="711">
        <v>1988.519</v>
      </c>
      <c r="K40" s="711">
        <v>2223.9940000000001</v>
      </c>
      <c r="L40" s="711">
        <v>2377.9920000000002</v>
      </c>
      <c r="M40" s="711">
        <v>2338.105</v>
      </c>
      <c r="N40" s="711">
        <v>2426.7139999999999</v>
      </c>
      <c r="O40" s="711">
        <v>2506.2539999999999</v>
      </c>
      <c r="P40" s="711">
        <v>2623.413</v>
      </c>
      <c r="Q40" s="711">
        <v>2724.0920000000001</v>
      </c>
      <c r="R40" s="711">
        <v>2661.56</v>
      </c>
      <c r="S40" s="711">
        <v>2391.0459999999998</v>
      </c>
      <c r="T40" s="711">
        <v>2384.2190000000001</v>
      </c>
      <c r="U40" s="711">
        <v>2225.605</v>
      </c>
      <c r="V40" s="711">
        <v>2179.2489999999998</v>
      </c>
      <c r="W40" s="711">
        <v>2245.498</v>
      </c>
      <c r="X40" s="711">
        <v>2288.3969999999999</v>
      </c>
      <c r="Y40" s="711">
        <v>2429.4580000000001</v>
      </c>
      <c r="Z40" s="711">
        <v>2546.4189999999999</v>
      </c>
      <c r="AA40" s="711">
        <v>2494.9989999999998</v>
      </c>
      <c r="AB40" s="711">
        <v>2727.2440000000001</v>
      </c>
      <c r="AC40" s="711">
        <v>2492.587</v>
      </c>
      <c r="AD40" s="711">
        <v>2349.8719999999998</v>
      </c>
      <c r="AE40" s="711">
        <v>2341.1709999999998</v>
      </c>
      <c r="AF40" s="711">
        <v>2346.2370000000001</v>
      </c>
      <c r="AG40" s="711">
        <v>2198.1460000000002</v>
      </c>
      <c r="AH40" s="711">
        <v>2094.8270000000002</v>
      </c>
      <c r="AI40" s="711">
        <v>2197.85</v>
      </c>
      <c r="AJ40" s="711">
        <v>2282.857</v>
      </c>
      <c r="AK40" s="711">
        <v>2283.4949999999999</v>
      </c>
      <c r="AL40" s="711">
        <v>2537.9810000000002</v>
      </c>
      <c r="AM40" s="711">
        <v>2475.0349999999999</v>
      </c>
      <c r="AN40" s="711">
        <v>2517.96</v>
      </c>
      <c r="AO40" s="711">
        <v>2601.9050000000002</v>
      </c>
      <c r="AP40" s="711">
        <v>4108.1350000000002</v>
      </c>
      <c r="AQ40" s="711">
        <v>4311.8500000000004</v>
      </c>
      <c r="AR40" s="711">
        <v>3541.5889999999999</v>
      </c>
      <c r="AS40" s="711">
        <v>2762.6950000000002</v>
      </c>
      <c r="AT40" s="711">
        <v>2384.3710000000001</v>
      </c>
      <c r="AU40" s="711">
        <v>2470.2159999999999</v>
      </c>
      <c r="AV40" s="711">
        <v>2598.549</v>
      </c>
      <c r="AW40" s="711">
        <v>2967.4520000000002</v>
      </c>
      <c r="AX40" s="711">
        <v>3319.4969999999998</v>
      </c>
      <c r="AY40" s="711">
        <v>3364.6469999999999</v>
      </c>
      <c r="AZ40" s="711">
        <v>3336.9140000000002</v>
      </c>
      <c r="BA40" s="711">
        <v>3024.4050000000002</v>
      </c>
      <c r="BB40" s="711">
        <v>3137.6489999999999</v>
      </c>
      <c r="BC40" s="711">
        <v>3093.1509999999998</v>
      </c>
      <c r="BD40" s="711">
        <v>2798.2</v>
      </c>
      <c r="BE40" s="711">
        <v>2500.96</v>
      </c>
      <c r="BF40" s="711">
        <v>2275.5039999999999</v>
      </c>
      <c r="BG40" s="711">
        <v>2251.1109999999999</v>
      </c>
      <c r="BH40" s="711">
        <v>2418.357</v>
      </c>
      <c r="BI40" s="711">
        <v>2526.3429999999998</v>
      </c>
      <c r="BJ40" s="711">
        <v>2642.634</v>
      </c>
      <c r="BK40" s="711">
        <v>2639.915</v>
      </c>
      <c r="BL40" s="711">
        <v>2725.7249999999999</v>
      </c>
      <c r="BM40" s="711">
        <v>2477.0120000000002</v>
      </c>
      <c r="BN40" s="711">
        <v>2304.19</v>
      </c>
      <c r="BO40" s="711">
        <v>2228.011</v>
      </c>
      <c r="BP40" s="711">
        <v>2062.69</v>
      </c>
      <c r="BQ40" s="711">
        <v>2048.7289999999998</v>
      </c>
      <c r="BR40" s="711">
        <v>2092.4189999999999</v>
      </c>
      <c r="BS40" s="711">
        <v>2110.0439999999999</v>
      </c>
      <c r="BT40" s="711">
        <v>2112.3580000000002</v>
      </c>
      <c r="BU40" s="711">
        <v>2148.0790000000002</v>
      </c>
      <c r="BV40" s="711">
        <v>2193.8209999999999</v>
      </c>
      <c r="BW40" s="711">
        <v>2278.3820000000001</v>
      </c>
      <c r="BX40" s="711">
        <v>2373.1840000000002</v>
      </c>
      <c r="BY40" s="711">
        <v>2067.1120000000001</v>
      </c>
      <c r="BZ40" s="711">
        <f>'[6]Dataset 12.00-14.00'!CV15/1000</f>
        <v>2135.0070000000001</v>
      </c>
      <c r="CA40" s="711">
        <f>'[6]Dataset 12.00-14.00'!CW15/1000</f>
        <v>2093.6529999999998</v>
      </c>
      <c r="CB40" s="711">
        <f>'[6]Dataset 12.00-14.00'!CX15/1000</f>
        <v>2041.1859999999999</v>
      </c>
      <c r="CC40" s="711">
        <f>'[7]Dataset 12.00-14.00'!CY25</f>
        <v>1962.5650000000001</v>
      </c>
      <c r="CD40" s="711">
        <f>'[7]Dataset 12.00-14.00'!CZ25</f>
        <v>1906.9690000000001</v>
      </c>
      <c r="CE40" s="711">
        <f>'[7]Dataset 12.00-14.00'!DA25</f>
        <v>2012.693</v>
      </c>
      <c r="CF40" s="711">
        <f>'[7]Dataset 12.00-14.00'!DB25</f>
        <v>2035.96</v>
      </c>
      <c r="CG40" s="711">
        <f>'[8]Dataset 12.00-14.00'!DC25</f>
        <v>2029.92</v>
      </c>
      <c r="CH40" s="711">
        <f>'[8]Dataset 12.00-14.00'!DD25</f>
        <v>2107.9960000000001</v>
      </c>
      <c r="CI40" s="711">
        <f>'[8]Dataset 12.00-14.00'!DE25</f>
        <v>2096.4250000000002</v>
      </c>
    </row>
    <row r="41" spans="1:87" ht="16.5" customHeight="1" x14ac:dyDescent="0.25">
      <c r="A41" s="1111"/>
      <c r="B41" s="1115"/>
      <c r="C41" s="717" t="s">
        <v>262</v>
      </c>
      <c r="D41" s="711">
        <v>422.05399999999997</v>
      </c>
      <c r="E41" s="711">
        <v>360.755</v>
      </c>
      <c r="F41" s="711">
        <v>324.685</v>
      </c>
      <c r="G41" s="711">
        <v>300.20999999999998</v>
      </c>
      <c r="H41" s="711">
        <v>318.58800000000002</v>
      </c>
      <c r="I41" s="711">
        <v>352.23700000000002</v>
      </c>
      <c r="J41" s="711">
        <v>368.22800000000001</v>
      </c>
      <c r="K41" s="711">
        <v>371.93700000000001</v>
      </c>
      <c r="L41" s="711">
        <v>349.23099999999999</v>
      </c>
      <c r="M41" s="711">
        <v>275.49299999999999</v>
      </c>
      <c r="N41" s="711">
        <v>314.81799999999998</v>
      </c>
      <c r="O41" s="711">
        <v>341.24299999999999</v>
      </c>
      <c r="P41" s="711">
        <v>373.78699999999998</v>
      </c>
      <c r="Q41" s="711">
        <v>372.78</v>
      </c>
      <c r="R41" s="711">
        <v>328.59500000000003</v>
      </c>
      <c r="S41" s="711">
        <v>293.399</v>
      </c>
      <c r="T41" s="711">
        <v>305.50799999999998</v>
      </c>
      <c r="U41" s="711">
        <v>326.87</v>
      </c>
      <c r="V41" s="711">
        <v>364.20499999999998</v>
      </c>
      <c r="W41" s="711">
        <v>373.41899999999998</v>
      </c>
      <c r="X41" s="711">
        <v>329.53800000000001</v>
      </c>
      <c r="Y41" s="711">
        <v>330.39600000000002</v>
      </c>
      <c r="Z41" s="711">
        <v>377.62599999999998</v>
      </c>
      <c r="AA41" s="711">
        <v>375.47399999999999</v>
      </c>
      <c r="AB41" s="711">
        <v>394.17899999999997</v>
      </c>
      <c r="AC41" s="711">
        <v>378.97399999999999</v>
      </c>
      <c r="AD41" s="711">
        <v>364.46800000000002</v>
      </c>
      <c r="AE41" s="711">
        <v>340.83100000000002</v>
      </c>
      <c r="AF41" s="711">
        <v>353.94</v>
      </c>
      <c r="AG41" s="711">
        <v>399.22699999999998</v>
      </c>
      <c r="AH41" s="711">
        <v>388.06799999999998</v>
      </c>
      <c r="AI41" s="711">
        <v>430.012</v>
      </c>
      <c r="AJ41" s="711">
        <v>371.04500000000002</v>
      </c>
      <c r="AK41" s="711">
        <v>340.221</v>
      </c>
      <c r="AL41" s="711">
        <v>394.55</v>
      </c>
      <c r="AM41" s="711">
        <v>363.09100000000001</v>
      </c>
      <c r="AN41" s="711">
        <v>391.33699999999999</v>
      </c>
      <c r="AO41" s="711">
        <v>384.62</v>
      </c>
      <c r="AP41" s="711">
        <v>556.43600000000004</v>
      </c>
      <c r="AQ41" s="711">
        <v>532.97199999999998</v>
      </c>
      <c r="AR41" s="711">
        <v>421.54700000000003</v>
      </c>
      <c r="AS41" s="711">
        <v>349.815</v>
      </c>
      <c r="AT41" s="711">
        <v>359.95400000000001</v>
      </c>
      <c r="AU41" s="711">
        <v>382.73500000000001</v>
      </c>
      <c r="AV41" s="711">
        <v>326.49299999999999</v>
      </c>
      <c r="AW41" s="711">
        <v>327.47500000000002</v>
      </c>
      <c r="AX41" s="711">
        <v>354.78300000000002</v>
      </c>
      <c r="AY41" s="711">
        <v>387.85300000000001</v>
      </c>
      <c r="AZ41" s="711">
        <v>384.20800000000003</v>
      </c>
      <c r="BA41" s="711">
        <v>323.80599999999998</v>
      </c>
      <c r="BB41" s="711">
        <v>343.49700000000001</v>
      </c>
      <c r="BC41" s="711">
        <v>353.29899999999998</v>
      </c>
      <c r="BD41" s="711">
        <v>292.416</v>
      </c>
      <c r="BE41" s="711">
        <v>319.50200000000001</v>
      </c>
      <c r="BF41" s="711">
        <v>352.512</v>
      </c>
      <c r="BG41" s="711">
        <v>324.358</v>
      </c>
      <c r="BH41" s="711">
        <v>311.125</v>
      </c>
      <c r="BI41" s="711">
        <v>288.18799999999999</v>
      </c>
      <c r="BJ41" s="711">
        <v>308.06599999999997</v>
      </c>
      <c r="BK41" s="711">
        <v>273.32799999999997</v>
      </c>
      <c r="BL41" s="711">
        <v>308.98399999999998</v>
      </c>
      <c r="BM41" s="711">
        <v>305.48500000000001</v>
      </c>
      <c r="BN41" s="711">
        <v>328.53300000000002</v>
      </c>
      <c r="BO41" s="711">
        <v>276.95400000000001</v>
      </c>
      <c r="BP41" s="711">
        <v>253.18199999999999</v>
      </c>
      <c r="BQ41" s="711">
        <v>272.09800000000001</v>
      </c>
      <c r="BR41" s="711">
        <v>281.899</v>
      </c>
      <c r="BS41" s="711">
        <v>280.60899999999998</v>
      </c>
      <c r="BT41" s="711">
        <v>266.411</v>
      </c>
      <c r="BU41" s="711">
        <v>275.18700000000001</v>
      </c>
      <c r="BV41" s="711">
        <v>308.61099999999999</v>
      </c>
      <c r="BW41" s="711">
        <v>321.04000000000002</v>
      </c>
      <c r="BX41" s="711">
        <v>318.92899999999997</v>
      </c>
      <c r="BY41" s="711">
        <v>288.346</v>
      </c>
      <c r="BZ41" s="711">
        <f>'[6]Dataset 12.00-14.00'!CV16/1000</f>
        <v>260.084</v>
      </c>
      <c r="CA41" s="711">
        <f>'[6]Dataset 12.00-14.00'!CW16/1000</f>
        <v>270.39</v>
      </c>
      <c r="CB41" s="711">
        <f>'[6]Dataset 12.00-14.00'!CX16/1000</f>
        <v>277.33600000000001</v>
      </c>
      <c r="CC41" s="711">
        <f>'[7]Dataset 12.00-14.00'!CY26</f>
        <v>316.10000000000002</v>
      </c>
      <c r="CD41" s="711">
        <f>'[7]Dataset 12.00-14.00'!CZ26</f>
        <v>300.66899999999998</v>
      </c>
      <c r="CE41" s="711">
        <f>'[7]Dataset 12.00-14.00'!DA26</f>
        <v>313.25599999999997</v>
      </c>
      <c r="CF41" s="711">
        <f>'[7]Dataset 12.00-14.00'!DB26</f>
        <v>304.077</v>
      </c>
      <c r="CG41" s="711">
        <f>'[8]Dataset 12.00-14.00'!DC26</f>
        <v>270.77600000000001</v>
      </c>
      <c r="CH41" s="711">
        <f>'[8]Dataset 12.00-14.00'!DD26</f>
        <v>289.00900000000001</v>
      </c>
      <c r="CI41" s="711">
        <f>'[8]Dataset 12.00-14.00'!DE26</f>
        <v>268.58499999999998</v>
      </c>
    </row>
    <row r="42" spans="1:87" ht="16.5" customHeight="1" x14ac:dyDescent="0.25">
      <c r="A42" s="1111"/>
      <c r="B42" s="1115"/>
      <c r="C42" s="717" t="s">
        <v>263</v>
      </c>
      <c r="D42" s="711">
        <v>3279.06</v>
      </c>
      <c r="E42" s="711">
        <v>3172.7159999999999</v>
      </c>
      <c r="F42" s="711">
        <v>3031.9940000000001</v>
      </c>
      <c r="G42" s="711">
        <v>2857.8789999999999</v>
      </c>
      <c r="H42" s="711">
        <v>2887.5630000000001</v>
      </c>
      <c r="I42" s="711">
        <v>2837.8270000000002</v>
      </c>
      <c r="J42" s="711">
        <v>2534.0079999999998</v>
      </c>
      <c r="K42" s="711">
        <v>2345.7069999999999</v>
      </c>
      <c r="L42" s="711">
        <v>2747.9290000000001</v>
      </c>
      <c r="M42" s="711">
        <v>2787.1550000000002</v>
      </c>
      <c r="N42" s="711">
        <v>2881.143</v>
      </c>
      <c r="O42" s="711">
        <v>2829.5239999999999</v>
      </c>
      <c r="P42" s="711">
        <v>3022.096</v>
      </c>
      <c r="Q42" s="711">
        <v>3164.4879999999998</v>
      </c>
      <c r="R42" s="711">
        <v>3165.279</v>
      </c>
      <c r="S42" s="711">
        <v>2862.165</v>
      </c>
      <c r="T42" s="711">
        <v>2861.1480000000001</v>
      </c>
      <c r="U42" s="711">
        <v>2626.9450000000002</v>
      </c>
      <c r="V42" s="711">
        <v>2397.2950000000001</v>
      </c>
      <c r="W42" s="711">
        <v>2247.915</v>
      </c>
      <c r="X42" s="711">
        <v>2496.4189999999999</v>
      </c>
      <c r="Y42" s="711">
        <v>2753.9459999999999</v>
      </c>
      <c r="Z42" s="711">
        <v>2939.4490000000001</v>
      </c>
      <c r="AA42" s="711">
        <v>2759.4180000000001</v>
      </c>
      <c r="AB42" s="711">
        <v>2999.5349999999999</v>
      </c>
      <c r="AC42" s="711">
        <v>2970.4319999999998</v>
      </c>
      <c r="AD42" s="711">
        <v>2974.7089999999998</v>
      </c>
      <c r="AE42" s="711">
        <v>2879.2370000000001</v>
      </c>
      <c r="AF42" s="711">
        <v>2971.5149999999999</v>
      </c>
      <c r="AG42" s="711">
        <v>2589.915</v>
      </c>
      <c r="AH42" s="711">
        <v>2405.0450000000001</v>
      </c>
      <c r="AI42" s="711">
        <v>2390.402</v>
      </c>
      <c r="AJ42" s="711">
        <v>2653.0189999999998</v>
      </c>
      <c r="AK42" s="711">
        <v>2803.7809999999999</v>
      </c>
      <c r="AL42" s="711">
        <v>3053.2150000000001</v>
      </c>
      <c r="AM42" s="711">
        <v>2837.011</v>
      </c>
      <c r="AN42" s="711">
        <v>2973.5479999999998</v>
      </c>
      <c r="AO42" s="711">
        <v>3152.3539999999998</v>
      </c>
      <c r="AP42" s="711">
        <v>4444.2520000000004</v>
      </c>
      <c r="AQ42" s="711">
        <v>4532.4350000000004</v>
      </c>
      <c r="AR42" s="711">
        <v>3733.297</v>
      </c>
      <c r="AS42" s="711">
        <v>3074.79</v>
      </c>
      <c r="AT42" s="711">
        <v>2721.627</v>
      </c>
      <c r="AU42" s="711">
        <v>2598.8009999999999</v>
      </c>
      <c r="AV42" s="711">
        <v>2848.2579999999998</v>
      </c>
      <c r="AW42" s="711">
        <v>3162.5830000000001</v>
      </c>
      <c r="AX42" s="711">
        <v>3513.4110000000001</v>
      </c>
      <c r="AY42" s="711">
        <v>3396.3989999999999</v>
      </c>
      <c r="AZ42" s="711">
        <v>3459.357</v>
      </c>
      <c r="BA42" s="711">
        <v>3225.692</v>
      </c>
      <c r="BB42" s="711">
        <v>3297.652</v>
      </c>
      <c r="BC42" s="711">
        <v>3212.4859999999999</v>
      </c>
      <c r="BD42" s="711">
        <v>2918.2150000000001</v>
      </c>
      <c r="BE42" s="711">
        <v>2661.5729999999999</v>
      </c>
      <c r="BF42" s="711">
        <v>2597.605</v>
      </c>
      <c r="BG42" s="711">
        <v>2490.7579999999998</v>
      </c>
      <c r="BH42" s="711">
        <v>2628.0929999999998</v>
      </c>
      <c r="BI42" s="711">
        <v>2803.587</v>
      </c>
      <c r="BJ42" s="711">
        <v>2869.3910000000001</v>
      </c>
      <c r="BK42" s="711">
        <v>2862.0859999999998</v>
      </c>
      <c r="BL42" s="711">
        <v>3087.0070000000001</v>
      </c>
      <c r="BM42" s="711">
        <v>3011.2890000000002</v>
      </c>
      <c r="BN42" s="711">
        <v>3051.1849999999999</v>
      </c>
      <c r="BO42" s="711">
        <v>2842.1260000000002</v>
      </c>
      <c r="BP42" s="711">
        <v>2634.5250000000001</v>
      </c>
      <c r="BQ42" s="711">
        <v>2622.6689999999999</v>
      </c>
      <c r="BR42" s="711">
        <v>2497.3870000000002</v>
      </c>
      <c r="BS42" s="711">
        <v>2420.393</v>
      </c>
      <c r="BT42" s="711">
        <v>2771.547</v>
      </c>
      <c r="BU42" s="711">
        <v>2723.5949999999998</v>
      </c>
      <c r="BV42" s="711">
        <v>2936.239</v>
      </c>
      <c r="BW42" s="711">
        <v>2858.7060000000001</v>
      </c>
      <c r="BX42" s="711">
        <v>2988.8029999999999</v>
      </c>
      <c r="BY42" s="711">
        <v>3005.48</v>
      </c>
      <c r="BZ42" s="711">
        <f>'[6]Dataset 12.00-14.00'!CV17/1000</f>
        <v>2924.1489999999999</v>
      </c>
      <c r="CA42" s="711">
        <f>'[6]Dataset 12.00-14.00'!CW17/1000</f>
        <v>2867.8</v>
      </c>
      <c r="CB42" s="711">
        <f>'[6]Dataset 12.00-14.00'!CX17/1000</f>
        <v>2930.2</v>
      </c>
      <c r="CC42" s="711">
        <f>'[7]Dataset 12.00-14.00'!CY27</f>
        <v>2748.694</v>
      </c>
      <c r="CD42" s="711">
        <f>'[7]Dataset 12.00-14.00'!CZ27</f>
        <v>2744.6750000000002</v>
      </c>
      <c r="CE42" s="711">
        <f>'[7]Dataset 12.00-14.00'!DA27</f>
        <v>2626.6860000000001</v>
      </c>
      <c r="CF42" s="711">
        <f>'[7]Dataset 12.00-14.00'!DB27</f>
        <v>2748.4290000000001</v>
      </c>
      <c r="CG42" s="711">
        <f>'[8]Dataset 12.00-14.00'!DC27</f>
        <v>2811.049</v>
      </c>
      <c r="CH42" s="711">
        <f>'[8]Dataset 12.00-14.00'!DD27</f>
        <v>2898.114</v>
      </c>
      <c r="CI42" s="711">
        <f>'[8]Dataset 12.00-14.00'!DE27</f>
        <v>2779.44</v>
      </c>
    </row>
    <row r="43" spans="1:87" ht="16.5" customHeight="1" x14ac:dyDescent="0.25">
      <c r="A43" s="1111"/>
      <c r="B43" s="1115"/>
      <c r="C43" s="717" t="s">
        <v>264</v>
      </c>
      <c r="D43" s="711">
        <v>1764.6690000000001</v>
      </c>
      <c r="E43" s="711">
        <v>1453.732</v>
      </c>
      <c r="F43" s="711">
        <v>1470.2149999999999</v>
      </c>
      <c r="G43" s="711">
        <v>1396.7950000000001</v>
      </c>
      <c r="H43" s="711">
        <v>1337.662</v>
      </c>
      <c r="I43" s="711">
        <v>1500.3679999999999</v>
      </c>
      <c r="J43" s="711">
        <v>1404.9110000000001</v>
      </c>
      <c r="K43" s="711">
        <v>1509.5170000000001</v>
      </c>
      <c r="L43" s="711">
        <v>1558.163</v>
      </c>
      <c r="M43" s="711">
        <v>1349.633</v>
      </c>
      <c r="N43" s="711">
        <v>1391.68</v>
      </c>
      <c r="O43" s="711">
        <v>1382.049</v>
      </c>
      <c r="P43" s="711">
        <v>1498.165</v>
      </c>
      <c r="Q43" s="711">
        <v>1486.0730000000001</v>
      </c>
      <c r="R43" s="711">
        <v>1498.0820000000001</v>
      </c>
      <c r="S43" s="711">
        <v>1331.9870000000001</v>
      </c>
      <c r="T43" s="711">
        <v>1301.306</v>
      </c>
      <c r="U43" s="711">
        <v>1489.8119999999999</v>
      </c>
      <c r="V43" s="711">
        <v>1435.7439999999999</v>
      </c>
      <c r="W43" s="711">
        <v>1330.835</v>
      </c>
      <c r="X43" s="711">
        <v>1266.9169999999999</v>
      </c>
      <c r="Y43" s="711">
        <v>1293.0409999999999</v>
      </c>
      <c r="Z43" s="711">
        <v>1321.258</v>
      </c>
      <c r="AA43" s="711">
        <v>1268.8900000000001</v>
      </c>
      <c r="AB43" s="711">
        <v>1465.92</v>
      </c>
      <c r="AC43" s="711">
        <v>1382.3489999999999</v>
      </c>
      <c r="AD43" s="711">
        <v>1318.2940000000001</v>
      </c>
      <c r="AE43" s="711">
        <v>1328.2460000000001</v>
      </c>
      <c r="AF43" s="711">
        <v>1287.2729999999999</v>
      </c>
      <c r="AG43" s="711">
        <v>1301.2550000000001</v>
      </c>
      <c r="AH43" s="711">
        <v>1348.5050000000001</v>
      </c>
      <c r="AI43" s="711">
        <v>1408.1089999999999</v>
      </c>
      <c r="AJ43" s="711">
        <v>1438.057</v>
      </c>
      <c r="AK43" s="711">
        <v>1401.26</v>
      </c>
      <c r="AL43" s="711">
        <v>1565.277</v>
      </c>
      <c r="AM43" s="711">
        <v>1455.4690000000001</v>
      </c>
      <c r="AN43" s="711">
        <v>1524.335</v>
      </c>
      <c r="AO43" s="711">
        <v>1587.585</v>
      </c>
      <c r="AP43" s="711">
        <v>2325.0630000000001</v>
      </c>
      <c r="AQ43" s="711">
        <v>2293.442</v>
      </c>
      <c r="AR43" s="711">
        <v>1822.402</v>
      </c>
      <c r="AS43" s="711">
        <v>1589.9549999999999</v>
      </c>
      <c r="AT43" s="711">
        <v>1533.4459999999999</v>
      </c>
      <c r="AU43" s="711">
        <v>1577.0050000000001</v>
      </c>
      <c r="AV43" s="711">
        <v>1604.0709999999999</v>
      </c>
      <c r="AW43" s="711">
        <v>1619.7190000000001</v>
      </c>
      <c r="AX43" s="711">
        <v>1705.925</v>
      </c>
      <c r="AY43" s="711">
        <v>1733.816</v>
      </c>
      <c r="AZ43" s="711">
        <v>1729.443</v>
      </c>
      <c r="BA43" s="711">
        <v>1516.8140000000001</v>
      </c>
      <c r="BB43" s="711">
        <v>1609.127</v>
      </c>
      <c r="BC43" s="711">
        <v>1508.2470000000001</v>
      </c>
      <c r="BD43" s="711">
        <v>1349.97</v>
      </c>
      <c r="BE43" s="711">
        <v>1345.5740000000001</v>
      </c>
      <c r="BF43" s="711">
        <v>1371.318</v>
      </c>
      <c r="BG43" s="711">
        <v>1315.327</v>
      </c>
      <c r="BH43" s="711">
        <v>1316.7629999999999</v>
      </c>
      <c r="BI43" s="711">
        <v>1241.5730000000001</v>
      </c>
      <c r="BJ43" s="711">
        <v>1228.711</v>
      </c>
      <c r="BK43" s="711">
        <v>1179.9559999999999</v>
      </c>
      <c r="BL43" s="711">
        <v>1285.6849999999999</v>
      </c>
      <c r="BM43" s="711">
        <v>1218.93</v>
      </c>
      <c r="BN43" s="711">
        <v>1217.932</v>
      </c>
      <c r="BO43" s="711">
        <v>1152.6220000000001</v>
      </c>
      <c r="BP43" s="711">
        <v>1051.2159999999999</v>
      </c>
      <c r="BQ43" s="711">
        <v>1188.107</v>
      </c>
      <c r="BR43" s="711">
        <v>1171.7639999999999</v>
      </c>
      <c r="BS43" s="711">
        <v>1113.3620000000001</v>
      </c>
      <c r="BT43" s="711">
        <v>1140.5940000000001</v>
      </c>
      <c r="BU43" s="711">
        <v>1103.2429999999999</v>
      </c>
      <c r="BV43" s="711">
        <v>1103.713</v>
      </c>
      <c r="BW43" s="711">
        <v>1118.4449999999999</v>
      </c>
      <c r="BX43" s="711">
        <v>1185.376</v>
      </c>
      <c r="BY43" s="711">
        <v>1146.2360000000001</v>
      </c>
      <c r="BZ43" s="711">
        <f>'[6]Dataset 12.00-14.00'!CV18/1000</f>
        <v>1063.104</v>
      </c>
      <c r="CA43" s="711">
        <f>'[6]Dataset 12.00-14.00'!CW18/1000</f>
        <v>1078.7460000000001</v>
      </c>
      <c r="CB43" s="711">
        <f>'[6]Dataset 12.00-14.00'!CX18/1000</f>
        <v>1029.414</v>
      </c>
      <c r="CC43" s="711">
        <f>'[7]Dataset 12.00-14.00'!CY28</f>
        <v>1054.3889999999999</v>
      </c>
      <c r="CD43" s="711">
        <f>'[7]Dataset 12.00-14.00'!CZ28</f>
        <v>1115.4970000000001</v>
      </c>
      <c r="CE43" s="711">
        <f>'[7]Dataset 12.00-14.00'!DA28</f>
        <v>1093.7159999999999</v>
      </c>
      <c r="CF43" s="711">
        <f>'[7]Dataset 12.00-14.00'!DB28</f>
        <v>1117.9580000000001</v>
      </c>
      <c r="CG43" s="711">
        <f>'[8]Dataset 12.00-14.00'!DC28</f>
        <v>1032.078</v>
      </c>
      <c r="CH43" s="711">
        <f>'[8]Dataset 12.00-14.00'!DD28</f>
        <v>1079.6890000000001</v>
      </c>
      <c r="CI43" s="711">
        <f>'[8]Dataset 12.00-14.00'!DE28</f>
        <v>1022.448</v>
      </c>
    </row>
    <row r="44" spans="1:87" ht="16.5" customHeight="1" x14ac:dyDescent="0.25">
      <c r="A44" s="1111"/>
      <c r="B44" s="1115"/>
      <c r="C44" s="717" t="s">
        <v>265</v>
      </c>
      <c r="D44" s="711">
        <v>627.02099999999996</v>
      </c>
      <c r="E44" s="711">
        <v>590.76599999999996</v>
      </c>
      <c r="F44" s="711">
        <v>563.62</v>
      </c>
      <c r="G44" s="711">
        <v>517.67600000000004</v>
      </c>
      <c r="H44" s="711">
        <v>535.34100000000001</v>
      </c>
      <c r="I44" s="711">
        <v>540.18499999999995</v>
      </c>
      <c r="J44" s="711">
        <v>484.28300000000002</v>
      </c>
      <c r="K44" s="711">
        <v>470.60899999999998</v>
      </c>
      <c r="L44" s="711">
        <v>557.75099999999998</v>
      </c>
      <c r="M44" s="711">
        <v>557.65899999999999</v>
      </c>
      <c r="N44" s="711">
        <v>634.17200000000003</v>
      </c>
      <c r="O44" s="711">
        <v>599.59400000000005</v>
      </c>
      <c r="P44" s="711">
        <v>658.22</v>
      </c>
      <c r="Q44" s="711">
        <v>687.63099999999997</v>
      </c>
      <c r="R44" s="711">
        <v>756.24300000000005</v>
      </c>
      <c r="S44" s="711">
        <v>680.25900000000001</v>
      </c>
      <c r="T44" s="711">
        <v>758.40599999999995</v>
      </c>
      <c r="U44" s="711">
        <v>654.59699999999998</v>
      </c>
      <c r="V44" s="711">
        <v>529.21400000000006</v>
      </c>
      <c r="W44" s="711">
        <v>516.83900000000006</v>
      </c>
      <c r="X44" s="711">
        <v>602.32799999999997</v>
      </c>
      <c r="Y44" s="711">
        <v>629.79600000000005</v>
      </c>
      <c r="Z44" s="711">
        <v>636.28700000000003</v>
      </c>
      <c r="AA44" s="711">
        <v>616.64300000000003</v>
      </c>
      <c r="AB44" s="711">
        <v>660.69100000000003</v>
      </c>
      <c r="AC44" s="711">
        <v>670.29300000000001</v>
      </c>
      <c r="AD44" s="711">
        <v>616.78</v>
      </c>
      <c r="AE44" s="711">
        <v>591.53399999999999</v>
      </c>
      <c r="AF44" s="711">
        <v>651.29899999999998</v>
      </c>
      <c r="AG44" s="711">
        <v>592.78499999999997</v>
      </c>
      <c r="AH44" s="711">
        <v>566.06500000000005</v>
      </c>
      <c r="AI44" s="711">
        <v>605.37900000000002</v>
      </c>
      <c r="AJ44" s="711">
        <v>645.07899999999995</v>
      </c>
      <c r="AK44" s="711">
        <v>611.45699999999999</v>
      </c>
      <c r="AL44" s="711">
        <v>633.04499999999996</v>
      </c>
      <c r="AM44" s="711">
        <v>594.49699999999996</v>
      </c>
      <c r="AN44" s="711">
        <v>628.53399999999999</v>
      </c>
      <c r="AO44" s="711">
        <v>668.79300000000001</v>
      </c>
      <c r="AP44" s="711">
        <v>1011.712</v>
      </c>
      <c r="AQ44" s="711">
        <v>964.89700000000005</v>
      </c>
      <c r="AR44" s="711">
        <v>781.74400000000003</v>
      </c>
      <c r="AS44" s="711">
        <v>618.072</v>
      </c>
      <c r="AT44" s="711">
        <v>475.04700000000003</v>
      </c>
      <c r="AU44" s="711">
        <v>470.27100000000002</v>
      </c>
      <c r="AV44" s="711">
        <v>540.05799999999999</v>
      </c>
      <c r="AW44" s="711">
        <v>613.15200000000004</v>
      </c>
      <c r="AX44" s="711">
        <v>709.66899999999998</v>
      </c>
      <c r="AY44" s="711">
        <v>684.52200000000005</v>
      </c>
      <c r="AZ44" s="711">
        <v>734.38699999999994</v>
      </c>
      <c r="BA44" s="711">
        <v>741.06399999999996</v>
      </c>
      <c r="BB44" s="711">
        <v>690.17399999999998</v>
      </c>
      <c r="BC44" s="711">
        <v>670.99199999999996</v>
      </c>
      <c r="BD44" s="711">
        <v>553.69600000000003</v>
      </c>
      <c r="BE44" s="711">
        <v>505.83699999999999</v>
      </c>
      <c r="BF44" s="711">
        <v>438.05399999999997</v>
      </c>
      <c r="BG44" s="711">
        <v>382.92200000000003</v>
      </c>
      <c r="BH44" s="711">
        <v>463.17</v>
      </c>
      <c r="BI44" s="711">
        <v>503.55399999999997</v>
      </c>
      <c r="BJ44" s="711">
        <v>534.86</v>
      </c>
      <c r="BK44" s="711">
        <v>504.00200000000001</v>
      </c>
      <c r="BL44" s="711">
        <v>590.96500000000003</v>
      </c>
      <c r="BM44" s="711">
        <v>537.24900000000002</v>
      </c>
      <c r="BN44" s="711">
        <v>698.01599999999996</v>
      </c>
      <c r="BO44" s="711">
        <v>587.46500000000003</v>
      </c>
      <c r="BP44" s="711">
        <v>536.90800000000002</v>
      </c>
      <c r="BQ44" s="711">
        <v>487.358</v>
      </c>
      <c r="BR44" s="711">
        <v>505.90100000000001</v>
      </c>
      <c r="BS44" s="711">
        <v>438.851</v>
      </c>
      <c r="BT44" s="711">
        <v>511.464</v>
      </c>
      <c r="BU44" s="711">
        <v>546.56299999999999</v>
      </c>
      <c r="BV44" s="711">
        <v>526.56200000000001</v>
      </c>
      <c r="BW44" s="711">
        <v>504.17099999999999</v>
      </c>
      <c r="BX44" s="711">
        <v>503.46600000000001</v>
      </c>
      <c r="BY44" s="711">
        <v>502.59100000000001</v>
      </c>
      <c r="BZ44" s="711">
        <f>'[6]Dataset 12.00-14.00'!CV19/1000</f>
        <v>493.39600000000002</v>
      </c>
      <c r="CA44" s="711">
        <f>'[6]Dataset 12.00-14.00'!CW19/1000</f>
        <v>472.50900000000001</v>
      </c>
      <c r="CB44" s="711">
        <f>'[6]Dataset 12.00-14.00'!CX19/1000</f>
        <v>501.88099999999997</v>
      </c>
      <c r="CC44" s="711">
        <f>'[7]Dataset 12.00-14.00'!CY29</f>
        <v>500.858</v>
      </c>
      <c r="CD44" s="711">
        <f>'[7]Dataset 12.00-14.00'!CZ29</f>
        <v>480.214</v>
      </c>
      <c r="CE44" s="711">
        <f>'[7]Dataset 12.00-14.00'!DA29</f>
        <v>462.065</v>
      </c>
      <c r="CF44" s="711">
        <f>'[7]Dataset 12.00-14.00'!DB29</f>
        <v>506.21800000000002</v>
      </c>
      <c r="CG44" s="711">
        <f>'[8]Dataset 12.00-14.00'!DC29</f>
        <v>579.29600000000005</v>
      </c>
      <c r="CH44" s="711">
        <f>'[8]Dataset 12.00-14.00'!DD29</f>
        <v>588.03700000000003</v>
      </c>
      <c r="CI44" s="711">
        <f>'[8]Dataset 12.00-14.00'!DE29</f>
        <v>565.41300000000001</v>
      </c>
    </row>
    <row r="45" spans="1:87" ht="16.5" customHeight="1" x14ac:dyDescent="0.25">
      <c r="A45" s="1111"/>
      <c r="B45" s="1116"/>
      <c r="C45" s="718" t="s">
        <v>722</v>
      </c>
      <c r="D45" s="713">
        <f>SUM(D37:D44)</f>
        <v>17303.493000000002</v>
      </c>
      <c r="E45" s="713">
        <f>SUM(E37:E44)</f>
        <v>15708.316999999999</v>
      </c>
      <c r="F45" s="713">
        <f t="shared" ref="F45:BQ45" si="0">SUM(F37:F44)</f>
        <v>14684.777000000002</v>
      </c>
      <c r="G45" s="713">
        <f t="shared" si="0"/>
        <v>14300.041999999999</v>
      </c>
      <c r="H45" s="713">
        <f t="shared" si="0"/>
        <v>14118.465</v>
      </c>
      <c r="I45" s="713">
        <f t="shared" si="0"/>
        <v>13759.190999999999</v>
      </c>
      <c r="J45" s="713">
        <f t="shared" si="0"/>
        <v>12802.450999999999</v>
      </c>
      <c r="K45" s="713">
        <f t="shared" si="0"/>
        <v>13078.594000000001</v>
      </c>
      <c r="L45" s="713">
        <f t="shared" si="0"/>
        <v>14362.914000000001</v>
      </c>
      <c r="M45" s="713">
        <f t="shared" si="0"/>
        <v>13812.107</v>
      </c>
      <c r="N45" s="713">
        <f t="shared" si="0"/>
        <v>14656.815000000001</v>
      </c>
      <c r="O45" s="713">
        <f t="shared" si="0"/>
        <v>14731.526000000002</v>
      </c>
      <c r="P45" s="713">
        <f t="shared" si="0"/>
        <v>15169.638000000001</v>
      </c>
      <c r="Q45" s="713">
        <f t="shared" si="0"/>
        <v>15782.078</v>
      </c>
      <c r="R45" s="713">
        <f t="shared" si="0"/>
        <v>15823.267</v>
      </c>
      <c r="S45" s="713">
        <f t="shared" si="0"/>
        <v>14309.31</v>
      </c>
      <c r="T45" s="713">
        <f t="shared" si="0"/>
        <v>14344.366999999998</v>
      </c>
      <c r="U45" s="713">
        <f t="shared" si="0"/>
        <v>13568.894</v>
      </c>
      <c r="V45" s="713">
        <f t="shared" si="0"/>
        <v>12651.527</v>
      </c>
      <c r="W45" s="713">
        <f t="shared" si="0"/>
        <v>12556.852999999999</v>
      </c>
      <c r="X45" s="713">
        <f t="shared" si="0"/>
        <v>13113.017999999998</v>
      </c>
      <c r="Y45" s="713">
        <f t="shared" si="0"/>
        <v>13779.555</v>
      </c>
      <c r="Z45" s="713">
        <f t="shared" si="0"/>
        <v>14489.165000000001</v>
      </c>
      <c r="AA45" s="713">
        <f t="shared" si="0"/>
        <v>14150.326999999999</v>
      </c>
      <c r="AB45" s="713">
        <f t="shared" si="0"/>
        <v>15312.274000000001</v>
      </c>
      <c r="AC45" s="713">
        <f t="shared" si="0"/>
        <v>14703.847999999998</v>
      </c>
      <c r="AD45" s="713">
        <f t="shared" si="0"/>
        <v>14116.029999999999</v>
      </c>
      <c r="AE45" s="713">
        <f t="shared" si="0"/>
        <v>13679.463</v>
      </c>
      <c r="AF45" s="713">
        <f t="shared" si="0"/>
        <v>13917.951999999997</v>
      </c>
      <c r="AG45" s="713">
        <f t="shared" si="0"/>
        <v>12866.877</v>
      </c>
      <c r="AH45" s="713">
        <f t="shared" si="0"/>
        <v>12314.311000000003</v>
      </c>
      <c r="AI45" s="713">
        <f t="shared" si="0"/>
        <v>12643.354000000001</v>
      </c>
      <c r="AJ45" s="713">
        <f t="shared" si="0"/>
        <v>13281.795</v>
      </c>
      <c r="AK45" s="713">
        <f t="shared" si="0"/>
        <v>13322.371999999999</v>
      </c>
      <c r="AL45" s="713">
        <f t="shared" si="0"/>
        <v>14690.561</v>
      </c>
      <c r="AM45" s="713">
        <f t="shared" si="0"/>
        <v>13935.470999999998</v>
      </c>
      <c r="AN45" s="713">
        <f t="shared" si="0"/>
        <v>14618.849999999999</v>
      </c>
      <c r="AO45" s="713">
        <f t="shared" si="0"/>
        <v>15602.945000000002</v>
      </c>
      <c r="AP45" s="713">
        <f t="shared" si="0"/>
        <v>22773.198000000004</v>
      </c>
      <c r="AQ45" s="713">
        <f t="shared" si="0"/>
        <v>22447.733</v>
      </c>
      <c r="AR45" s="713">
        <f t="shared" si="0"/>
        <v>18576.830000000002</v>
      </c>
      <c r="AS45" s="713">
        <f t="shared" si="0"/>
        <v>15088.782000000001</v>
      </c>
      <c r="AT45" s="713">
        <f t="shared" si="0"/>
        <v>13301.516</v>
      </c>
      <c r="AU45" s="713">
        <f t="shared" si="0"/>
        <v>13456.237000000001</v>
      </c>
      <c r="AV45" s="713">
        <f t="shared" si="0"/>
        <v>14157.86</v>
      </c>
      <c r="AW45" s="713">
        <f t="shared" si="0"/>
        <v>15716.834000000001</v>
      </c>
      <c r="AX45" s="713">
        <f t="shared" si="0"/>
        <v>17554.345000000001</v>
      </c>
      <c r="AY45" s="713">
        <f t="shared" si="0"/>
        <v>17394.858</v>
      </c>
      <c r="AZ45" s="713">
        <f t="shared" si="0"/>
        <v>17730.958999999999</v>
      </c>
      <c r="BA45" s="713">
        <f t="shared" si="0"/>
        <v>16163.433000000001</v>
      </c>
      <c r="BB45" s="713">
        <f t="shared" si="0"/>
        <v>16678.268</v>
      </c>
      <c r="BC45" s="713">
        <f t="shared" si="0"/>
        <v>15946.782000000001</v>
      </c>
      <c r="BD45" s="713">
        <f t="shared" si="0"/>
        <v>14363.310999999998</v>
      </c>
      <c r="BE45" s="713">
        <f t="shared" si="0"/>
        <v>13342.699000000001</v>
      </c>
      <c r="BF45" s="713">
        <f t="shared" si="0"/>
        <v>13116.215999999999</v>
      </c>
      <c r="BG45" s="713">
        <f t="shared" si="0"/>
        <v>12520.987999999999</v>
      </c>
      <c r="BH45" s="713">
        <f t="shared" si="0"/>
        <v>12887.609999999999</v>
      </c>
      <c r="BI45" s="713">
        <f t="shared" si="0"/>
        <v>13432.67</v>
      </c>
      <c r="BJ45" s="713">
        <f t="shared" si="0"/>
        <v>13896.737999999999</v>
      </c>
      <c r="BK45" s="713">
        <f t="shared" si="0"/>
        <v>13623.716</v>
      </c>
      <c r="BL45" s="713">
        <f t="shared" si="0"/>
        <v>14873.578</v>
      </c>
      <c r="BM45" s="713">
        <f t="shared" si="0"/>
        <v>14305.821000000002</v>
      </c>
      <c r="BN45" s="713">
        <f t="shared" si="0"/>
        <v>14141.365</v>
      </c>
      <c r="BO45" s="713">
        <f t="shared" si="0"/>
        <v>13101.082999999999</v>
      </c>
      <c r="BP45" s="713">
        <f t="shared" si="0"/>
        <v>12283.994000000001</v>
      </c>
      <c r="BQ45" s="713">
        <f t="shared" si="0"/>
        <v>11953.437</v>
      </c>
      <c r="BR45" s="713">
        <f t="shared" ref="BR45:CB45" si="1">SUM(BR37:BR44)</f>
        <v>11779.675999999999</v>
      </c>
      <c r="BS45" s="713">
        <f t="shared" si="1"/>
        <v>11436.077000000003</v>
      </c>
      <c r="BT45" s="713">
        <f t="shared" si="1"/>
        <v>12463.311000000002</v>
      </c>
      <c r="BU45" s="713">
        <f t="shared" si="1"/>
        <v>12476.669</v>
      </c>
      <c r="BV45" s="713">
        <f t="shared" si="1"/>
        <v>13118.314999999999</v>
      </c>
      <c r="BW45" s="713">
        <f t="shared" si="1"/>
        <v>13052.157000000001</v>
      </c>
      <c r="BX45" s="713">
        <f t="shared" si="1"/>
        <v>13743.408000000001</v>
      </c>
      <c r="BY45" s="713">
        <f t="shared" si="1"/>
        <v>13350.295</v>
      </c>
      <c r="BZ45" s="713">
        <f t="shared" si="1"/>
        <v>12554.267000000002</v>
      </c>
      <c r="CA45" s="713">
        <f t="shared" si="1"/>
        <v>12251.759</v>
      </c>
      <c r="CB45" s="713">
        <f t="shared" si="1"/>
        <v>12333.155000000001</v>
      </c>
      <c r="CC45" s="716">
        <f>'[7]Dataset 12.00-14.00'!CY30</f>
        <v>11806.722</v>
      </c>
      <c r="CD45" s="716">
        <f>'[7]Dataset 12.00-14.00'!CZ30</f>
        <v>11355.781999999999</v>
      </c>
      <c r="CE45" s="716">
        <f>'[7]Dataset 12.00-14.00'!DA30</f>
        <v>11330.694000000001</v>
      </c>
      <c r="CF45" s="716">
        <f>'[7]Dataset 12.00-14.00'!DB30</f>
        <v>11816.436000000003</v>
      </c>
      <c r="CG45" s="712">
        <f>'[8]Dataset 12.00-14.00'!DC30</f>
        <v>12165.057000000001</v>
      </c>
      <c r="CH45" s="712">
        <f>'[8]Dataset 12.00-14.00'!DD30</f>
        <v>12657.328000000001</v>
      </c>
      <c r="CI45" s="712">
        <f>'[8]Dataset 12.00-14.00'!DE30</f>
        <v>12193.988000000001</v>
      </c>
    </row>
    <row r="46" spans="1:87" ht="16.5" customHeight="1" x14ac:dyDescent="0.25">
      <c r="A46" s="1111"/>
      <c r="B46" s="1107" t="s">
        <v>728</v>
      </c>
      <c r="C46" s="709" t="s">
        <v>258</v>
      </c>
      <c r="D46" s="721">
        <v>6146.3379999999997</v>
      </c>
      <c r="E46" s="721">
        <v>5901.0420000000004</v>
      </c>
      <c r="F46" s="721">
        <v>5510.38</v>
      </c>
      <c r="G46" s="721">
        <v>5135.616</v>
      </c>
      <c r="H46" s="721">
        <v>4900.9309999999996</v>
      </c>
      <c r="I46" s="721">
        <v>4289.6940000000004</v>
      </c>
      <c r="J46" s="721">
        <v>3957.1460000000002</v>
      </c>
      <c r="K46" s="721">
        <v>3859.4749999999999</v>
      </c>
      <c r="L46" s="721">
        <v>5045.2950000000001</v>
      </c>
      <c r="M46" s="721">
        <v>5012.4160000000002</v>
      </c>
      <c r="N46" s="721">
        <v>5416.5879999999997</v>
      </c>
      <c r="O46" s="721">
        <v>5160.7790000000005</v>
      </c>
      <c r="P46" s="721">
        <v>5588.9520000000002</v>
      </c>
      <c r="Q46" s="721">
        <v>5801.9520000000002</v>
      </c>
      <c r="R46" s="721">
        <v>5663.4260000000004</v>
      </c>
      <c r="S46" s="721">
        <v>5121.085</v>
      </c>
      <c r="T46" s="721">
        <v>4924.3599999999997</v>
      </c>
      <c r="U46" s="721">
        <v>3952.8180000000002</v>
      </c>
      <c r="V46" s="721">
        <v>3833.75</v>
      </c>
      <c r="W46" s="721">
        <v>4099.8990000000003</v>
      </c>
      <c r="X46" s="721">
        <v>4853.8649999999998</v>
      </c>
      <c r="Y46" s="721">
        <v>5108.9979999999996</v>
      </c>
      <c r="Z46" s="721">
        <v>5226.2629999999999</v>
      </c>
      <c r="AA46" s="721">
        <v>4947.5550000000003</v>
      </c>
      <c r="AB46" s="721">
        <v>5615.5280000000002</v>
      </c>
      <c r="AC46" s="721">
        <v>5743.2550000000001</v>
      </c>
      <c r="AD46" s="721">
        <v>5313.2030000000004</v>
      </c>
      <c r="AE46" s="721">
        <v>4917.8850000000002</v>
      </c>
      <c r="AF46" s="721">
        <v>4614.2</v>
      </c>
      <c r="AG46" s="721">
        <v>3738.3220000000001</v>
      </c>
      <c r="AH46" s="721">
        <v>3539.1419999999998</v>
      </c>
      <c r="AI46" s="721">
        <v>3456.2860000000001</v>
      </c>
      <c r="AJ46" s="721">
        <v>4456.1170000000002</v>
      </c>
      <c r="AK46" s="721">
        <v>4778.7569999999996</v>
      </c>
      <c r="AL46" s="721">
        <v>5185.9369999999999</v>
      </c>
      <c r="AM46" s="721">
        <v>5001.8950000000004</v>
      </c>
      <c r="AN46" s="721">
        <v>5573.9639999999999</v>
      </c>
      <c r="AO46" s="721">
        <v>6068.3249999999998</v>
      </c>
      <c r="AP46" s="721">
        <v>7367.6040000000003</v>
      </c>
      <c r="AQ46" s="721">
        <v>7083.3850000000002</v>
      </c>
      <c r="AR46" s="721">
        <v>5762.808</v>
      </c>
      <c r="AS46" s="721">
        <v>4651.8779999999997</v>
      </c>
      <c r="AT46" s="721">
        <v>3817.0990000000002</v>
      </c>
      <c r="AU46" s="721">
        <v>4015.5039999999999</v>
      </c>
      <c r="AV46" s="721">
        <v>4918.0069999999996</v>
      </c>
      <c r="AW46" s="721">
        <v>5699.32</v>
      </c>
      <c r="AX46" s="721">
        <v>6473.0479999999998</v>
      </c>
      <c r="AY46" s="721">
        <v>6232.2669999999998</v>
      </c>
      <c r="AZ46" s="721">
        <v>6352.3879999999999</v>
      </c>
      <c r="BA46" s="721">
        <v>6012.3469999999998</v>
      </c>
      <c r="BB46" s="721">
        <v>6316.3419999999996</v>
      </c>
      <c r="BC46" s="721">
        <v>5517.6469999999999</v>
      </c>
      <c r="BD46" s="721">
        <v>5077.2790000000005</v>
      </c>
      <c r="BE46" s="721">
        <v>4412.2309999999998</v>
      </c>
      <c r="BF46" s="721">
        <v>4123.7719999999999</v>
      </c>
      <c r="BG46" s="721">
        <v>3857.6089999999999</v>
      </c>
      <c r="BH46" s="721">
        <v>4632.72</v>
      </c>
      <c r="BI46" s="721">
        <v>4985.68</v>
      </c>
      <c r="BJ46" s="721">
        <v>5256.9350000000004</v>
      </c>
      <c r="BK46" s="721">
        <v>5000.857</v>
      </c>
      <c r="BL46" s="721">
        <v>5651.4390000000003</v>
      </c>
      <c r="BM46" s="721">
        <v>5800.8</v>
      </c>
      <c r="BN46" s="721">
        <v>5485.0990000000002</v>
      </c>
      <c r="BO46" s="721">
        <v>4862.4960000000001</v>
      </c>
      <c r="BP46" s="721">
        <v>4385.8670000000002</v>
      </c>
      <c r="BQ46" s="721">
        <v>3747.6439999999998</v>
      </c>
      <c r="BR46" s="721">
        <v>3465.6109999999999</v>
      </c>
      <c r="BS46" s="721">
        <v>3524.819</v>
      </c>
      <c r="BT46" s="721">
        <v>4592.875</v>
      </c>
      <c r="BU46" s="721">
        <v>4826.1909999999998</v>
      </c>
      <c r="BV46" s="721">
        <v>4566.5420000000004</v>
      </c>
      <c r="BW46" s="721">
        <v>4402.9650000000001</v>
      </c>
      <c r="BX46" s="721">
        <v>5004.2209999999995</v>
      </c>
      <c r="BY46" s="721">
        <v>5371.8779999999997</v>
      </c>
      <c r="BZ46" s="721">
        <f>'[6]Dataset_18.30-20.30'!CV12/1000</f>
        <v>4706.491</v>
      </c>
      <c r="CA46" s="721">
        <f>'[6]Dataset_18.30-20.30'!CW12/1000</f>
        <v>4266.0259999999998</v>
      </c>
      <c r="CB46" s="721">
        <f>'[6]Dataset_18.30-20.30'!CX12/1000</f>
        <v>4272.2030000000004</v>
      </c>
      <c r="CC46" s="710">
        <f>'[7]Dataset_18.30-20.30'!CY22</f>
        <v>3739.433</v>
      </c>
      <c r="CD46" s="710">
        <f>'[7]Dataset_18.30-20.30'!CZ22</f>
        <v>3341.82</v>
      </c>
      <c r="CE46" s="710">
        <f>'[7]Dataset_18.30-20.30'!DA22</f>
        <v>3403.8009999999999</v>
      </c>
      <c r="CF46" s="710">
        <f>'[7]Dataset_18.30-20.30'!DB22</f>
        <v>4074.4459999999999</v>
      </c>
      <c r="CG46" s="710">
        <f>'[8]Dataset_18.30-20.30'!DC22</f>
        <v>4581.7449999999999</v>
      </c>
      <c r="CH46" s="710">
        <f>'[8]Dataset_18.30-20.30'!DD22</f>
        <v>4665.4570000000003</v>
      </c>
      <c r="CI46" s="710">
        <f>'[8]Dataset_18.30-20.30'!DE22</f>
        <v>4446.848</v>
      </c>
    </row>
    <row r="47" spans="1:87" ht="16.5" customHeight="1" x14ac:dyDescent="0.25">
      <c r="A47" s="1111"/>
      <c r="B47" s="1115"/>
      <c r="C47" s="717" t="s">
        <v>259</v>
      </c>
      <c r="D47" s="711">
        <v>1809.2729999999999</v>
      </c>
      <c r="E47" s="711">
        <v>1475.61</v>
      </c>
      <c r="F47" s="711">
        <v>1445.855</v>
      </c>
      <c r="G47" s="711">
        <v>1511.962</v>
      </c>
      <c r="H47" s="711">
        <v>1348.5940000000001</v>
      </c>
      <c r="I47" s="711">
        <v>1298.0309999999999</v>
      </c>
      <c r="J47" s="711">
        <v>1279.7180000000001</v>
      </c>
      <c r="K47" s="711">
        <v>1299.8489999999999</v>
      </c>
      <c r="L47" s="711">
        <v>1503.144</v>
      </c>
      <c r="M47" s="711">
        <v>1420.75</v>
      </c>
      <c r="N47" s="711">
        <v>1420.779</v>
      </c>
      <c r="O47" s="711">
        <v>1467.8330000000001</v>
      </c>
      <c r="P47" s="711">
        <v>1838.789</v>
      </c>
      <c r="Q47" s="711">
        <v>1686.105</v>
      </c>
      <c r="R47" s="711">
        <v>1959.943</v>
      </c>
      <c r="S47" s="711">
        <v>1764.327</v>
      </c>
      <c r="T47" s="711">
        <v>1891.895</v>
      </c>
      <c r="U47" s="711">
        <v>1694.9369999999999</v>
      </c>
      <c r="V47" s="711">
        <v>1575.9190000000001</v>
      </c>
      <c r="W47" s="711">
        <v>1710.394</v>
      </c>
      <c r="X47" s="711">
        <v>1711.7180000000001</v>
      </c>
      <c r="Y47" s="711">
        <v>1716.576</v>
      </c>
      <c r="Z47" s="711">
        <v>1729.2439999999999</v>
      </c>
      <c r="AA47" s="711">
        <v>1676.0219999999999</v>
      </c>
      <c r="AB47" s="711">
        <v>1832.9359999999999</v>
      </c>
      <c r="AC47" s="711">
        <v>1637.4949999999999</v>
      </c>
      <c r="AD47" s="711">
        <v>1633.105</v>
      </c>
      <c r="AE47" s="711">
        <v>1648.5170000000001</v>
      </c>
      <c r="AF47" s="711">
        <v>1669.425</v>
      </c>
      <c r="AG47" s="711">
        <v>1434.3610000000001</v>
      </c>
      <c r="AH47" s="711">
        <v>1397.0889999999999</v>
      </c>
      <c r="AI47" s="711">
        <v>1484.46</v>
      </c>
      <c r="AJ47" s="711">
        <v>1611.6959999999999</v>
      </c>
      <c r="AK47" s="711">
        <v>1535.0909999999999</v>
      </c>
      <c r="AL47" s="711">
        <v>1600.008</v>
      </c>
      <c r="AM47" s="711">
        <v>1454.962</v>
      </c>
      <c r="AN47" s="711">
        <v>1624.8720000000001</v>
      </c>
      <c r="AO47" s="711">
        <v>1707.7940000000001</v>
      </c>
      <c r="AP47" s="711">
        <v>2501.962</v>
      </c>
      <c r="AQ47" s="711">
        <v>2396.6260000000002</v>
      </c>
      <c r="AR47" s="711">
        <v>2043.528</v>
      </c>
      <c r="AS47" s="711">
        <v>1598.5350000000001</v>
      </c>
      <c r="AT47" s="711">
        <v>1434.9739999999999</v>
      </c>
      <c r="AU47" s="711">
        <v>1497.2829999999999</v>
      </c>
      <c r="AV47" s="711">
        <v>1657.3209999999999</v>
      </c>
      <c r="AW47" s="711">
        <v>1936.4179999999999</v>
      </c>
      <c r="AX47" s="711">
        <v>1935.893</v>
      </c>
      <c r="AY47" s="711">
        <v>1840.66</v>
      </c>
      <c r="AZ47" s="711">
        <v>1917.1969999999999</v>
      </c>
      <c r="BA47" s="711">
        <v>1743.758</v>
      </c>
      <c r="BB47" s="711">
        <v>1714.5719999999999</v>
      </c>
      <c r="BC47" s="711">
        <v>1727.412</v>
      </c>
      <c r="BD47" s="711">
        <v>1606.5650000000001</v>
      </c>
      <c r="BE47" s="711">
        <v>1502.8510000000001</v>
      </c>
      <c r="BF47" s="711">
        <v>1530.202</v>
      </c>
      <c r="BG47" s="711">
        <v>1517.9680000000001</v>
      </c>
      <c r="BH47" s="711">
        <v>1429.585</v>
      </c>
      <c r="BI47" s="711">
        <v>1361.828</v>
      </c>
      <c r="BJ47" s="711">
        <v>1328.87</v>
      </c>
      <c r="BK47" s="711">
        <v>1373.403</v>
      </c>
      <c r="BL47" s="711">
        <v>1385.296</v>
      </c>
      <c r="BM47" s="711">
        <v>1350.096</v>
      </c>
      <c r="BN47" s="711">
        <v>1491.4659999999999</v>
      </c>
      <c r="BO47" s="711">
        <v>1244.6030000000001</v>
      </c>
      <c r="BP47" s="711">
        <v>1140.74</v>
      </c>
      <c r="BQ47" s="711">
        <v>1056.9780000000001</v>
      </c>
      <c r="BR47" s="711">
        <v>1127.222</v>
      </c>
      <c r="BS47" s="711">
        <v>1111.7439999999999</v>
      </c>
      <c r="BT47" s="711">
        <v>1352.4870000000001</v>
      </c>
      <c r="BU47" s="711">
        <v>1223.4369999999999</v>
      </c>
      <c r="BV47" s="711">
        <v>1236.604</v>
      </c>
      <c r="BW47" s="711">
        <v>1209.5709999999999</v>
      </c>
      <c r="BX47" s="711">
        <v>1185.2570000000001</v>
      </c>
      <c r="BY47" s="711">
        <v>1073.117</v>
      </c>
      <c r="BZ47" s="711">
        <f>'[6]Dataset_18.30-20.30'!CV13/1000</f>
        <v>1115.271</v>
      </c>
      <c r="CA47" s="711">
        <f>'[6]Dataset_18.30-20.30'!CW13/1000</f>
        <v>1088.4960000000001</v>
      </c>
      <c r="CB47" s="711">
        <f>'[6]Dataset_18.30-20.30'!CX13/1000</f>
        <v>1156.3219999999999</v>
      </c>
      <c r="CC47" s="711">
        <f>'[7]Dataset_18.30-20.30'!CY23</f>
        <v>1139.6379999999999</v>
      </c>
      <c r="CD47" s="711">
        <f>'[7]Dataset_18.30-20.30'!CZ23</f>
        <v>1027.5150000000001</v>
      </c>
      <c r="CE47" s="711">
        <f>'[7]Dataset_18.30-20.30'!DA23</f>
        <v>1081.5429999999999</v>
      </c>
      <c r="CF47" s="711">
        <f>'[7]Dataset_18.30-20.30'!DB23</f>
        <v>1111.894</v>
      </c>
      <c r="CG47" s="711">
        <f>'[8]Dataset_18.30-20.30'!DC23</f>
        <v>1034.79</v>
      </c>
      <c r="CH47" s="711">
        <f>'[8]Dataset_18.30-20.30'!DD23</f>
        <v>1054.261</v>
      </c>
      <c r="CI47" s="711">
        <f>'[8]Dataset_18.30-20.30'!DE23</f>
        <v>953.899</v>
      </c>
    </row>
    <row r="48" spans="1:87" ht="16.5" customHeight="1" x14ac:dyDescent="0.25">
      <c r="A48" s="1111"/>
      <c r="B48" s="1115"/>
      <c r="C48" s="717" t="s">
        <v>260</v>
      </c>
      <c r="D48" s="711">
        <v>2166.7080000000001</v>
      </c>
      <c r="E48" s="711">
        <v>1814.1969999999999</v>
      </c>
      <c r="F48" s="711">
        <v>1657.7080000000001</v>
      </c>
      <c r="G48" s="711">
        <v>1460.9269999999999</v>
      </c>
      <c r="H48" s="711">
        <v>1364.788</v>
      </c>
      <c r="I48" s="711">
        <v>1240.9880000000001</v>
      </c>
      <c r="J48" s="711">
        <v>1107.951</v>
      </c>
      <c r="K48" s="711">
        <v>1156.4380000000001</v>
      </c>
      <c r="L48" s="711">
        <v>1526.924</v>
      </c>
      <c r="M48" s="711">
        <v>1869.9559999999999</v>
      </c>
      <c r="N48" s="711">
        <v>2065.027</v>
      </c>
      <c r="O48" s="711">
        <v>2047.838</v>
      </c>
      <c r="P48" s="711">
        <v>2058.8690000000001</v>
      </c>
      <c r="Q48" s="711">
        <v>2102.2350000000001</v>
      </c>
      <c r="R48" s="711">
        <v>2033.596</v>
      </c>
      <c r="S48" s="711">
        <v>1654.011</v>
      </c>
      <c r="T48" s="711">
        <v>1622.4459999999999</v>
      </c>
      <c r="U48" s="711">
        <v>1462.337</v>
      </c>
      <c r="V48" s="711">
        <v>1324.7329999999999</v>
      </c>
      <c r="W48" s="711">
        <v>1352.0830000000001</v>
      </c>
      <c r="X48" s="711">
        <v>1536.5820000000001</v>
      </c>
      <c r="Y48" s="711">
        <v>1936.3130000000001</v>
      </c>
      <c r="Z48" s="711">
        <v>2143.7959999999998</v>
      </c>
      <c r="AA48" s="711">
        <v>2145.6489999999999</v>
      </c>
      <c r="AB48" s="711">
        <v>2282.5259999999998</v>
      </c>
      <c r="AC48" s="711">
        <v>2104.36</v>
      </c>
      <c r="AD48" s="711">
        <v>1962.867</v>
      </c>
      <c r="AE48" s="711">
        <v>1653.7429999999999</v>
      </c>
      <c r="AF48" s="711">
        <v>1668.9169999999999</v>
      </c>
      <c r="AG48" s="711">
        <v>1305.271</v>
      </c>
      <c r="AH48" s="711">
        <v>1283.037</v>
      </c>
      <c r="AI48" s="711">
        <v>1286.672</v>
      </c>
      <c r="AJ48" s="711">
        <v>1605.752</v>
      </c>
      <c r="AK48" s="711">
        <v>1830.752</v>
      </c>
      <c r="AL48" s="711">
        <v>2075.7959999999998</v>
      </c>
      <c r="AM48" s="711">
        <v>2051.8290000000002</v>
      </c>
      <c r="AN48" s="711">
        <v>2138.4380000000001</v>
      </c>
      <c r="AO48" s="711">
        <v>2218.4949999999999</v>
      </c>
      <c r="AP48" s="711">
        <v>3276.3150000000001</v>
      </c>
      <c r="AQ48" s="711">
        <v>2994.1370000000002</v>
      </c>
      <c r="AR48" s="711">
        <v>2309.4349999999999</v>
      </c>
      <c r="AS48" s="711">
        <v>1787.548</v>
      </c>
      <c r="AT48" s="711">
        <v>1420.1780000000001</v>
      </c>
      <c r="AU48" s="711">
        <v>1463.73</v>
      </c>
      <c r="AV48" s="711">
        <v>1823.7670000000001</v>
      </c>
      <c r="AW48" s="711">
        <v>2520.7310000000002</v>
      </c>
      <c r="AX48" s="711">
        <v>3024.8679999999999</v>
      </c>
      <c r="AY48" s="711">
        <v>2704.1840000000002</v>
      </c>
      <c r="AZ48" s="711">
        <v>2695.8809999999999</v>
      </c>
      <c r="BA48" s="711">
        <v>2621.1260000000002</v>
      </c>
      <c r="BB48" s="711">
        <v>2661.93</v>
      </c>
      <c r="BC48" s="711">
        <v>2292.3029999999999</v>
      </c>
      <c r="BD48" s="711">
        <v>1960.145</v>
      </c>
      <c r="BE48" s="711">
        <v>1550.078</v>
      </c>
      <c r="BF48" s="711">
        <v>1495.675</v>
      </c>
      <c r="BG48" s="711">
        <v>1485.3610000000001</v>
      </c>
      <c r="BH48" s="711">
        <v>1687.894</v>
      </c>
      <c r="BI48" s="711">
        <v>2095.5990000000002</v>
      </c>
      <c r="BJ48" s="711">
        <v>2295.8119999999999</v>
      </c>
      <c r="BK48" s="711">
        <v>2307.1149999999998</v>
      </c>
      <c r="BL48" s="711">
        <v>2444.2669999999998</v>
      </c>
      <c r="BM48" s="711">
        <v>2172.3440000000001</v>
      </c>
      <c r="BN48" s="711">
        <v>2061.0920000000001</v>
      </c>
      <c r="BO48" s="711">
        <v>1638.93</v>
      </c>
      <c r="BP48" s="711">
        <v>1397.8340000000001</v>
      </c>
      <c r="BQ48" s="711">
        <v>1330.2439999999999</v>
      </c>
      <c r="BR48" s="711">
        <v>1313.796</v>
      </c>
      <c r="BS48" s="711">
        <v>1309.1959999999999</v>
      </c>
      <c r="BT48" s="711">
        <v>1604.8109999999999</v>
      </c>
      <c r="BU48" s="711">
        <v>1886.4649999999999</v>
      </c>
      <c r="BV48" s="711">
        <v>2260.1010000000001</v>
      </c>
      <c r="BW48" s="711">
        <v>2147.6570000000002</v>
      </c>
      <c r="BX48" s="711">
        <v>2133.547</v>
      </c>
      <c r="BY48" s="711">
        <v>2094.4839999999999</v>
      </c>
      <c r="BZ48" s="711">
        <f>'[6]Dataset_18.30-20.30'!CV14/1000</f>
        <v>1891.7850000000001</v>
      </c>
      <c r="CA48" s="711">
        <f>'[6]Dataset_18.30-20.30'!CW14/1000</f>
        <v>1635.52</v>
      </c>
      <c r="CB48" s="711">
        <f>'[6]Dataset_18.30-20.30'!CX14/1000</f>
        <v>1638.1320000000001</v>
      </c>
      <c r="CC48" s="711">
        <f>'[7]Dataset_18.30-20.30'!CY24</f>
        <v>1411.694</v>
      </c>
      <c r="CD48" s="711">
        <f>'[7]Dataset_18.30-20.30'!CZ24</f>
        <v>1203.472</v>
      </c>
      <c r="CE48" s="711">
        <f>'[7]Dataset_18.30-20.30'!DA24</f>
        <v>1246.259</v>
      </c>
      <c r="CF48" s="711">
        <f>'[7]Dataset_18.30-20.30'!DB24</f>
        <v>1480.1030000000001</v>
      </c>
      <c r="CG48" s="711">
        <f>'[8]Dataset_18.30-20.30'!DC24</f>
        <v>1878.73</v>
      </c>
      <c r="CH48" s="711">
        <f>'[8]Dataset_18.30-20.30'!DD24</f>
        <v>2098.1039999999998</v>
      </c>
      <c r="CI48" s="711">
        <f>'[8]Dataset_18.30-20.30'!DE24</f>
        <v>2036.0809999999999</v>
      </c>
    </row>
    <row r="49" spans="1:87" ht="16.5" customHeight="1" x14ac:dyDescent="0.25">
      <c r="A49" s="1111"/>
      <c r="B49" s="1115"/>
      <c r="C49" s="717" t="s">
        <v>261</v>
      </c>
      <c r="D49" s="711">
        <v>2732.5030000000002</v>
      </c>
      <c r="E49" s="711">
        <v>2436.7370000000001</v>
      </c>
      <c r="F49" s="711">
        <v>2288.1350000000002</v>
      </c>
      <c r="G49" s="711">
        <v>2031.316</v>
      </c>
      <c r="H49" s="711">
        <v>1883.913</v>
      </c>
      <c r="I49" s="711">
        <v>1717.6189999999999</v>
      </c>
      <c r="J49" s="711">
        <v>1617.9880000000001</v>
      </c>
      <c r="K49" s="711">
        <v>1644.098</v>
      </c>
      <c r="L49" s="711">
        <v>2128.154</v>
      </c>
      <c r="M49" s="711">
        <v>2359.9789999999998</v>
      </c>
      <c r="N49" s="711">
        <v>2476.8270000000002</v>
      </c>
      <c r="O49" s="711">
        <v>2522.3209999999999</v>
      </c>
      <c r="P49" s="711">
        <v>2545.8319999999999</v>
      </c>
      <c r="Q49" s="711">
        <v>2668.413</v>
      </c>
      <c r="R49" s="711">
        <v>2585.8440000000001</v>
      </c>
      <c r="S49" s="711">
        <v>2137.0140000000001</v>
      </c>
      <c r="T49" s="711">
        <v>2049.277</v>
      </c>
      <c r="U49" s="711">
        <v>1891.433</v>
      </c>
      <c r="V49" s="711">
        <v>1787.6590000000001</v>
      </c>
      <c r="W49" s="711">
        <v>1927.183</v>
      </c>
      <c r="X49" s="711">
        <v>2173.607</v>
      </c>
      <c r="Y49" s="711">
        <v>2544.3159999999998</v>
      </c>
      <c r="Z49" s="711">
        <v>2649.7</v>
      </c>
      <c r="AA49" s="711">
        <v>2640.451</v>
      </c>
      <c r="AB49" s="711">
        <v>2861.4879999999998</v>
      </c>
      <c r="AC49" s="711">
        <v>2606.2730000000001</v>
      </c>
      <c r="AD49" s="711">
        <v>2495.2640000000001</v>
      </c>
      <c r="AE49" s="711">
        <v>2188.9560000000001</v>
      </c>
      <c r="AF49" s="711">
        <v>2213.547</v>
      </c>
      <c r="AG49" s="711">
        <v>1775.0150000000001</v>
      </c>
      <c r="AH49" s="711">
        <v>1764.1310000000001</v>
      </c>
      <c r="AI49" s="711">
        <v>1734.3330000000001</v>
      </c>
      <c r="AJ49" s="711">
        <v>2225.7379999999998</v>
      </c>
      <c r="AK49" s="711">
        <v>2435.4250000000002</v>
      </c>
      <c r="AL49" s="711">
        <v>2624.5790000000002</v>
      </c>
      <c r="AM49" s="711">
        <v>2583.1019999999999</v>
      </c>
      <c r="AN49" s="711">
        <v>2621.3919999999998</v>
      </c>
      <c r="AO49" s="711">
        <v>2762.32</v>
      </c>
      <c r="AP49" s="711">
        <v>4480.7370000000001</v>
      </c>
      <c r="AQ49" s="711">
        <v>4328.6750000000002</v>
      </c>
      <c r="AR49" s="711">
        <v>3358.6439999999998</v>
      </c>
      <c r="AS49" s="711">
        <v>2602.2089999999998</v>
      </c>
      <c r="AT49" s="711">
        <v>2023.9459999999999</v>
      </c>
      <c r="AU49" s="711">
        <v>2153.6469999999999</v>
      </c>
      <c r="AV49" s="711">
        <v>2560.348</v>
      </c>
      <c r="AW49" s="711">
        <v>3319.3719999999998</v>
      </c>
      <c r="AX49" s="711">
        <v>3865.8760000000002</v>
      </c>
      <c r="AY49" s="711">
        <v>3424.5680000000002</v>
      </c>
      <c r="AZ49" s="711">
        <v>3424.7089999999998</v>
      </c>
      <c r="BA49" s="711">
        <v>3403.8220000000001</v>
      </c>
      <c r="BB49" s="711">
        <v>3506.0160000000001</v>
      </c>
      <c r="BC49" s="711">
        <v>3085.5929999999998</v>
      </c>
      <c r="BD49" s="711">
        <v>2685.1149999999998</v>
      </c>
      <c r="BE49" s="711">
        <v>2154.39</v>
      </c>
      <c r="BF49" s="711">
        <v>2042.9390000000001</v>
      </c>
      <c r="BG49" s="711">
        <v>2058.3440000000001</v>
      </c>
      <c r="BH49" s="711">
        <v>2395.1320000000001</v>
      </c>
      <c r="BI49" s="711">
        <v>2763.578</v>
      </c>
      <c r="BJ49" s="711">
        <v>2942.5230000000001</v>
      </c>
      <c r="BK49" s="711">
        <v>2950.1289999999999</v>
      </c>
      <c r="BL49" s="711">
        <v>3055.5479999999998</v>
      </c>
      <c r="BM49" s="711">
        <v>2808.0030000000002</v>
      </c>
      <c r="BN49" s="711">
        <v>2476.9549999999999</v>
      </c>
      <c r="BO49" s="711">
        <v>2161.4160000000002</v>
      </c>
      <c r="BP49" s="711">
        <v>1894.5409999999999</v>
      </c>
      <c r="BQ49" s="711">
        <v>1767.126</v>
      </c>
      <c r="BR49" s="711">
        <v>1700.15</v>
      </c>
      <c r="BS49" s="711">
        <v>1771.7249999999999</v>
      </c>
      <c r="BT49" s="711">
        <v>2105.1860000000001</v>
      </c>
      <c r="BU49" s="711">
        <v>2371.3809999999999</v>
      </c>
      <c r="BV49" s="711">
        <v>2739.8870000000002</v>
      </c>
      <c r="BW49" s="711">
        <v>2678.645</v>
      </c>
      <c r="BX49" s="711">
        <v>2616.4969999999998</v>
      </c>
      <c r="BY49" s="711">
        <v>2602.5720000000001</v>
      </c>
      <c r="BZ49" s="711">
        <f>'[6]Dataset_18.30-20.30'!CV15/1000</f>
        <v>2429.2669999999998</v>
      </c>
      <c r="CA49" s="711">
        <f>'[6]Dataset_18.30-20.30'!CW15/1000</f>
        <v>2166.0419999999999</v>
      </c>
      <c r="CB49" s="711">
        <f>'[6]Dataset_18.30-20.30'!CX15/1000</f>
        <v>2198.1179999999999</v>
      </c>
      <c r="CC49" s="711">
        <f>'[7]Dataset_18.30-20.30'!CY25</f>
        <v>1884.4359999999999</v>
      </c>
      <c r="CD49" s="711">
        <f>'[7]Dataset_18.30-20.30'!CZ25</f>
        <v>1630.2059999999999</v>
      </c>
      <c r="CE49" s="711">
        <f>'[7]Dataset_18.30-20.30'!DA25</f>
        <v>1748.0730000000001</v>
      </c>
      <c r="CF49" s="711">
        <f>'[7]Dataset_18.30-20.30'!DB25</f>
        <v>2068.1590000000001</v>
      </c>
      <c r="CG49" s="711">
        <f>'[8]Dataset_18.30-20.30'!DC25</f>
        <v>2363.4839999999999</v>
      </c>
      <c r="CH49" s="711">
        <f>'[8]Dataset_18.30-20.30'!DD25</f>
        <v>2504.4409999999998</v>
      </c>
      <c r="CI49" s="711">
        <f>'[8]Dataset_18.30-20.30'!DE25</f>
        <v>2491.3409999999999</v>
      </c>
    </row>
    <row r="50" spans="1:87" ht="16.5" customHeight="1" x14ac:dyDescent="0.25">
      <c r="A50" s="1111"/>
      <c r="B50" s="1115"/>
      <c r="C50" s="717" t="s">
        <v>262</v>
      </c>
      <c r="D50" s="711">
        <v>787.71600000000001</v>
      </c>
      <c r="E50" s="711">
        <v>648.56500000000005</v>
      </c>
      <c r="F50" s="711">
        <v>625.33000000000004</v>
      </c>
      <c r="G50" s="711">
        <v>557.23900000000003</v>
      </c>
      <c r="H50" s="711">
        <v>515.38699999999994</v>
      </c>
      <c r="I50" s="711">
        <v>451.33800000000002</v>
      </c>
      <c r="J50" s="711">
        <v>477.68900000000002</v>
      </c>
      <c r="K50" s="711">
        <v>418.67899999999997</v>
      </c>
      <c r="L50" s="711">
        <v>614.80399999999997</v>
      </c>
      <c r="M50" s="711">
        <v>736.38900000000001</v>
      </c>
      <c r="N50" s="711">
        <v>814.04300000000001</v>
      </c>
      <c r="O50" s="711">
        <v>814.90599999999995</v>
      </c>
      <c r="P50" s="711">
        <v>797.95</v>
      </c>
      <c r="Q50" s="711">
        <v>832.59100000000001</v>
      </c>
      <c r="R50" s="711">
        <v>765.26199999999994</v>
      </c>
      <c r="S50" s="711">
        <v>606.66999999999996</v>
      </c>
      <c r="T50" s="711">
        <v>615.399</v>
      </c>
      <c r="U50" s="711">
        <v>561.91399999999999</v>
      </c>
      <c r="V50" s="711">
        <v>510.58600000000001</v>
      </c>
      <c r="W50" s="711">
        <v>468.02100000000002</v>
      </c>
      <c r="X50" s="711">
        <v>512.08399999999995</v>
      </c>
      <c r="Y50" s="711">
        <v>617.39200000000005</v>
      </c>
      <c r="Z50" s="711">
        <v>636.24800000000005</v>
      </c>
      <c r="AA50" s="711">
        <v>634.90499999999997</v>
      </c>
      <c r="AB50" s="711">
        <v>707.61599999999999</v>
      </c>
      <c r="AC50" s="711">
        <v>669.31</v>
      </c>
      <c r="AD50" s="711">
        <v>631.01300000000003</v>
      </c>
      <c r="AE50" s="711">
        <v>561.577</v>
      </c>
      <c r="AF50" s="711">
        <v>597.39099999999996</v>
      </c>
      <c r="AG50" s="711">
        <v>444.923</v>
      </c>
      <c r="AH50" s="711">
        <v>440.322</v>
      </c>
      <c r="AI50" s="711">
        <v>417.99700000000001</v>
      </c>
      <c r="AJ50" s="711">
        <v>502.084</v>
      </c>
      <c r="AK50" s="711">
        <v>620.11199999999997</v>
      </c>
      <c r="AL50" s="711">
        <v>687.39700000000005</v>
      </c>
      <c r="AM50" s="711">
        <v>743.00099999999998</v>
      </c>
      <c r="AN50" s="711">
        <v>720.61800000000005</v>
      </c>
      <c r="AO50" s="711">
        <v>724.07399999999996</v>
      </c>
      <c r="AP50" s="711">
        <v>976.30799999999999</v>
      </c>
      <c r="AQ50" s="711">
        <v>880.125</v>
      </c>
      <c r="AR50" s="711">
        <v>670.245</v>
      </c>
      <c r="AS50" s="711">
        <v>534.93100000000004</v>
      </c>
      <c r="AT50" s="711">
        <v>442.06</v>
      </c>
      <c r="AU50" s="711">
        <v>432.51</v>
      </c>
      <c r="AV50" s="711">
        <v>506.05500000000001</v>
      </c>
      <c r="AW50" s="711">
        <v>672.49</v>
      </c>
      <c r="AX50" s="711">
        <v>795.35900000000004</v>
      </c>
      <c r="AY50" s="711">
        <v>740.59500000000003</v>
      </c>
      <c r="AZ50" s="711">
        <v>743.87400000000002</v>
      </c>
      <c r="BA50" s="711">
        <v>733.36</v>
      </c>
      <c r="BB50" s="711">
        <v>736.63199999999995</v>
      </c>
      <c r="BC50" s="711">
        <v>662.01</v>
      </c>
      <c r="BD50" s="711">
        <v>591.899</v>
      </c>
      <c r="BE50" s="711">
        <v>519.39599999999996</v>
      </c>
      <c r="BF50" s="711">
        <v>501.21699999999998</v>
      </c>
      <c r="BG50" s="711">
        <v>480.98</v>
      </c>
      <c r="BH50" s="711">
        <v>544.23</v>
      </c>
      <c r="BI50" s="711">
        <v>644.4</v>
      </c>
      <c r="BJ50" s="711">
        <v>692.61699999999996</v>
      </c>
      <c r="BK50" s="711">
        <v>697.73800000000006</v>
      </c>
      <c r="BL50" s="711">
        <v>730.84799999999996</v>
      </c>
      <c r="BM50" s="711">
        <v>738.39400000000001</v>
      </c>
      <c r="BN50" s="711">
        <v>790.39599999999996</v>
      </c>
      <c r="BO50" s="711">
        <v>591.57500000000005</v>
      </c>
      <c r="BP50" s="711">
        <v>492.00200000000001</v>
      </c>
      <c r="BQ50" s="711">
        <v>447.53300000000002</v>
      </c>
      <c r="BR50" s="711">
        <v>431.95299999999997</v>
      </c>
      <c r="BS50" s="711">
        <v>456.733</v>
      </c>
      <c r="BT50" s="711">
        <v>600.54600000000005</v>
      </c>
      <c r="BU50" s="711">
        <v>679.26599999999996</v>
      </c>
      <c r="BV50" s="711">
        <v>760.23400000000004</v>
      </c>
      <c r="BW50" s="711">
        <v>709.06</v>
      </c>
      <c r="BX50" s="711">
        <v>689.298</v>
      </c>
      <c r="BY50" s="711">
        <v>674.64300000000003</v>
      </c>
      <c r="BZ50" s="711">
        <f>'[6]Dataset_18.30-20.30'!CV16/1000</f>
        <v>611.89800000000002</v>
      </c>
      <c r="CA50" s="711">
        <f>'[6]Dataset_18.30-20.30'!CW16/1000</f>
        <v>511.7</v>
      </c>
      <c r="CB50" s="711">
        <f>'[6]Dataset_18.30-20.30'!CX16/1000</f>
        <v>552.19399999999996</v>
      </c>
      <c r="CC50" s="711">
        <f>'[7]Dataset_18.30-20.30'!CY26</f>
        <v>517.90300000000002</v>
      </c>
      <c r="CD50" s="711">
        <f>'[7]Dataset_18.30-20.30'!CZ26</f>
        <v>424.85599999999999</v>
      </c>
      <c r="CE50" s="711">
        <f>'[7]Dataset_18.30-20.30'!DA26</f>
        <v>427.82</v>
      </c>
      <c r="CF50" s="711">
        <f>'[7]Dataset_18.30-20.30'!DB26</f>
        <v>485.11399999999998</v>
      </c>
      <c r="CG50" s="711">
        <f>'[8]Dataset_18.30-20.30'!DC26</f>
        <v>594.29700000000003</v>
      </c>
      <c r="CH50" s="711">
        <f>'[8]Dataset_18.30-20.30'!DD26</f>
        <v>629.04899999999998</v>
      </c>
      <c r="CI50" s="711">
        <f>'[8]Dataset_18.30-20.30'!DE26</f>
        <v>577.53</v>
      </c>
    </row>
    <row r="51" spans="1:87" ht="16.5" customHeight="1" x14ac:dyDescent="0.25">
      <c r="A51" s="1111"/>
      <c r="B51" s="1115"/>
      <c r="C51" s="717" t="s">
        <v>263</v>
      </c>
      <c r="D51" s="711">
        <v>4882.6310000000003</v>
      </c>
      <c r="E51" s="711">
        <v>4579.1620000000003</v>
      </c>
      <c r="F51" s="711">
        <v>4428.1509999999998</v>
      </c>
      <c r="G51" s="711">
        <v>3983.2020000000002</v>
      </c>
      <c r="H51" s="711">
        <v>3630.1689999999999</v>
      </c>
      <c r="I51" s="711">
        <v>3120.2460000000001</v>
      </c>
      <c r="J51" s="711">
        <v>2623.3919999999998</v>
      </c>
      <c r="K51" s="711">
        <v>2497.982</v>
      </c>
      <c r="L51" s="711">
        <v>3585.2620000000002</v>
      </c>
      <c r="M51" s="711">
        <v>4185.558</v>
      </c>
      <c r="N51" s="711">
        <v>4471.51</v>
      </c>
      <c r="O51" s="711">
        <v>4419.6750000000002</v>
      </c>
      <c r="P51" s="711">
        <v>4692.3990000000003</v>
      </c>
      <c r="Q51" s="711">
        <v>4742.58</v>
      </c>
      <c r="R51" s="711">
        <v>4667</v>
      </c>
      <c r="S51" s="711">
        <v>4033.9749999999999</v>
      </c>
      <c r="T51" s="711">
        <v>3845.5250000000001</v>
      </c>
      <c r="U51" s="711">
        <v>2885.0830000000001</v>
      </c>
      <c r="V51" s="711">
        <v>2423.94</v>
      </c>
      <c r="W51" s="711">
        <v>2301.1410000000001</v>
      </c>
      <c r="X51" s="711">
        <v>3246.5349999999999</v>
      </c>
      <c r="Y51" s="711">
        <v>4102.2809999999999</v>
      </c>
      <c r="Z51" s="711">
        <v>4413.4539999999997</v>
      </c>
      <c r="AA51" s="711">
        <v>4226.32</v>
      </c>
      <c r="AB51" s="711">
        <v>4545.3440000000001</v>
      </c>
      <c r="AC51" s="711">
        <v>4419.2870000000003</v>
      </c>
      <c r="AD51" s="711">
        <v>4325.4470000000001</v>
      </c>
      <c r="AE51" s="711">
        <v>3991.672</v>
      </c>
      <c r="AF51" s="711">
        <v>4020.1080000000002</v>
      </c>
      <c r="AG51" s="711">
        <v>3231.7660000000001</v>
      </c>
      <c r="AH51" s="711">
        <v>2994.7739999999999</v>
      </c>
      <c r="AI51" s="711">
        <v>2788.1109999999999</v>
      </c>
      <c r="AJ51" s="711">
        <v>3729.933</v>
      </c>
      <c r="AK51" s="711">
        <v>4290.0990000000002</v>
      </c>
      <c r="AL51" s="711">
        <v>4503.5720000000001</v>
      </c>
      <c r="AM51" s="711">
        <v>4025.5120000000002</v>
      </c>
      <c r="AN51" s="711">
        <v>4515.4440000000004</v>
      </c>
      <c r="AO51" s="711">
        <v>4690.8429999999998</v>
      </c>
      <c r="AP51" s="711">
        <v>6182.4830000000002</v>
      </c>
      <c r="AQ51" s="711">
        <v>5978.5190000000002</v>
      </c>
      <c r="AR51" s="711">
        <v>4780.9369999999999</v>
      </c>
      <c r="AS51" s="711">
        <v>3804.9569999999999</v>
      </c>
      <c r="AT51" s="711">
        <v>3055.3809999999999</v>
      </c>
      <c r="AU51" s="711">
        <v>2974.9140000000002</v>
      </c>
      <c r="AV51" s="711">
        <v>3832.2779999999998</v>
      </c>
      <c r="AW51" s="711">
        <v>4757.5829999999996</v>
      </c>
      <c r="AX51" s="711">
        <v>5321.4</v>
      </c>
      <c r="AY51" s="711">
        <v>4937.1840000000002</v>
      </c>
      <c r="AZ51" s="711">
        <v>5047.915</v>
      </c>
      <c r="BA51" s="711">
        <v>4852.9840000000004</v>
      </c>
      <c r="BB51" s="711">
        <v>5000.924</v>
      </c>
      <c r="BC51" s="711">
        <v>4683.8689999999997</v>
      </c>
      <c r="BD51" s="711">
        <v>4025.9580000000001</v>
      </c>
      <c r="BE51" s="711">
        <v>3159.1469999999999</v>
      </c>
      <c r="BF51" s="711">
        <v>2801.402</v>
      </c>
      <c r="BG51" s="711">
        <v>2638.328</v>
      </c>
      <c r="BH51" s="711">
        <v>3557.5390000000002</v>
      </c>
      <c r="BI51" s="711">
        <v>4160.9520000000002</v>
      </c>
      <c r="BJ51" s="711">
        <v>4299.473</v>
      </c>
      <c r="BK51" s="711">
        <v>4198.4129999999996</v>
      </c>
      <c r="BL51" s="711">
        <v>4477.76</v>
      </c>
      <c r="BM51" s="711">
        <v>4534.91</v>
      </c>
      <c r="BN51" s="711">
        <v>4532.2209999999995</v>
      </c>
      <c r="BO51" s="711">
        <v>3950.181</v>
      </c>
      <c r="BP51" s="711">
        <v>3641.8879999999999</v>
      </c>
      <c r="BQ51" s="711">
        <v>3007.643</v>
      </c>
      <c r="BR51" s="711">
        <v>2515.605</v>
      </c>
      <c r="BS51" s="711">
        <v>2586.1799999999998</v>
      </c>
      <c r="BT51" s="711">
        <v>3488.8339999999998</v>
      </c>
      <c r="BU51" s="711">
        <v>3826.1550000000002</v>
      </c>
      <c r="BV51" s="711">
        <v>4259.7610000000004</v>
      </c>
      <c r="BW51" s="711">
        <v>3949.3629999999998</v>
      </c>
      <c r="BX51" s="711">
        <v>4224.3310000000001</v>
      </c>
      <c r="BY51" s="711">
        <v>4350.7870000000003</v>
      </c>
      <c r="BZ51" s="711">
        <f>'[6]Dataset_18.30-20.30'!CV17/1000</f>
        <v>4144.1260000000002</v>
      </c>
      <c r="CA51" s="711">
        <f>'[6]Dataset_18.30-20.30'!CW17/1000</f>
        <v>3825.0520000000001</v>
      </c>
      <c r="CB51" s="711">
        <f>'[6]Dataset_18.30-20.30'!CX17/1000</f>
        <v>3740.9969999999998</v>
      </c>
      <c r="CC51" s="711">
        <f>'[7]Dataset_18.30-20.30'!CY27</f>
        <v>3133.7359999999999</v>
      </c>
      <c r="CD51" s="711">
        <f>'[7]Dataset_18.30-20.30'!CZ27</f>
        <v>2601.857</v>
      </c>
      <c r="CE51" s="711">
        <f>'[7]Dataset_18.30-20.30'!DA27</f>
        <v>2536.377</v>
      </c>
      <c r="CF51" s="711">
        <f>'[7]Dataset_18.30-20.30'!DB27</f>
        <v>3300.1019999999999</v>
      </c>
      <c r="CG51" s="711">
        <f>'[8]Dataset_18.30-20.30'!DC27</f>
        <v>3609.3090000000002</v>
      </c>
      <c r="CH51" s="711">
        <f>'[8]Dataset_18.30-20.30'!DD27</f>
        <v>3804.7359999999999</v>
      </c>
      <c r="CI51" s="711">
        <f>'[8]Dataset_18.30-20.30'!DE27</f>
        <v>3679.3409999999999</v>
      </c>
    </row>
    <row r="52" spans="1:87" ht="16.5" customHeight="1" x14ac:dyDescent="0.25">
      <c r="A52" s="1111"/>
      <c r="B52" s="1115"/>
      <c r="C52" s="717" t="s">
        <v>264</v>
      </c>
      <c r="D52" s="711">
        <v>989.85199999999998</v>
      </c>
      <c r="E52" s="711">
        <v>771.149</v>
      </c>
      <c r="F52" s="711">
        <v>638.51</v>
      </c>
      <c r="G52" s="711">
        <v>562.41600000000005</v>
      </c>
      <c r="H52" s="711">
        <v>555.05499999999995</v>
      </c>
      <c r="I52" s="711">
        <v>586.56700000000001</v>
      </c>
      <c r="J52" s="711">
        <v>571.69600000000003</v>
      </c>
      <c r="K52" s="711">
        <v>600.71299999999997</v>
      </c>
      <c r="L52" s="711">
        <v>665.21299999999997</v>
      </c>
      <c r="M52" s="711">
        <v>741.55799999999999</v>
      </c>
      <c r="N52" s="711">
        <v>949.06399999999996</v>
      </c>
      <c r="O52" s="711">
        <v>935.59</v>
      </c>
      <c r="P52" s="711">
        <v>895.06600000000003</v>
      </c>
      <c r="Q52" s="711">
        <v>845.94</v>
      </c>
      <c r="R52" s="711">
        <v>802.85400000000004</v>
      </c>
      <c r="S52" s="711">
        <v>629.07899999999995</v>
      </c>
      <c r="T52" s="711">
        <v>614.20399999999995</v>
      </c>
      <c r="U52" s="711">
        <v>798.52700000000004</v>
      </c>
      <c r="V52" s="711">
        <v>632.39300000000003</v>
      </c>
      <c r="W52" s="711">
        <v>606.04999999999995</v>
      </c>
      <c r="X52" s="711">
        <v>582.29700000000003</v>
      </c>
      <c r="Y52" s="711">
        <v>741.59100000000001</v>
      </c>
      <c r="Z52" s="711">
        <v>843.05899999999997</v>
      </c>
      <c r="AA52" s="711">
        <v>876.04700000000003</v>
      </c>
      <c r="AB52" s="711">
        <v>903.23500000000001</v>
      </c>
      <c r="AC52" s="711">
        <v>810.86199999999997</v>
      </c>
      <c r="AD52" s="711">
        <v>762.56299999999999</v>
      </c>
      <c r="AE52" s="711">
        <v>679.66800000000001</v>
      </c>
      <c r="AF52" s="711">
        <v>654.702</v>
      </c>
      <c r="AG52" s="711">
        <v>590.4</v>
      </c>
      <c r="AH52" s="711">
        <v>629.97199999999998</v>
      </c>
      <c r="AI52" s="711">
        <v>643.45500000000004</v>
      </c>
      <c r="AJ52" s="711">
        <v>644.18299999999999</v>
      </c>
      <c r="AK52" s="711">
        <v>784.35500000000002</v>
      </c>
      <c r="AL52" s="711">
        <v>990.40800000000002</v>
      </c>
      <c r="AM52" s="711">
        <v>960.08699999999999</v>
      </c>
      <c r="AN52" s="711">
        <v>891.71500000000003</v>
      </c>
      <c r="AO52" s="711">
        <v>890.49599999999998</v>
      </c>
      <c r="AP52" s="711">
        <v>1380.4649999999999</v>
      </c>
      <c r="AQ52" s="711">
        <v>1163.4059999999999</v>
      </c>
      <c r="AR52" s="711">
        <v>877.255</v>
      </c>
      <c r="AS52" s="711">
        <v>746.85400000000004</v>
      </c>
      <c r="AT52" s="711">
        <v>624.13599999999997</v>
      </c>
      <c r="AU52" s="711">
        <v>692.87400000000002</v>
      </c>
      <c r="AV52" s="711">
        <v>688.85500000000002</v>
      </c>
      <c r="AW52" s="711">
        <v>910.64700000000005</v>
      </c>
      <c r="AX52" s="711">
        <v>1147.46</v>
      </c>
      <c r="AY52" s="711">
        <v>1056.2370000000001</v>
      </c>
      <c r="AZ52" s="711">
        <v>1007.543</v>
      </c>
      <c r="BA52" s="711">
        <v>911.64800000000002</v>
      </c>
      <c r="BB52" s="711">
        <v>918.03</v>
      </c>
      <c r="BC52" s="711">
        <v>753.94299999999998</v>
      </c>
      <c r="BD52" s="711">
        <v>647.62699999999995</v>
      </c>
      <c r="BE52" s="711">
        <v>538.54499999999996</v>
      </c>
      <c r="BF52" s="711">
        <v>549.05700000000002</v>
      </c>
      <c r="BG52" s="711">
        <v>543.31100000000004</v>
      </c>
      <c r="BH52" s="711">
        <v>554.25800000000004</v>
      </c>
      <c r="BI52" s="711">
        <v>620.21299999999997</v>
      </c>
      <c r="BJ52" s="711">
        <v>732.86300000000006</v>
      </c>
      <c r="BK52" s="711">
        <v>753.01900000000001</v>
      </c>
      <c r="BL52" s="711">
        <v>769.92200000000003</v>
      </c>
      <c r="BM52" s="711">
        <v>656.23800000000006</v>
      </c>
      <c r="BN52" s="711">
        <v>653.27499999999998</v>
      </c>
      <c r="BO52" s="711">
        <v>495.33</v>
      </c>
      <c r="BP52" s="711">
        <v>430.77499999999998</v>
      </c>
      <c r="BQ52" s="711">
        <v>439.613</v>
      </c>
      <c r="BR52" s="711">
        <v>449.89299999999997</v>
      </c>
      <c r="BS52" s="711">
        <v>443.87700000000001</v>
      </c>
      <c r="BT52" s="711">
        <v>482.048</v>
      </c>
      <c r="BU52" s="711">
        <v>499.09100000000001</v>
      </c>
      <c r="BV52" s="711">
        <v>619.952</v>
      </c>
      <c r="BW52" s="711">
        <v>652.71100000000001</v>
      </c>
      <c r="BX52" s="711">
        <v>681.96</v>
      </c>
      <c r="BY52" s="711">
        <v>623.23900000000003</v>
      </c>
      <c r="BZ52" s="711">
        <f>'[6]Dataset_18.30-20.30'!CV18/1000</f>
        <v>507.24400000000003</v>
      </c>
      <c r="CA52" s="711">
        <f>'[6]Dataset_18.30-20.30'!CW18/1000</f>
        <v>442.34100000000001</v>
      </c>
      <c r="CB52" s="711">
        <f>'[6]Dataset_18.30-20.30'!CX18/1000</f>
        <v>474.64100000000002</v>
      </c>
      <c r="CC52" s="711">
        <f>'[7]Dataset_18.30-20.30'!CY28</f>
        <v>461.21600000000001</v>
      </c>
      <c r="CD52" s="711">
        <f>'[7]Dataset_18.30-20.30'!CZ28</f>
        <v>422.73200000000003</v>
      </c>
      <c r="CE52" s="711">
        <f>'[7]Dataset_18.30-20.30'!DA28</f>
        <v>436.334</v>
      </c>
      <c r="CF52" s="711">
        <f>'[7]Dataset_18.30-20.30'!DB28</f>
        <v>463.19200000000001</v>
      </c>
      <c r="CG52" s="711">
        <f>'[8]Dataset_18.30-20.30'!DC28</f>
        <v>503.12700000000001</v>
      </c>
      <c r="CH52" s="711">
        <f>'[8]Dataset_18.30-20.30'!DD28</f>
        <v>625.40099999999995</v>
      </c>
      <c r="CI52" s="711">
        <f>'[8]Dataset_18.30-20.30'!DE28</f>
        <v>572.4</v>
      </c>
    </row>
    <row r="53" spans="1:87" ht="16.5" customHeight="1" x14ac:dyDescent="0.25">
      <c r="A53" s="1111"/>
      <c r="B53" s="1115"/>
      <c r="C53" s="717" t="s">
        <v>265</v>
      </c>
      <c r="D53" s="711">
        <v>1335.3150000000001</v>
      </c>
      <c r="E53" s="711">
        <v>1209.6489999999999</v>
      </c>
      <c r="F53" s="711">
        <v>1159.998</v>
      </c>
      <c r="G53" s="711">
        <v>1079.4380000000001</v>
      </c>
      <c r="H53" s="711">
        <v>1022.619</v>
      </c>
      <c r="I53" s="711">
        <v>921.52</v>
      </c>
      <c r="J53" s="711">
        <v>774.3</v>
      </c>
      <c r="K53" s="711">
        <v>723.79499999999996</v>
      </c>
      <c r="L53" s="711">
        <v>1020.758</v>
      </c>
      <c r="M53" s="711">
        <v>1140.211</v>
      </c>
      <c r="N53" s="711">
        <v>1212.69</v>
      </c>
      <c r="O53" s="711">
        <v>1087.981</v>
      </c>
      <c r="P53" s="711">
        <v>1230.9349999999999</v>
      </c>
      <c r="Q53" s="711">
        <v>1253.432</v>
      </c>
      <c r="R53" s="711">
        <v>1303.0129999999999</v>
      </c>
      <c r="S53" s="711">
        <v>1185.3119999999999</v>
      </c>
      <c r="T53" s="711">
        <v>1335.04</v>
      </c>
      <c r="U53" s="711">
        <v>1029.951</v>
      </c>
      <c r="V53" s="711">
        <v>844.97400000000005</v>
      </c>
      <c r="W53" s="711">
        <v>833.65700000000004</v>
      </c>
      <c r="X53" s="711">
        <v>1138.0260000000001</v>
      </c>
      <c r="Y53" s="711">
        <v>1320.3430000000001</v>
      </c>
      <c r="Z53" s="711">
        <v>1270.732</v>
      </c>
      <c r="AA53" s="711">
        <v>1190.106</v>
      </c>
      <c r="AB53" s="711">
        <v>1318.143</v>
      </c>
      <c r="AC53" s="711">
        <v>1305.4549999999999</v>
      </c>
      <c r="AD53" s="711">
        <v>1288.2280000000001</v>
      </c>
      <c r="AE53" s="711">
        <v>1178.807</v>
      </c>
      <c r="AF53" s="711">
        <v>1234.0830000000001</v>
      </c>
      <c r="AG53" s="711">
        <v>1008.82</v>
      </c>
      <c r="AH53" s="711">
        <v>925.24599999999998</v>
      </c>
      <c r="AI53" s="711">
        <v>1033.5039999999999</v>
      </c>
      <c r="AJ53" s="711">
        <v>1240.692</v>
      </c>
      <c r="AK53" s="711">
        <v>1194.153</v>
      </c>
      <c r="AL53" s="711">
        <v>1186.78</v>
      </c>
      <c r="AM53" s="711">
        <v>1079.3879999999999</v>
      </c>
      <c r="AN53" s="711">
        <v>1194.048</v>
      </c>
      <c r="AO53" s="711">
        <v>1222.2170000000001</v>
      </c>
      <c r="AP53" s="711">
        <v>1725.559</v>
      </c>
      <c r="AQ53" s="711">
        <v>1630.52</v>
      </c>
      <c r="AR53" s="711">
        <v>1329.5889999999999</v>
      </c>
      <c r="AS53" s="711">
        <v>1027.085</v>
      </c>
      <c r="AT53" s="711">
        <v>735.91600000000005</v>
      </c>
      <c r="AU53" s="711">
        <v>699.36</v>
      </c>
      <c r="AV53" s="711">
        <v>1038.117</v>
      </c>
      <c r="AW53" s="711">
        <v>1295.287</v>
      </c>
      <c r="AX53" s="711">
        <v>1457.817</v>
      </c>
      <c r="AY53" s="711">
        <v>1308.771</v>
      </c>
      <c r="AZ53" s="711">
        <v>1437.828</v>
      </c>
      <c r="BA53" s="711">
        <v>1509.0730000000001</v>
      </c>
      <c r="BB53" s="711">
        <v>1381.85</v>
      </c>
      <c r="BC53" s="711">
        <v>1260.1579999999999</v>
      </c>
      <c r="BD53" s="711">
        <v>1104.8610000000001</v>
      </c>
      <c r="BE53" s="711">
        <v>894.81200000000001</v>
      </c>
      <c r="BF53" s="711">
        <v>775.14599999999996</v>
      </c>
      <c r="BG53" s="711">
        <v>655.71699999999998</v>
      </c>
      <c r="BH53" s="711">
        <v>937.59</v>
      </c>
      <c r="BI53" s="711">
        <v>1073.576</v>
      </c>
      <c r="BJ53" s="711">
        <v>1087.58</v>
      </c>
      <c r="BK53" s="711">
        <v>1017.699</v>
      </c>
      <c r="BL53" s="711">
        <v>1195.8620000000001</v>
      </c>
      <c r="BM53" s="711">
        <v>1171.8430000000001</v>
      </c>
      <c r="BN53" s="711">
        <v>1280.2270000000001</v>
      </c>
      <c r="BO53" s="711">
        <v>1131.443</v>
      </c>
      <c r="BP53" s="711">
        <v>987.92600000000004</v>
      </c>
      <c r="BQ53" s="711">
        <v>814.18499999999995</v>
      </c>
      <c r="BR53" s="711">
        <v>801.274</v>
      </c>
      <c r="BS53" s="711">
        <v>680.86300000000006</v>
      </c>
      <c r="BT53" s="711">
        <v>980.31700000000001</v>
      </c>
      <c r="BU53" s="711">
        <v>1143.557</v>
      </c>
      <c r="BV53" s="711">
        <v>1154.9939999999999</v>
      </c>
      <c r="BW53" s="711">
        <v>1018.652</v>
      </c>
      <c r="BX53" s="711">
        <v>1050.2239999999999</v>
      </c>
      <c r="BY53" s="711">
        <v>1035.2729999999999</v>
      </c>
      <c r="BZ53" s="825">
        <f>'[6]Dataset_18.30-20.30'!CV19/1000</f>
        <v>1087.0619999999999</v>
      </c>
      <c r="CA53" s="825">
        <f>'[6]Dataset_18.30-20.30'!CW19/1000</f>
        <v>991.29600000000005</v>
      </c>
      <c r="CB53" s="825">
        <f>'[6]Dataset_18.30-20.30'!CX19/1000</f>
        <v>1006.079</v>
      </c>
      <c r="CC53" s="711">
        <f>'[7]Dataset_18.30-20.30'!CY29</f>
        <v>931.23599999999999</v>
      </c>
      <c r="CD53" s="711">
        <f>'[7]Dataset_18.30-20.30'!CZ29</f>
        <v>759.94500000000005</v>
      </c>
      <c r="CE53" s="711">
        <f>'[7]Dataset_18.30-20.30'!DA29</f>
        <v>744.42200000000003</v>
      </c>
      <c r="CF53" s="711">
        <f>'[7]Dataset_18.30-20.30'!DB29</f>
        <v>1022.576</v>
      </c>
      <c r="CG53" s="711">
        <f>'[8]Dataset_18.30-20.30'!DC29</f>
        <v>1270.126</v>
      </c>
      <c r="CH53" s="711">
        <f>'[8]Dataset_18.30-20.30'!DD29</f>
        <v>1264.67</v>
      </c>
      <c r="CI53" s="711">
        <f>'[8]Dataset_18.30-20.30'!DE29</f>
        <v>1205.1869999999999</v>
      </c>
    </row>
    <row r="54" spans="1:87" ht="16.5" customHeight="1" x14ac:dyDescent="0.25">
      <c r="A54" s="1112"/>
      <c r="B54" s="1116"/>
      <c r="C54" s="719" t="s">
        <v>722</v>
      </c>
      <c r="D54" s="716">
        <f t="shared" ref="D54" si="2">SUM(D46:D53)</f>
        <v>20850.335999999999</v>
      </c>
      <c r="E54" s="716">
        <f t="shared" ref="E54" si="3">SUM(E46:E53)</f>
        <v>18836.111000000004</v>
      </c>
      <c r="F54" s="716">
        <f t="shared" ref="F54" si="4">SUM(F46:F53)</f>
        <v>17754.066999999999</v>
      </c>
      <c r="G54" s="716">
        <f t="shared" ref="G54" si="5">SUM(G46:G53)</f>
        <v>16322.115999999998</v>
      </c>
      <c r="H54" s="716">
        <f t="shared" ref="H54" si="6">SUM(H46:H53)</f>
        <v>15221.456000000002</v>
      </c>
      <c r="I54" s="716">
        <f t="shared" ref="I54" si="7">SUM(I46:I53)</f>
        <v>13626.003000000001</v>
      </c>
      <c r="J54" s="716">
        <f t="shared" ref="J54" si="8">SUM(J46:J53)</f>
        <v>12409.88</v>
      </c>
      <c r="K54" s="716">
        <f t="shared" ref="K54" si="9">SUM(K46:K53)</f>
        <v>12201.028999999999</v>
      </c>
      <c r="L54" s="716">
        <f t="shared" ref="L54" si="10">SUM(L46:L53)</f>
        <v>16089.554</v>
      </c>
      <c r="M54" s="716">
        <f t="shared" ref="M54" si="11">SUM(M46:M53)</f>
        <v>17466.816999999999</v>
      </c>
      <c r="N54" s="716">
        <f t="shared" ref="N54" si="12">SUM(N46:N53)</f>
        <v>18826.527999999998</v>
      </c>
      <c r="O54" s="716">
        <f t="shared" ref="O54" si="13">SUM(O46:O53)</f>
        <v>18456.922999999999</v>
      </c>
      <c r="P54" s="716">
        <f t="shared" ref="P54" si="14">SUM(P46:P53)</f>
        <v>19648.792000000001</v>
      </c>
      <c r="Q54" s="716">
        <f t="shared" ref="Q54" si="15">SUM(Q46:Q53)</f>
        <v>19933.248000000003</v>
      </c>
      <c r="R54" s="716">
        <f t="shared" ref="R54" si="16">SUM(R46:R53)</f>
        <v>19780.938000000002</v>
      </c>
      <c r="S54" s="716">
        <f t="shared" ref="S54" si="17">SUM(S46:S53)</f>
        <v>17131.473000000002</v>
      </c>
      <c r="T54" s="716">
        <f t="shared" ref="T54" si="18">SUM(T46:T53)</f>
        <v>16898.145999999997</v>
      </c>
      <c r="U54" s="716">
        <f t="shared" ref="U54" si="19">SUM(U46:U53)</f>
        <v>14277.000000000004</v>
      </c>
      <c r="V54" s="716">
        <f t="shared" ref="V54" si="20">SUM(V46:V53)</f>
        <v>12933.954</v>
      </c>
      <c r="W54" s="716">
        <f t="shared" ref="W54" si="21">SUM(W46:W53)</f>
        <v>13298.428</v>
      </c>
      <c r="X54" s="716">
        <f t="shared" ref="X54" si="22">SUM(X46:X53)</f>
        <v>15754.714000000002</v>
      </c>
      <c r="Y54" s="716">
        <f t="shared" ref="Y54" si="23">SUM(Y46:Y53)</f>
        <v>18087.809999999998</v>
      </c>
      <c r="Z54" s="716">
        <f t="shared" ref="Z54" si="24">SUM(Z46:Z53)</f>
        <v>18912.496000000003</v>
      </c>
      <c r="AA54" s="716">
        <f t="shared" ref="AA54" si="25">SUM(AA46:AA53)</f>
        <v>18337.055</v>
      </c>
      <c r="AB54" s="716">
        <f t="shared" ref="AB54" si="26">SUM(AB46:AB53)</f>
        <v>20066.815999999999</v>
      </c>
      <c r="AC54" s="716">
        <f t="shared" ref="AC54" si="27">SUM(AC46:AC53)</f>
        <v>19296.297000000006</v>
      </c>
      <c r="AD54" s="716">
        <f t="shared" ref="AD54" si="28">SUM(AD46:AD53)</f>
        <v>18411.690000000002</v>
      </c>
      <c r="AE54" s="716">
        <f t="shared" ref="AE54" si="29">SUM(AE46:AE53)</f>
        <v>16820.825000000001</v>
      </c>
      <c r="AF54" s="716">
        <f t="shared" ref="AF54" si="30">SUM(AF46:AF53)</f>
        <v>16672.373</v>
      </c>
      <c r="AG54" s="716">
        <f t="shared" ref="AG54" si="31">SUM(AG46:AG53)</f>
        <v>13528.877999999999</v>
      </c>
      <c r="AH54" s="716">
        <f t="shared" ref="AH54" si="32">SUM(AH46:AH53)</f>
        <v>12973.712999999998</v>
      </c>
      <c r="AI54" s="716">
        <f t="shared" ref="AI54" si="33">SUM(AI46:AI53)</f>
        <v>12844.817999999999</v>
      </c>
      <c r="AJ54" s="716">
        <f t="shared" ref="AJ54" si="34">SUM(AJ46:AJ53)</f>
        <v>16016.195</v>
      </c>
      <c r="AK54" s="716">
        <f t="shared" ref="AK54" si="35">SUM(AK46:AK53)</f>
        <v>17468.743999999999</v>
      </c>
      <c r="AL54" s="716">
        <f t="shared" ref="AL54" si="36">SUM(AL46:AL53)</f>
        <v>18854.476999999999</v>
      </c>
      <c r="AM54" s="716">
        <f t="shared" ref="AM54" si="37">SUM(AM46:AM53)</f>
        <v>17899.776000000002</v>
      </c>
      <c r="AN54" s="716">
        <f t="shared" ref="AN54" si="38">SUM(AN46:AN53)</f>
        <v>19280.491000000002</v>
      </c>
      <c r="AO54" s="716">
        <f t="shared" ref="AO54" si="39">SUM(AO46:AO53)</f>
        <v>20284.563999999998</v>
      </c>
      <c r="AP54" s="716">
        <f t="shared" ref="AP54" si="40">SUM(AP46:AP53)</f>
        <v>27891.433000000005</v>
      </c>
      <c r="AQ54" s="716">
        <f t="shared" ref="AQ54" si="41">SUM(AQ46:AQ53)</f>
        <v>26455.393</v>
      </c>
      <c r="AR54" s="716">
        <f t="shared" ref="AR54" si="42">SUM(AR46:AR53)</f>
        <v>21132.441000000003</v>
      </c>
      <c r="AS54" s="716">
        <f t="shared" ref="AS54" si="43">SUM(AS46:AS53)</f>
        <v>16753.996999999999</v>
      </c>
      <c r="AT54" s="716">
        <f t="shared" ref="AT54" si="44">SUM(AT46:AT53)</f>
        <v>13553.689999999999</v>
      </c>
      <c r="AU54" s="716">
        <f t="shared" ref="AU54" si="45">SUM(AU46:AU53)</f>
        <v>13929.822000000002</v>
      </c>
      <c r="AV54" s="716">
        <f t="shared" ref="AV54" si="46">SUM(AV46:AV53)</f>
        <v>17024.748</v>
      </c>
      <c r="AW54" s="716">
        <f t="shared" ref="AW54" si="47">SUM(AW46:AW53)</f>
        <v>21111.847999999998</v>
      </c>
      <c r="AX54" s="716">
        <f t="shared" ref="AX54" si="48">SUM(AX46:AX53)</f>
        <v>24021.720999999998</v>
      </c>
      <c r="AY54" s="716">
        <f t="shared" ref="AY54" si="49">SUM(AY46:AY53)</f>
        <v>22244.466</v>
      </c>
      <c r="AZ54" s="716">
        <f t="shared" ref="AZ54" si="50">SUM(AZ46:AZ53)</f>
        <v>22627.335000000003</v>
      </c>
      <c r="BA54" s="716">
        <f t="shared" ref="BA54" si="51">SUM(BA46:BA53)</f>
        <v>21788.118000000002</v>
      </c>
      <c r="BB54" s="716">
        <f t="shared" ref="BB54" si="52">SUM(BB46:BB53)</f>
        <v>22236.295999999995</v>
      </c>
      <c r="BC54" s="716">
        <f t="shared" ref="BC54" si="53">SUM(BC46:BC53)</f>
        <v>19982.935000000001</v>
      </c>
      <c r="BD54" s="716">
        <f t="shared" ref="BD54" si="54">SUM(BD46:BD53)</f>
        <v>17699.449000000001</v>
      </c>
      <c r="BE54" s="716">
        <f t="shared" ref="BE54" si="55">SUM(BE46:BE53)</f>
        <v>14731.45</v>
      </c>
      <c r="BF54" s="716">
        <f t="shared" ref="BF54" si="56">SUM(BF46:BF53)</f>
        <v>13819.410000000002</v>
      </c>
      <c r="BG54" s="716">
        <f t="shared" ref="BG54" si="57">SUM(BG46:BG53)</f>
        <v>13237.617999999999</v>
      </c>
      <c r="BH54" s="716">
        <f t="shared" ref="BH54" si="58">SUM(BH46:BH53)</f>
        <v>15738.948</v>
      </c>
      <c r="BI54" s="716">
        <f t="shared" ref="BI54" si="59">SUM(BI46:BI53)</f>
        <v>17705.826000000001</v>
      </c>
      <c r="BJ54" s="716">
        <f t="shared" ref="BJ54" si="60">SUM(BJ46:BJ53)</f>
        <v>18636.673000000003</v>
      </c>
      <c r="BK54" s="716">
        <f t="shared" ref="BK54" si="61">SUM(BK46:BK53)</f>
        <v>18298.373</v>
      </c>
      <c r="BL54" s="716">
        <f t="shared" ref="BL54" si="62">SUM(BL46:BL53)</f>
        <v>19710.941999999999</v>
      </c>
      <c r="BM54" s="716">
        <f t="shared" ref="BM54" si="63">SUM(BM46:BM53)</f>
        <v>19232.628000000004</v>
      </c>
      <c r="BN54" s="716">
        <f t="shared" ref="BN54" si="64">SUM(BN46:BN53)</f>
        <v>18770.731</v>
      </c>
      <c r="BO54" s="716">
        <f t="shared" ref="BO54" si="65">SUM(BO46:BO53)</f>
        <v>16075.974</v>
      </c>
      <c r="BP54" s="716">
        <f t="shared" ref="BP54" si="66">SUM(BP46:BP53)</f>
        <v>14371.572999999999</v>
      </c>
      <c r="BQ54" s="716">
        <f t="shared" ref="BQ54" si="67">SUM(BQ46:BQ53)</f>
        <v>12610.965999999999</v>
      </c>
      <c r="BR54" s="716">
        <f t="shared" ref="BR54" si="68">SUM(BR46:BR53)</f>
        <v>11805.503999999999</v>
      </c>
      <c r="BS54" s="716">
        <f t="shared" ref="BS54" si="69">SUM(BS46:BS53)</f>
        <v>11885.137000000001</v>
      </c>
      <c r="BT54" s="716">
        <f t="shared" ref="BT54" si="70">SUM(BT46:BT53)</f>
        <v>15207.104000000003</v>
      </c>
      <c r="BU54" s="716">
        <f t="shared" ref="BU54" si="71">SUM(BU46:BU53)</f>
        <v>16455.543000000001</v>
      </c>
      <c r="BV54" s="716">
        <f t="shared" ref="BV54" si="72">SUM(BV46:BV53)</f>
        <v>17598.075000000001</v>
      </c>
      <c r="BW54" s="716">
        <f t="shared" ref="BW54" si="73">SUM(BW46:BW53)</f>
        <v>16768.623999999996</v>
      </c>
      <c r="BX54" s="716">
        <f t="shared" ref="BX54" si="74">SUM(BX46:BX53)</f>
        <v>17585.334999999999</v>
      </c>
      <c r="BY54" s="716">
        <f t="shared" ref="BY54" si="75">SUM(BY46:BY53)</f>
        <v>17825.993000000002</v>
      </c>
      <c r="BZ54" s="716">
        <f t="shared" ref="BZ54" si="76">SUM(BZ46:BZ53)</f>
        <v>16493.144</v>
      </c>
      <c r="CA54" s="716">
        <f t="shared" ref="CA54" si="77">SUM(CA46:CA53)</f>
        <v>14926.473</v>
      </c>
      <c r="CB54" s="716">
        <f t="shared" ref="CB54" si="78">SUM(CB46:CB53)</f>
        <v>15038.686</v>
      </c>
      <c r="CC54" s="716">
        <f>'[7]Dataset_18.30-20.30'!CY30</f>
        <v>13219.292000000001</v>
      </c>
      <c r="CD54" s="716">
        <f>'[7]Dataset_18.30-20.30'!CZ30</f>
        <v>11412.402999999998</v>
      </c>
      <c r="CE54" s="716">
        <f>'[7]Dataset_18.30-20.30'!DA30</f>
        <v>11624.629000000001</v>
      </c>
      <c r="CF54" s="716">
        <f>'[7]Dataset_18.30-20.30'!DB30</f>
        <v>14005.585999999999</v>
      </c>
      <c r="CG54" s="716">
        <f>'[8]Dataset_18.30-20.30'!DC30</f>
        <v>15835.608</v>
      </c>
      <c r="CH54" s="716">
        <f>'[8]Dataset_18.30-20.30'!DD30</f>
        <v>16646.118999999999</v>
      </c>
      <c r="CI54" s="716">
        <f>'[8]Dataset_18.30-20.30'!DE30</f>
        <v>15962.627</v>
      </c>
    </row>
    <row r="55" spans="1:87" ht="16.5" customHeight="1" x14ac:dyDescent="0.25"/>
    <row r="56" spans="1:87" s="164" customFormat="1" ht="16.5" customHeight="1" x14ac:dyDescent="0.25">
      <c r="A56" s="1110" t="s">
        <v>729</v>
      </c>
      <c r="B56" s="1107" t="s">
        <v>730</v>
      </c>
      <c r="C56" s="826" t="s">
        <v>274</v>
      </c>
      <c r="D56" s="971">
        <f>[9]Dataset!C112</f>
        <v>77.509034999999997</v>
      </c>
      <c r="E56" s="971">
        <f>[9]Dataset!D112</f>
        <v>72.767111</v>
      </c>
      <c r="F56" s="971">
        <f>[9]Dataset!E112</f>
        <v>78.826217999999997</v>
      </c>
      <c r="G56" s="971">
        <f>[9]Dataset!F112</f>
        <v>73.343537999999995</v>
      </c>
      <c r="H56" s="971">
        <f>[9]Dataset!G112</f>
        <v>75.907711000000006</v>
      </c>
      <c r="I56" s="971">
        <f>[9]Dataset!H112</f>
        <v>75.223889</v>
      </c>
      <c r="J56" s="971">
        <f>[9]Dataset!I112</f>
        <v>79.845299999999995</v>
      </c>
      <c r="K56" s="971">
        <f>[9]Dataset!J112</f>
        <v>78.645206000000002</v>
      </c>
      <c r="L56" s="971">
        <f>[9]Dataset!K112</f>
        <v>73.042456000000001</v>
      </c>
      <c r="M56" s="971">
        <f>[9]Dataset!L112</f>
        <v>73.333118999999996</v>
      </c>
      <c r="N56" s="971">
        <f>[9]Dataset!M112</f>
        <v>70.505075000000005</v>
      </c>
      <c r="O56" s="971">
        <f>[9]Dataset!N112</f>
        <v>68.553172000000004</v>
      </c>
      <c r="P56" s="971">
        <f>[9]Dataset!O112</f>
        <v>70.933702999999994</v>
      </c>
      <c r="Q56" s="971">
        <f>[9]Dataset!P112</f>
        <v>66.083516000000003</v>
      </c>
      <c r="R56" s="971">
        <f>[9]Dataset!Q112</f>
        <v>74.252103000000005</v>
      </c>
      <c r="S56" s="971">
        <f>[9]Dataset!R112</f>
        <v>67.310202000000004</v>
      </c>
      <c r="T56" s="971">
        <f>[9]Dataset!S112</f>
        <v>70.490071</v>
      </c>
      <c r="U56" s="971">
        <f>[9]Dataset!T112</f>
        <v>69.714667000000006</v>
      </c>
      <c r="V56" s="971">
        <f>[9]Dataset!U112</f>
        <v>73.651083</v>
      </c>
      <c r="W56" s="971">
        <f>[9]Dataset!V112</f>
        <v>72.901760999999993</v>
      </c>
      <c r="X56" s="971">
        <f>[9]Dataset!W112</f>
        <v>68.289698999999999</v>
      </c>
      <c r="Y56" s="971">
        <f>[9]Dataset!X112</f>
        <v>68.679597000000001</v>
      </c>
      <c r="Z56" s="971">
        <f>[9]Dataset!Y112</f>
        <v>66.084093999999993</v>
      </c>
      <c r="AA56" s="971">
        <f>[9]Dataset!Z112</f>
        <v>63.860593999999999</v>
      </c>
      <c r="AB56" s="971">
        <f>[9]Dataset!AA112</f>
        <v>65.636831000000001</v>
      </c>
      <c r="AC56" s="971">
        <f>[9]Dataset!AB112</f>
        <v>61.172165</v>
      </c>
      <c r="AD56" s="971">
        <f>[9]Dataset!AC112</f>
        <v>67.081832000000006</v>
      </c>
      <c r="AE56" s="971">
        <f>[9]Dataset!AD112</f>
        <v>61.886526000000003</v>
      </c>
      <c r="AF56" s="971">
        <f>[9]Dataset!AE112</f>
        <v>64.791889999999995</v>
      </c>
      <c r="AG56" s="971">
        <f>[9]Dataset!AF112</f>
        <v>63.412120999999999</v>
      </c>
      <c r="AH56" s="971">
        <f>[9]Dataset!AG112</f>
        <v>66.634129000000001</v>
      </c>
      <c r="AI56" s="971">
        <f>[9]Dataset!AH112</f>
        <v>66.937989999999999</v>
      </c>
      <c r="AJ56" s="971">
        <f>[9]Dataset!AI112</f>
        <v>62.515388999999999</v>
      </c>
      <c r="AK56" s="971">
        <f>[9]Dataset!AJ112</f>
        <v>63.248342000000001</v>
      </c>
      <c r="AL56" s="971">
        <f>[9]Dataset!AK112</f>
        <v>60.851331999999999</v>
      </c>
      <c r="AM56" s="971">
        <f>[9]Dataset!AL112</f>
        <v>59.072167999999998</v>
      </c>
      <c r="AN56" s="971">
        <f>[9]Dataset!AM112</f>
        <v>61.150213999999998</v>
      </c>
      <c r="AO56" s="971">
        <f>[9]Dataset!AN112</f>
        <v>58.455058999999999</v>
      </c>
      <c r="AP56" s="971">
        <f>[9]Dataset!AO112</f>
        <v>56.576571000000001</v>
      </c>
      <c r="AQ56" s="971">
        <f>[9]Dataset!AP112</f>
        <v>52.717916000000002</v>
      </c>
      <c r="AR56" s="971">
        <f>[9]Dataset!AQ112</f>
        <v>54.513128999999999</v>
      </c>
      <c r="AS56" s="971">
        <f>[9]Dataset!AR112</f>
        <v>52.482443000000004</v>
      </c>
      <c r="AT56" s="971">
        <f>[9]Dataset!AS112</f>
        <v>57.085729999999998</v>
      </c>
      <c r="AU56" s="971">
        <f>[9]Dataset!AT112</f>
        <v>57.873655999999997</v>
      </c>
      <c r="AV56" s="971">
        <f>[9]Dataset!AU112</f>
        <v>55.270887999999999</v>
      </c>
      <c r="AW56" s="971">
        <f>[9]Dataset!AV112</f>
        <v>56.446210000000001</v>
      </c>
      <c r="AX56" s="971">
        <f>[9]Dataset!AW112</f>
        <v>53.621229</v>
      </c>
      <c r="AY56" s="971">
        <f>[9]Dataset!AX112</f>
        <v>52.397734</v>
      </c>
      <c r="AZ56" s="971">
        <f>[9]Dataset!AY112</f>
        <v>53.862596000000003</v>
      </c>
      <c r="BA56" s="971">
        <f>[9]Dataset!AZ112</f>
        <v>50.342320000000001</v>
      </c>
      <c r="BB56" s="971">
        <f>[9]Dataset!BA112</f>
        <v>53.630026999999998</v>
      </c>
      <c r="BC56" s="971">
        <f>[9]Dataset!BB112</f>
        <v>50.567596999999999</v>
      </c>
      <c r="BD56" s="971">
        <f>[9]Dataset!BC112</f>
        <v>52.419075999999997</v>
      </c>
      <c r="BE56" s="971">
        <f>[9]Dataset!BD112</f>
        <v>51.862271</v>
      </c>
      <c r="BF56" s="971">
        <f>[9]Dataset!BE112</f>
        <v>55.064582000000001</v>
      </c>
      <c r="BG56" s="971">
        <f>[9]Dataset!BF112</f>
        <v>53.224269</v>
      </c>
      <c r="BH56" s="971">
        <f>[9]Dataset!BG112</f>
        <v>50.693300000000001</v>
      </c>
      <c r="BI56" s="971">
        <f>[9]Dataset!BH112</f>
        <v>51.943122000000002</v>
      </c>
      <c r="BJ56" s="971">
        <f>[9]Dataset!BI112</f>
        <v>49.127201999999997</v>
      </c>
      <c r="BK56" s="971">
        <f>[9]Dataset!BJ112</f>
        <v>47.815243000000002</v>
      </c>
      <c r="BL56" s="971">
        <f>[9]Dataset!BK112</f>
        <v>48.986293000000003</v>
      </c>
      <c r="BM56" s="971">
        <f>[9]Dataset!BL112</f>
        <v>45.794288000000002</v>
      </c>
      <c r="BN56" s="971">
        <f>[9]Dataset!BM112</f>
        <v>49.706139999999998</v>
      </c>
      <c r="BO56" s="971">
        <f>[9]Dataset!BN112</f>
        <v>45.904370999999998</v>
      </c>
      <c r="BP56" s="971">
        <f>[9]Dataset!BO112</f>
        <v>47.295352000000001</v>
      </c>
      <c r="BQ56" s="971">
        <f>[9]Dataset!BP112</f>
        <v>46.221682000000001</v>
      </c>
      <c r="BR56" s="971">
        <f>[9]Dataset!BQ112</f>
        <v>49.157764999999998</v>
      </c>
      <c r="BS56" s="971">
        <f>[9]Dataset!BR112</f>
        <v>47.856468</v>
      </c>
      <c r="BT56" s="971">
        <f>[9]Dataset!BS112</f>
        <v>46.599406000000002</v>
      </c>
      <c r="BU56" s="971">
        <f>[9]Dataset!BT112</f>
        <v>46.684975999999999</v>
      </c>
      <c r="BV56" s="971">
        <f>[9]Dataset!BU112</f>
        <v>44.751924000000002</v>
      </c>
      <c r="BW56" s="971">
        <f>[9]Dataset!BV112</f>
        <v>43.543737</v>
      </c>
      <c r="BX56" s="971">
        <f>[9]Dataset!BW112</f>
        <v>44.147218000000002</v>
      </c>
      <c r="BY56" s="971">
        <f>[9]Dataset!BX112</f>
        <v>41.251963000000003</v>
      </c>
      <c r="BZ56" s="971">
        <f>[9]Dataset!BY112</f>
        <v>45.404536999999998</v>
      </c>
      <c r="CA56" s="971">
        <f>[9]Dataset!BZ112</f>
        <v>42.099915000000003</v>
      </c>
      <c r="CB56" s="971">
        <f>[9]Dataset!CA112</f>
        <v>43.775888000000002</v>
      </c>
      <c r="CC56" s="971">
        <f>[9]Dataset!CB112</f>
        <v>42.829740999999999</v>
      </c>
      <c r="CD56" s="971">
        <f>[9]Dataset!CC112</f>
        <v>44.445824000000002</v>
      </c>
      <c r="CE56" s="971">
        <f>[9]Dataset!CD112</f>
        <v>43.559567999999999</v>
      </c>
      <c r="CF56" s="971">
        <f>[9]Dataset!CE112</f>
        <v>42.335999999999999</v>
      </c>
      <c r="CG56" s="971">
        <f>+[10]Dataset!CF115</f>
        <v>42.771222000000002</v>
      </c>
      <c r="CH56" s="971">
        <f>+[10]Dataset!CG115</f>
        <v>40.979120000000002</v>
      </c>
      <c r="CI56" s="971">
        <f>+[10]Dataset!CH115</f>
        <v>39.569361999999998</v>
      </c>
    </row>
    <row r="57" spans="1:87" ht="16.5" customHeight="1" x14ac:dyDescent="0.25">
      <c r="A57" s="1111"/>
      <c r="B57" s="1108"/>
      <c r="C57" s="966" t="s">
        <v>684</v>
      </c>
      <c r="D57" s="968">
        <f>[9]Dataset!C113</f>
        <v>8.3257200000000005</v>
      </c>
      <c r="E57" s="968">
        <f>[9]Dataset!D113</f>
        <v>7.7948079999999997</v>
      </c>
      <c r="F57" s="968">
        <f>[9]Dataset!E113</f>
        <v>8.7026920000000008</v>
      </c>
      <c r="G57" s="968">
        <f>[9]Dataset!F113</f>
        <v>7.8160509999999999</v>
      </c>
      <c r="H57" s="968">
        <f>[9]Dataset!G113</f>
        <v>8.0369700000000002</v>
      </c>
      <c r="I57" s="968">
        <f>[9]Dataset!H113</f>
        <v>7.47255</v>
      </c>
      <c r="J57" s="968">
        <f>[9]Dataset!I113</f>
        <v>7.908379</v>
      </c>
      <c r="K57" s="968">
        <f>[9]Dataset!J113</f>
        <v>7.7520899999999999</v>
      </c>
      <c r="L57" s="968">
        <f>[9]Dataset!K113</f>
        <v>7.2716099999999999</v>
      </c>
      <c r="M57" s="968">
        <f>[9]Dataset!L113</f>
        <v>7.5832819999999996</v>
      </c>
      <c r="N57" s="968">
        <f>[9]Dataset!M113</f>
        <v>7.3927500000000004</v>
      </c>
      <c r="O57" s="968">
        <f>[9]Dataset!N113</f>
        <v>7.1209210000000001</v>
      </c>
      <c r="P57" s="968">
        <f>[9]Dataset!O113</f>
        <v>7.4641500000000001</v>
      </c>
      <c r="Q57" s="968">
        <f>[9]Dataset!P113</f>
        <v>7.0502039999999999</v>
      </c>
      <c r="R57" s="968">
        <f>[9]Dataset!Q113</f>
        <v>7.9514069999999997</v>
      </c>
      <c r="S57" s="968">
        <f>[9]Dataset!R113</f>
        <v>7.2322519999999999</v>
      </c>
      <c r="T57" s="968">
        <f>[9]Dataset!S113</f>
        <v>7.5220200000000004</v>
      </c>
      <c r="U57" s="968">
        <f>[9]Dataset!T113</f>
        <v>7.3932900000000004</v>
      </c>
      <c r="V57" s="968">
        <f>[9]Dataset!U113</f>
        <v>7.6534659999999999</v>
      </c>
      <c r="W57" s="968">
        <f>[9]Dataset!V113</f>
        <v>7.5612599999999999</v>
      </c>
      <c r="X57" s="968">
        <f>[9]Dataset!W113</f>
        <v>7.0814700000000004</v>
      </c>
      <c r="Y57" s="968">
        <f>[9]Dataset!X113</f>
        <v>7.1616819999999999</v>
      </c>
      <c r="Z57" s="968">
        <f>[9]Dataset!Y113</f>
        <v>6.9608100000000004</v>
      </c>
      <c r="AA57" s="968">
        <f>[9]Dataset!Z113</f>
        <v>6.8033710000000003</v>
      </c>
      <c r="AB57" s="968">
        <f>[9]Dataset!AA113</f>
        <v>7.0388099999999998</v>
      </c>
      <c r="AC57" s="968">
        <f>[9]Dataset!AB113</f>
        <v>6.6190040000000003</v>
      </c>
      <c r="AD57" s="968">
        <f>[9]Dataset!AC113</f>
        <v>7.2855270000000001</v>
      </c>
      <c r="AE57" s="968">
        <f>[9]Dataset!AD113</f>
        <v>6.6408839999999998</v>
      </c>
      <c r="AF57" s="968">
        <f>[9]Dataset!AE113</f>
        <v>7.0664400000000001</v>
      </c>
      <c r="AG57" s="968">
        <f>[9]Dataset!AF113</f>
        <v>6.7313400000000003</v>
      </c>
      <c r="AH57" s="968">
        <f>[9]Dataset!AG113</f>
        <v>7.1183439999999996</v>
      </c>
      <c r="AI57" s="968">
        <f>[9]Dataset!AH113</f>
        <v>7.2988499999999998</v>
      </c>
      <c r="AJ57" s="968">
        <f>[9]Dataset!AI113</f>
        <v>6.7027799999999997</v>
      </c>
      <c r="AK57" s="968">
        <f>[9]Dataset!AJ113</f>
        <v>6.9447130000000001</v>
      </c>
      <c r="AL57" s="968">
        <f>[9]Dataset!AK113</f>
        <v>6.75861</v>
      </c>
      <c r="AM57" s="968">
        <f>[9]Dataset!AL113</f>
        <v>6.4248050000000001</v>
      </c>
      <c r="AN57" s="968">
        <f>[9]Dataset!AM113</f>
        <v>6.8036399999999997</v>
      </c>
      <c r="AO57" s="968">
        <f>[9]Dataset!AN113</f>
        <v>6.5292339999999998</v>
      </c>
      <c r="AP57" s="968">
        <f>[9]Dataset!AO113</f>
        <v>6.5043889999999998</v>
      </c>
      <c r="AQ57" s="968">
        <f>[9]Dataset!AP113</f>
        <v>6.257504</v>
      </c>
      <c r="AR57" s="968">
        <f>[9]Dataset!AQ113</f>
        <v>6.5156099999999997</v>
      </c>
      <c r="AS57" s="968">
        <f>[9]Dataset!AR113</f>
        <v>5.9805599999999997</v>
      </c>
      <c r="AT57" s="968">
        <f>[9]Dataset!AS113</f>
        <v>6.49946</v>
      </c>
      <c r="AU57" s="968">
        <f>[9]Dataset!AT113</f>
        <v>6.6054899999999996</v>
      </c>
      <c r="AV57" s="968">
        <f>[9]Dataset!AU113</f>
        <v>6.0482699999999996</v>
      </c>
      <c r="AW57" s="968">
        <f>[9]Dataset!AV113</f>
        <v>6.2283030000000004</v>
      </c>
      <c r="AX57" s="968">
        <f>[9]Dataset!AW113</f>
        <v>6.0325800000000003</v>
      </c>
      <c r="AY57" s="968">
        <f>[9]Dataset!AX113</f>
        <v>5.9183779999999997</v>
      </c>
      <c r="AZ57" s="968">
        <f>[9]Dataset!AY113</f>
        <v>6.0903600000000004</v>
      </c>
      <c r="BA57" s="968">
        <f>[9]Dataset!AZ113</f>
        <v>5.5616680000000001</v>
      </c>
      <c r="BB57" s="968">
        <f>[9]Dataset!BA113</f>
        <v>6.0775810000000003</v>
      </c>
      <c r="BC57" s="968">
        <f>[9]Dataset!BB113</f>
        <v>5.7943740000000004</v>
      </c>
      <c r="BD57" s="968">
        <f>[9]Dataset!BC113</f>
        <v>5.8490700000000002</v>
      </c>
      <c r="BE57" s="968">
        <f>[9]Dataset!BD113</f>
        <v>5.8949400000000001</v>
      </c>
      <c r="BF57" s="968">
        <f>[9]Dataset!BE113</f>
        <v>6.3465990000000003</v>
      </c>
      <c r="BG57" s="968">
        <f>[9]Dataset!BF113</f>
        <v>6.1736700000000004</v>
      </c>
      <c r="BH57" s="968">
        <f>[9]Dataset!BG113</f>
        <v>5.8065300000000004</v>
      </c>
      <c r="BI57" s="968">
        <f>[9]Dataset!BH113</f>
        <v>5.9072050000000003</v>
      </c>
      <c r="BJ57" s="968">
        <f>[9]Dataset!BI113</f>
        <v>5.6031300000000002</v>
      </c>
      <c r="BK57" s="968">
        <f>[9]Dataset!BJ113</f>
        <v>5.506723</v>
      </c>
      <c r="BL57" s="968">
        <f>[9]Dataset!BK113</f>
        <v>5.8981199999999996</v>
      </c>
      <c r="BM57" s="968">
        <f>[9]Dataset!BL113</f>
        <v>5.6549079999999998</v>
      </c>
      <c r="BN57" s="968">
        <f>[9]Dataset!BM113</f>
        <v>6.2050840000000003</v>
      </c>
      <c r="BO57" s="968">
        <f>[9]Dataset!BN113</f>
        <v>5.6393399999999998</v>
      </c>
      <c r="BP57" s="968">
        <f>[9]Dataset!BO113</f>
        <v>5.6908200000000004</v>
      </c>
      <c r="BQ57" s="968">
        <f>[9]Dataset!BP113</f>
        <v>5.6340000000000003</v>
      </c>
      <c r="BR57" s="968">
        <f>[9]Dataset!BQ113</f>
        <v>6.070513</v>
      </c>
      <c r="BS57" s="968">
        <f>[9]Dataset!BR113</f>
        <v>5.8604099999999999</v>
      </c>
      <c r="BT57" s="968">
        <f>[9]Dataset!BS113</f>
        <v>5.7713400000000004</v>
      </c>
      <c r="BU57" s="968">
        <f>[9]Dataset!BT113</f>
        <v>5.8254890000000001</v>
      </c>
      <c r="BV57" s="968">
        <f>[9]Dataset!BU113</f>
        <v>5.4697800000000001</v>
      </c>
      <c r="BW57" s="968">
        <f>[9]Dataset!BV113</f>
        <v>5.1129959999999999</v>
      </c>
      <c r="BX57" s="968">
        <f>[9]Dataset!BW113</f>
        <v>5.4557099999999998</v>
      </c>
      <c r="BY57" s="968">
        <f>[9]Dataset!BX113</f>
        <v>5.234572</v>
      </c>
      <c r="BZ57" s="968">
        <f>[9]Dataset!BY113</f>
        <v>5.6831060000000004</v>
      </c>
      <c r="CA57" s="968">
        <f>[9]Dataset!BZ113</f>
        <v>5.2992280000000003</v>
      </c>
      <c r="CB57" s="968">
        <f>[9]Dataset!CA113</f>
        <v>5.4374099999999999</v>
      </c>
      <c r="CC57" s="968">
        <f>[9]Dataset!CB113</f>
        <v>5.1752960000000003</v>
      </c>
      <c r="CD57" s="968">
        <f>[9]Dataset!CC113</f>
        <v>5.7499729999999998</v>
      </c>
      <c r="CE57" s="968">
        <f>[9]Dataset!CD113</f>
        <v>5.5177800000000001</v>
      </c>
      <c r="CF57" s="968">
        <f>[9]Dataset!CE113</f>
        <v>5.3798700000000004</v>
      </c>
      <c r="CG57" s="968">
        <f>[10]Dataset!CF116</f>
        <v>5.499028</v>
      </c>
      <c r="CH57" s="968">
        <f>[10]Dataset!CG116</f>
        <v>5.2265699999999997</v>
      </c>
      <c r="CI57" s="968">
        <f>[10]Dataset!CH116</f>
        <v>5.0529890000000002</v>
      </c>
    </row>
    <row r="58" spans="1:87" ht="16.5" customHeight="1" x14ac:dyDescent="0.25">
      <c r="A58" s="1111"/>
      <c r="B58" s="1108"/>
      <c r="C58" s="966" t="s">
        <v>685</v>
      </c>
      <c r="D58" s="968">
        <f>[9]Dataset!C114</f>
        <v>6.8656199999999998</v>
      </c>
      <c r="E58" s="968">
        <f>[9]Dataset!D114</f>
        <v>6.45106</v>
      </c>
      <c r="F58" s="968">
        <f>[9]Dataset!E114</f>
        <v>6.8570450000000003</v>
      </c>
      <c r="G58" s="968">
        <f>[9]Dataset!F114</f>
        <v>6.2476440000000002</v>
      </c>
      <c r="H58" s="968">
        <f>[9]Dataset!G114</f>
        <v>6.3946800000000001</v>
      </c>
      <c r="I58" s="968">
        <f>[9]Dataset!H114</f>
        <v>6.6905400000000004</v>
      </c>
      <c r="J58" s="968">
        <f>[9]Dataset!I114</f>
        <v>6.854813</v>
      </c>
      <c r="K58" s="968">
        <f>[9]Dataset!J114</f>
        <v>6.6597299999999997</v>
      </c>
      <c r="L58" s="968">
        <f>[9]Dataset!K114</f>
        <v>6.2877000000000001</v>
      </c>
      <c r="M58" s="968">
        <f>[9]Dataset!L114</f>
        <v>6.2080289999999998</v>
      </c>
      <c r="N58" s="968">
        <f>[9]Dataset!M114</f>
        <v>6.0108600000000001</v>
      </c>
      <c r="O58" s="968">
        <f>[9]Dataset!N114</f>
        <v>5.682086</v>
      </c>
      <c r="P58" s="968">
        <f>[9]Dataset!O114</f>
        <v>5.6314200000000003</v>
      </c>
      <c r="Q58" s="968">
        <f>[9]Dataset!P114</f>
        <v>5.2634119999999998</v>
      </c>
      <c r="R58" s="968">
        <f>[9]Dataset!Q114</f>
        <v>6.1385889999999996</v>
      </c>
      <c r="S58" s="968">
        <f>[9]Dataset!R114</f>
        <v>5.5373760000000001</v>
      </c>
      <c r="T58" s="968">
        <f>[9]Dataset!S114</f>
        <v>5.78505</v>
      </c>
      <c r="U58" s="968">
        <f>[9]Dataset!T114</f>
        <v>5.7692600000000001</v>
      </c>
      <c r="V58" s="968">
        <f>[9]Dataset!U114</f>
        <v>6.074109</v>
      </c>
      <c r="W58" s="968">
        <f>[9]Dataset!V114</f>
        <v>6.0472799999999998</v>
      </c>
      <c r="X58" s="968">
        <f>[9]Dataset!W114</f>
        <v>5.6859599999999997</v>
      </c>
      <c r="Y58" s="968">
        <f>[9]Dataset!X114</f>
        <v>5.7515539999999996</v>
      </c>
      <c r="Z58" s="968">
        <f>[9]Dataset!Y114</f>
        <v>5.5130699999999999</v>
      </c>
      <c r="AA58" s="968">
        <f>[9]Dataset!Z114</f>
        <v>5.1979600000000001</v>
      </c>
      <c r="AB58" s="968">
        <f>[9]Dataset!AA114</f>
        <v>5.2441800000000001</v>
      </c>
      <c r="AC58" s="968">
        <f>[9]Dataset!AB114</f>
        <v>4.9672000000000001</v>
      </c>
      <c r="AD58" s="968">
        <f>[9]Dataset!AC114</f>
        <v>5.5702970000000001</v>
      </c>
      <c r="AE58" s="968">
        <f>[9]Dataset!AD114</f>
        <v>5.052003</v>
      </c>
      <c r="AF58" s="968">
        <f>[9]Dataset!AE114</f>
        <v>5.4478799999999996</v>
      </c>
      <c r="AG58" s="968">
        <f>[9]Dataset!AF114</f>
        <v>5.2971300000000001</v>
      </c>
      <c r="AH58" s="968">
        <f>[9]Dataset!AG114</f>
        <v>5.5312989999999997</v>
      </c>
      <c r="AI58" s="968">
        <f>[9]Dataset!AH114</f>
        <v>5.90571</v>
      </c>
      <c r="AJ58" s="968">
        <f>[9]Dataset!AI114</f>
        <v>5.4156000000000004</v>
      </c>
      <c r="AK58" s="968">
        <f>[9]Dataset!AJ114</f>
        <v>5.3871799999999999</v>
      </c>
      <c r="AL58" s="968">
        <f>[9]Dataset!AK114</f>
        <v>4.9828380000000001</v>
      </c>
      <c r="AM58" s="968">
        <f>[9]Dataset!AL114</f>
        <v>4.8829909999999996</v>
      </c>
      <c r="AN58" s="968">
        <f>[9]Dataset!AM114</f>
        <v>5.1554700000000002</v>
      </c>
      <c r="AO58" s="968">
        <f>[9]Dataset!AN114</f>
        <v>4.9635819999999997</v>
      </c>
      <c r="AP58" s="968">
        <f>[9]Dataset!AO114</f>
        <v>5.1130469999999999</v>
      </c>
      <c r="AQ58" s="968">
        <f>[9]Dataset!AP114</f>
        <v>4.7726559999999996</v>
      </c>
      <c r="AR58" s="968">
        <f>[9]Dataset!AQ114</f>
        <v>4.9589400000000001</v>
      </c>
      <c r="AS58" s="968">
        <f>[9]Dataset!AR114</f>
        <v>4.5187499999999998</v>
      </c>
      <c r="AT58" s="968">
        <f>[9]Dataset!AS114</f>
        <v>4.8444940000000001</v>
      </c>
      <c r="AU58" s="968">
        <f>[9]Dataset!AT114</f>
        <v>5.5338599999999998</v>
      </c>
      <c r="AV58" s="968">
        <f>[9]Dataset!AU114</f>
        <v>5.0541600000000004</v>
      </c>
      <c r="AW58" s="968">
        <f>[9]Dataset!AV114</f>
        <v>4.911206</v>
      </c>
      <c r="AX58" s="968">
        <f>[9]Dataset!AW114</f>
        <v>4.7738100000000001</v>
      </c>
      <c r="AY58" s="968">
        <f>[9]Dataset!AX114</f>
        <v>4.5915119999999998</v>
      </c>
      <c r="AZ58" s="968">
        <f>[9]Dataset!AY114</f>
        <v>4.57986</v>
      </c>
      <c r="BA58" s="968">
        <f>[9]Dataset!AZ114</f>
        <v>4.3513679999999999</v>
      </c>
      <c r="BB58" s="968">
        <f>[9]Dataset!BA114</f>
        <v>4.6897419999999999</v>
      </c>
      <c r="BC58" s="968">
        <f>[9]Dataset!BB114</f>
        <v>4.5279439999999997</v>
      </c>
      <c r="BD58" s="968">
        <f>[9]Dataset!BC114</f>
        <v>4.5329699999999997</v>
      </c>
      <c r="BE58" s="968">
        <f>[9]Dataset!BD114</f>
        <v>4.4037899999999999</v>
      </c>
      <c r="BF58" s="968">
        <f>[9]Dataset!BE114</f>
        <v>4.7774409999999996</v>
      </c>
      <c r="BG58" s="968">
        <f>[9]Dataset!BF114</f>
        <v>4.6201800000000004</v>
      </c>
      <c r="BH58" s="968">
        <f>[9]Dataset!BG114</f>
        <v>4.3267499999999997</v>
      </c>
      <c r="BI58" s="968">
        <f>[9]Dataset!BH114</f>
        <v>4.4865370000000002</v>
      </c>
      <c r="BJ58" s="968">
        <f>[9]Dataset!BI114</f>
        <v>4.1806200000000002</v>
      </c>
      <c r="BK58" s="968">
        <f>[9]Dataset!BJ114</f>
        <v>4.0684100000000001</v>
      </c>
      <c r="BL58" s="968">
        <f>[9]Dataset!BK114</f>
        <v>4.0879500000000002</v>
      </c>
      <c r="BM58" s="968">
        <f>[9]Dataset!BL114</f>
        <v>3.593324</v>
      </c>
      <c r="BN58" s="968">
        <f>[9]Dataset!BM114</f>
        <v>3.6056699999999999</v>
      </c>
      <c r="BO58" s="968">
        <f>[9]Dataset!BN114</f>
        <v>3.5001259999999998</v>
      </c>
      <c r="BP58" s="968">
        <f>[9]Dataset!BO114</f>
        <v>3.4198499999999998</v>
      </c>
      <c r="BQ58" s="968">
        <f>[9]Dataset!BP114</f>
        <v>3.41004</v>
      </c>
      <c r="BR58" s="968">
        <f>[9]Dataset!BQ114</f>
        <v>3.7859989999999999</v>
      </c>
      <c r="BS58" s="968">
        <f>[9]Dataset!BR114</f>
        <v>3.6158700000000001</v>
      </c>
      <c r="BT58" s="968">
        <f>[9]Dataset!BS114</f>
        <v>3.5612699999999999</v>
      </c>
      <c r="BU58" s="968">
        <f>[9]Dataset!BT114</f>
        <v>3.3791099999999998</v>
      </c>
      <c r="BV58" s="968">
        <f>[9]Dataset!BU114</f>
        <v>3.2813099999999999</v>
      </c>
      <c r="BW58" s="968">
        <f>[9]Dataset!BV114</f>
        <v>3.2589039999999998</v>
      </c>
      <c r="BX58" s="968">
        <f>[9]Dataset!BW114</f>
        <v>3.1848299999999998</v>
      </c>
      <c r="BY58" s="968">
        <f>[9]Dataset!BX114</f>
        <v>2.8928340000000001</v>
      </c>
      <c r="BZ58" s="968">
        <f>[9]Dataset!BY114</f>
        <v>3.2690429999999999</v>
      </c>
      <c r="CA58" s="968">
        <f>[9]Dataset!BZ114</f>
        <v>3.0058210000000001</v>
      </c>
      <c r="CB58" s="968">
        <f>[9]Dataset!CA114</f>
        <v>3.0764100000000001</v>
      </c>
      <c r="CC58" s="968">
        <f>[9]Dataset!CB114</f>
        <v>3.2284799999999998</v>
      </c>
      <c r="CD58" s="968">
        <f>[9]Dataset!CC114</f>
        <v>3.2141109999999999</v>
      </c>
      <c r="CE58" s="968">
        <f>[9]Dataset!CD114</f>
        <v>3.1241400000000001</v>
      </c>
      <c r="CF58" s="968">
        <f>[9]Dataset!CE114</f>
        <v>3.1216499999999998</v>
      </c>
      <c r="CG58" s="968">
        <f>[10]Dataset!CF117</f>
        <v>3.0166409999999999</v>
      </c>
      <c r="CH58" s="968">
        <f>[10]Dataset!CG117</f>
        <v>2.8497599999999998</v>
      </c>
      <c r="CI58" s="968">
        <f>[10]Dataset!CH117</f>
        <v>2.833329</v>
      </c>
    </row>
    <row r="59" spans="1:87" ht="16.5" customHeight="1" x14ac:dyDescent="0.25">
      <c r="A59" s="1111"/>
      <c r="B59" s="1108"/>
      <c r="C59" s="966" t="s">
        <v>732</v>
      </c>
      <c r="D59" s="968">
        <f>[9]Dataset!C115</f>
        <v>4.8377350000000003</v>
      </c>
      <c r="E59" s="968">
        <f>[9]Dataset!D115</f>
        <v>4.6340640000000004</v>
      </c>
      <c r="F59" s="968">
        <f>[9]Dataset!E115</f>
        <v>5.0827929999999997</v>
      </c>
      <c r="G59" s="968">
        <f>[9]Dataset!F115</f>
        <v>4.7111210000000003</v>
      </c>
      <c r="H59" s="968">
        <f>[9]Dataset!G115</f>
        <v>5.2142150000000003</v>
      </c>
      <c r="I59" s="968">
        <f>[9]Dataset!H115</f>
        <v>5.129232</v>
      </c>
      <c r="J59" s="968">
        <f>[9]Dataset!I115</f>
        <v>6.0260680000000004</v>
      </c>
      <c r="K59" s="968">
        <f>[9]Dataset!J115</f>
        <v>6.4948779999999999</v>
      </c>
      <c r="L59" s="968">
        <f>[9]Dataset!K115</f>
        <v>5.0957439999999998</v>
      </c>
      <c r="M59" s="968">
        <f>[9]Dataset!L115</f>
        <v>4.728008</v>
      </c>
      <c r="N59" s="968">
        <f>[9]Dataset!M115</f>
        <v>4.4432400000000003</v>
      </c>
      <c r="O59" s="968">
        <f>[9]Dataset!N115</f>
        <v>4.4982090000000001</v>
      </c>
      <c r="P59" s="968">
        <f>[9]Dataset!O115</f>
        <v>4.5879599999999998</v>
      </c>
      <c r="Q59" s="968">
        <f>[9]Dataset!P115</f>
        <v>4.4037839999999999</v>
      </c>
      <c r="R59" s="968">
        <f>[9]Dataset!Q115</f>
        <v>4.8632739999999997</v>
      </c>
      <c r="S59" s="968">
        <f>[9]Dataset!R115</f>
        <v>4.5352319999999997</v>
      </c>
      <c r="T59" s="968">
        <f>[9]Dataset!S115</f>
        <v>4.7870499999999998</v>
      </c>
      <c r="U59" s="968">
        <f>[9]Dataset!T115</f>
        <v>4.7847419999999996</v>
      </c>
      <c r="V59" s="968">
        <f>[9]Dataset!U115</f>
        <v>5.5708080000000004</v>
      </c>
      <c r="W59" s="968">
        <f>[9]Dataset!V115</f>
        <v>5.9085739999999998</v>
      </c>
      <c r="X59" s="968">
        <f>[9]Dataset!W115</f>
        <v>4.6900199999999996</v>
      </c>
      <c r="Y59" s="968">
        <f>[9]Dataset!X115</f>
        <v>4.4357059999999997</v>
      </c>
      <c r="Z59" s="968">
        <f>[9]Dataset!Y115</f>
        <v>4.1192859999999998</v>
      </c>
      <c r="AA59" s="968">
        <f>[9]Dataset!Z115</f>
        <v>4.0822830000000003</v>
      </c>
      <c r="AB59" s="968">
        <f>[9]Dataset!AA115</f>
        <v>4.1123599999999998</v>
      </c>
      <c r="AC59" s="968">
        <f>[9]Dataset!AB115</f>
        <v>3.9575719999999999</v>
      </c>
      <c r="AD59" s="968">
        <f>[9]Dataset!AC115</f>
        <v>4.3905219999999998</v>
      </c>
      <c r="AE59" s="968">
        <f>[9]Dataset!AD115</f>
        <v>4.036257</v>
      </c>
      <c r="AF59" s="968">
        <f>[9]Dataset!AE115</f>
        <v>4.2691980000000003</v>
      </c>
      <c r="AG59" s="968">
        <f>[9]Dataset!AF115</f>
        <v>4.5094200000000004</v>
      </c>
      <c r="AH59" s="968">
        <f>[9]Dataset!AG115</f>
        <v>4.9652089999999998</v>
      </c>
      <c r="AI59" s="968">
        <f>[9]Dataset!AH115</f>
        <v>5.2599520000000002</v>
      </c>
      <c r="AJ59" s="968">
        <f>[9]Dataset!AI115</f>
        <v>4.51403</v>
      </c>
      <c r="AK59" s="968">
        <f>[9]Dataset!AJ115</f>
        <v>4.1487970000000001</v>
      </c>
      <c r="AL59" s="968">
        <f>[9]Dataset!AK115</f>
        <v>3.8961960000000002</v>
      </c>
      <c r="AM59" s="968">
        <f>[9]Dataset!AL115</f>
        <v>3.793946</v>
      </c>
      <c r="AN59" s="968">
        <f>[9]Dataset!AM115</f>
        <v>3.9173040000000001</v>
      </c>
      <c r="AO59" s="968">
        <f>[9]Dataset!AN115</f>
        <v>3.8049729999999999</v>
      </c>
      <c r="AP59" s="968">
        <f>[9]Dataset!AO115</f>
        <v>2.3484400000000001</v>
      </c>
      <c r="AQ59" s="968">
        <f>[9]Dataset!AP115</f>
        <v>1.380512</v>
      </c>
      <c r="AR59" s="968">
        <f>[9]Dataset!AQ115</f>
        <v>1.411246</v>
      </c>
      <c r="AS59" s="968">
        <f>[9]Dataset!AR115</f>
        <v>1.769695</v>
      </c>
      <c r="AT59" s="968">
        <f>[9]Dataset!AS115</f>
        <v>2.941446</v>
      </c>
      <c r="AU59" s="968">
        <f>[9]Dataset!AT115</f>
        <v>3.4668700000000001</v>
      </c>
      <c r="AV59" s="968">
        <f>[9]Dataset!AU115</f>
        <v>3.1434000000000002</v>
      </c>
      <c r="AW59" s="968">
        <f>[9]Dataset!AV115</f>
        <v>3.0315409999999998</v>
      </c>
      <c r="AX59" s="968">
        <f>[9]Dataset!AW115</f>
        <v>2.3169200000000001</v>
      </c>
      <c r="AY59" s="968">
        <f>[9]Dataset!AX115</f>
        <v>2.3048999999999999</v>
      </c>
      <c r="AZ59" s="968">
        <f>[9]Dataset!AY115</f>
        <v>2.1738420000000001</v>
      </c>
      <c r="BA59" s="968">
        <f>[9]Dataset!AZ115</f>
        <v>2.3300800000000002</v>
      </c>
      <c r="BB59" s="968">
        <f>[9]Dataset!BA115</f>
        <v>2.0628500000000001</v>
      </c>
      <c r="BC59" s="968">
        <f>[9]Dataset!BB115</f>
        <v>1.8369390000000001</v>
      </c>
      <c r="BD59" s="968">
        <f>[9]Dataset!BC115</f>
        <v>2.6465100000000001</v>
      </c>
      <c r="BE59" s="968">
        <f>[9]Dataset!BD115</f>
        <v>3.2545160000000002</v>
      </c>
      <c r="BF59" s="968">
        <f>[9]Dataset!BE115</f>
        <v>3.6850000000000001</v>
      </c>
      <c r="BG59" s="968">
        <f>[9]Dataset!BF115</f>
        <v>3.6126119999999999</v>
      </c>
      <c r="BH59" s="968">
        <f>[9]Dataset!BG115</f>
        <v>2.9266960000000002</v>
      </c>
      <c r="BI59" s="968">
        <f>[9]Dataset!BH115</f>
        <v>2.7421519999999999</v>
      </c>
      <c r="BJ59" s="968">
        <f>[9]Dataset!BI115</f>
        <v>2.5498099999999999</v>
      </c>
      <c r="BK59" s="968">
        <f>[9]Dataset!BJ115</f>
        <v>2.4997029999999998</v>
      </c>
      <c r="BL59" s="968">
        <f>[9]Dataset!BK115</f>
        <v>2.5387249999999999</v>
      </c>
      <c r="BM59" s="968">
        <f>[9]Dataset!BL115</f>
        <v>2.4631720000000001</v>
      </c>
      <c r="BN59" s="968">
        <f>[9]Dataset!BM115</f>
        <v>2.7489789999999998</v>
      </c>
      <c r="BO59" s="968">
        <f>[9]Dataset!BN115</f>
        <v>2.6366779999999999</v>
      </c>
      <c r="BP59" s="968">
        <f>[9]Dataset!BO115</f>
        <v>3.0250059999999999</v>
      </c>
      <c r="BQ59" s="968">
        <f>[9]Dataset!BP115</f>
        <v>2.8488319999999998</v>
      </c>
      <c r="BR59" s="968">
        <f>[9]Dataset!BQ115</f>
        <v>3.0728080000000002</v>
      </c>
      <c r="BS59" s="968">
        <f>[9]Dataset!BR115</f>
        <v>3.1831299999999998</v>
      </c>
      <c r="BT59" s="968">
        <f>[9]Dataset!BS115</f>
        <v>2.6456080000000002</v>
      </c>
      <c r="BU59" s="968">
        <f>[9]Dataset!BT115</f>
        <v>2.5967470000000001</v>
      </c>
      <c r="BV59" s="968">
        <f>[9]Dataset!BU115</f>
        <v>2.4048180000000001</v>
      </c>
      <c r="BW59" s="968">
        <f>[9]Dataset!BV115</f>
        <v>2.4739420000000001</v>
      </c>
      <c r="BX59" s="968">
        <f>[9]Dataset!BW115</f>
        <v>2.3317299999999999</v>
      </c>
      <c r="BY59" s="968">
        <f>[9]Dataset!BX115</f>
        <v>2.189432</v>
      </c>
      <c r="BZ59" s="968">
        <f>[9]Dataset!BY115</f>
        <v>2.3956059999999999</v>
      </c>
      <c r="CA59" s="968">
        <f>[9]Dataset!BZ115</f>
        <v>2.3973080000000002</v>
      </c>
      <c r="CB59" s="968">
        <f>[9]Dataset!CA115</f>
        <v>2.63503</v>
      </c>
      <c r="CC59" s="968">
        <f>[9]Dataset!CB115</f>
        <v>2.56793</v>
      </c>
      <c r="CD59" s="968">
        <f>[9]Dataset!CC115</f>
        <v>2.736561</v>
      </c>
      <c r="CE59" s="968">
        <f>[9]Dataset!CD115</f>
        <v>2.829288</v>
      </c>
      <c r="CF59" s="968">
        <f>[9]Dataset!CE115</f>
        <v>2.5308039999999998</v>
      </c>
      <c r="CG59" s="968">
        <f>[10]Dataset!CF118</f>
        <v>2.3728899999999999</v>
      </c>
      <c r="CH59" s="968">
        <f>[10]Dataset!CG118</f>
        <v>2.3388119999999999</v>
      </c>
      <c r="CI59" s="968">
        <f>[10]Dataset!CH118</f>
        <v>2.1826089999999998</v>
      </c>
    </row>
    <row r="60" spans="1:87" ht="16.5" customHeight="1" x14ac:dyDescent="0.25">
      <c r="A60" s="1111"/>
      <c r="B60" s="1108"/>
      <c r="C60" s="966" t="s">
        <v>687</v>
      </c>
      <c r="D60" s="968">
        <f>[9]Dataset!C116</f>
        <v>4.5564299999999998</v>
      </c>
      <c r="E60" s="968">
        <f>[9]Dataset!D116</f>
        <v>4.2614879999999999</v>
      </c>
      <c r="F60" s="968">
        <f>[9]Dataset!E116</f>
        <v>4.6110639999999998</v>
      </c>
      <c r="G60" s="968">
        <f>[9]Dataset!F116</f>
        <v>4.3227399999999996</v>
      </c>
      <c r="H60" s="968">
        <f>[9]Dataset!G116</f>
        <v>4.4165400000000004</v>
      </c>
      <c r="I60" s="968">
        <f>[9]Dataset!H116</f>
        <v>4.5779699999999997</v>
      </c>
      <c r="J60" s="968">
        <f>[9]Dataset!I116</f>
        <v>4.8310089999999999</v>
      </c>
      <c r="K60" s="968">
        <f>[9]Dataset!J116</f>
        <v>4.6753200000000001</v>
      </c>
      <c r="L60" s="968">
        <f>[9]Dataset!K116</f>
        <v>4.5099</v>
      </c>
      <c r="M60" s="968">
        <f>[9]Dataset!L116</f>
        <v>4.5143440000000004</v>
      </c>
      <c r="N60" s="968">
        <f>[9]Dataset!M116</f>
        <v>4.3208099999999998</v>
      </c>
      <c r="O60" s="968">
        <f>[9]Dataset!N116</f>
        <v>4.2062759999999999</v>
      </c>
      <c r="P60" s="968">
        <f>[9]Dataset!O116</f>
        <v>4.3028399999999998</v>
      </c>
      <c r="Q60" s="968">
        <f>[9]Dataset!P116</f>
        <v>3.9880680000000002</v>
      </c>
      <c r="R60" s="968">
        <f>[9]Dataset!Q116</f>
        <v>4.447756</v>
      </c>
      <c r="S60" s="968">
        <f>[9]Dataset!R116</f>
        <v>3.918161</v>
      </c>
      <c r="T60" s="968">
        <f>[9]Dataset!S116</f>
        <v>4.0386300000000004</v>
      </c>
      <c r="U60" s="968">
        <f>[9]Dataset!T116</f>
        <v>3.9251499999999999</v>
      </c>
      <c r="V60" s="968">
        <f>[9]Dataset!U116</f>
        <v>4.2396529999999997</v>
      </c>
      <c r="W60" s="968">
        <f>[9]Dataset!V116</f>
        <v>4.1041800000000004</v>
      </c>
      <c r="X60" s="968">
        <f>[9]Dataset!W116</f>
        <v>3.9590100000000001</v>
      </c>
      <c r="Y60" s="968">
        <f>[9]Dataset!X116</f>
        <v>3.9488729999999999</v>
      </c>
      <c r="Z60" s="968">
        <f>[9]Dataset!Y116</f>
        <v>3.8104200000000001</v>
      </c>
      <c r="AA60" s="968">
        <f>[9]Dataset!Z116</f>
        <v>3.7190759999999998</v>
      </c>
      <c r="AB60" s="968">
        <f>[9]Dataset!AA116</f>
        <v>3.7669199999999998</v>
      </c>
      <c r="AC60" s="968">
        <f>[9]Dataset!AB116</f>
        <v>3.4946799999999998</v>
      </c>
      <c r="AD60" s="968">
        <f>[9]Dataset!AC116</f>
        <v>3.8568959999999999</v>
      </c>
      <c r="AE60" s="968">
        <f>[9]Dataset!AD116</f>
        <v>3.5472220000000001</v>
      </c>
      <c r="AF60" s="968">
        <f>[9]Dataset!AE116</f>
        <v>3.6183900000000002</v>
      </c>
      <c r="AG60" s="968">
        <f>[9]Dataset!AF116</f>
        <v>3.58107</v>
      </c>
      <c r="AH60" s="968">
        <f>[9]Dataset!AG116</f>
        <v>3.7190699999999999</v>
      </c>
      <c r="AI60" s="968">
        <f>[9]Dataset!AH116</f>
        <v>3.6605400000000001</v>
      </c>
      <c r="AJ60" s="968">
        <f>[9]Dataset!AI116</f>
        <v>3.5333100000000002</v>
      </c>
      <c r="AK60" s="968">
        <f>[9]Dataset!AJ116</f>
        <v>3.317339</v>
      </c>
      <c r="AL60" s="968">
        <f>[9]Dataset!AK116</f>
        <v>3.283264</v>
      </c>
      <c r="AM60" s="968">
        <f>[9]Dataset!AL116</f>
        <v>3.270794</v>
      </c>
      <c r="AN60" s="968">
        <f>[9]Dataset!AM116</f>
        <v>3.3654600000000001</v>
      </c>
      <c r="AO60" s="968">
        <f>[9]Dataset!AN116</f>
        <v>2.99403</v>
      </c>
      <c r="AP60" s="968">
        <f>[9]Dataset!AO116</f>
        <v>3.2639279999999999</v>
      </c>
      <c r="AQ60" s="968">
        <f>[9]Dataset!AP116</f>
        <v>2.9575360000000002</v>
      </c>
      <c r="AR60" s="968">
        <f>[9]Dataset!AQ116</f>
        <v>3.0324599999999999</v>
      </c>
      <c r="AS60" s="968">
        <f>[9]Dataset!AR116</f>
        <v>2.89113</v>
      </c>
      <c r="AT60" s="968">
        <f>[9]Dataset!AS116</f>
        <v>3.0682559999999999</v>
      </c>
      <c r="AU60" s="968">
        <f>[9]Dataset!AT116</f>
        <v>3.0688499999999999</v>
      </c>
      <c r="AV60" s="968">
        <f>[9]Dataset!AU116</f>
        <v>2.9528099999999999</v>
      </c>
      <c r="AW60" s="968">
        <f>[9]Dataset!AV116</f>
        <v>3.086484</v>
      </c>
      <c r="AX60" s="968">
        <f>[9]Dataset!AW116</f>
        <v>2.9875799999999999</v>
      </c>
      <c r="AY60" s="968">
        <f>[9]Dataset!AX116</f>
        <v>2.8665340000000001</v>
      </c>
      <c r="AZ60" s="968">
        <f>[9]Dataset!AY116</f>
        <v>2.9449800000000002</v>
      </c>
      <c r="BA60" s="968">
        <f>[9]Dataset!AZ116</f>
        <v>2.734032</v>
      </c>
      <c r="BB60" s="968">
        <f>[9]Dataset!BA116</f>
        <v>2.9152089999999999</v>
      </c>
      <c r="BC60" s="968">
        <f>[9]Dataset!BB116</f>
        <v>2.732148</v>
      </c>
      <c r="BD60" s="968">
        <f>[9]Dataset!BC116</f>
        <v>2.82483</v>
      </c>
      <c r="BE60" s="968">
        <f>[9]Dataset!BD116</f>
        <v>2.82795</v>
      </c>
      <c r="BF60" s="968">
        <f>[9]Dataset!BE116</f>
        <v>2.986354</v>
      </c>
      <c r="BG60" s="968">
        <f>[9]Dataset!BF116</f>
        <v>2.8679700000000001</v>
      </c>
      <c r="BH60" s="968">
        <f>[9]Dataset!BG116</f>
        <v>2.7703799999999998</v>
      </c>
      <c r="BI60" s="968">
        <f>[9]Dataset!BH116</f>
        <v>2.8364690000000001</v>
      </c>
      <c r="BJ60" s="968">
        <f>[9]Dataset!BI116</f>
        <v>2.6873999999999998</v>
      </c>
      <c r="BK60" s="968">
        <f>[9]Dataset!BJ116</f>
        <v>2.5931220000000001</v>
      </c>
      <c r="BL60" s="968">
        <f>[9]Dataset!BK116</f>
        <v>2.6549100000000001</v>
      </c>
      <c r="BM60" s="968">
        <f>[9]Dataset!BL116</f>
        <v>2.4476200000000001</v>
      </c>
      <c r="BN60" s="968">
        <f>[9]Dataset!BM116</f>
        <v>2.6515849999999999</v>
      </c>
      <c r="BO60" s="968">
        <f>[9]Dataset!BN116</f>
        <v>2.4320560000000002</v>
      </c>
      <c r="BP60" s="968">
        <f>[9]Dataset!BO116</f>
        <v>2.4913799999999999</v>
      </c>
      <c r="BQ60" s="968">
        <f>[9]Dataset!BP116</f>
        <v>2.46753</v>
      </c>
      <c r="BR60" s="968">
        <f>[9]Dataset!BQ116</f>
        <v>2.6049609999999999</v>
      </c>
      <c r="BS60" s="968">
        <f>[9]Dataset!BR116</f>
        <v>2.51214</v>
      </c>
      <c r="BT60" s="968">
        <f>[9]Dataset!BS116</f>
        <v>2.49444</v>
      </c>
      <c r="BU60" s="968">
        <f>[9]Dataset!BT116</f>
        <v>2.4896099999999999</v>
      </c>
      <c r="BV60" s="968">
        <f>[9]Dataset!BU116</f>
        <v>2.3564099999999999</v>
      </c>
      <c r="BW60" s="968">
        <f>[9]Dataset!BV116</f>
        <v>2.2963939999999998</v>
      </c>
      <c r="BX60" s="968">
        <f>[9]Dataset!BW116</f>
        <v>2.32077</v>
      </c>
      <c r="BY60" s="968">
        <f>[9]Dataset!BX116</f>
        <v>2.0751119999999998</v>
      </c>
      <c r="BZ60" s="968">
        <f>[9]Dataset!BY116</f>
        <v>2.334362</v>
      </c>
      <c r="CA60" s="968">
        <f>[9]Dataset!BZ116</f>
        <v>2.1745359999999998</v>
      </c>
      <c r="CB60" s="968">
        <f>[9]Dataset!CA116</f>
        <v>2.2112699999999998</v>
      </c>
      <c r="CC60" s="968">
        <f>[9]Dataset!CB116</f>
        <v>2.23611</v>
      </c>
      <c r="CD60" s="968">
        <f>[9]Dataset!CC116</f>
        <v>2.2888850000000001</v>
      </c>
      <c r="CE60" s="968">
        <f>[9]Dataset!CD116</f>
        <v>2.2061700000000002</v>
      </c>
      <c r="CF60" s="968">
        <f>[9]Dataset!CE116</f>
        <v>2.1657299999999999</v>
      </c>
      <c r="CG60" s="968">
        <f>[10]Dataset!CF119</f>
        <v>2.177378</v>
      </c>
      <c r="CH60" s="968">
        <f>[10]Dataset!CG119</f>
        <v>2.0671200000000001</v>
      </c>
      <c r="CI60" s="968">
        <f>[10]Dataset!CH119</f>
        <v>2.000594</v>
      </c>
    </row>
    <row r="61" spans="1:87" ht="16.5" customHeight="1" x14ac:dyDescent="0.25">
      <c r="A61" s="1111"/>
      <c r="B61" s="1108"/>
      <c r="C61" s="966" t="s">
        <v>688</v>
      </c>
      <c r="D61" s="968">
        <f>[9]Dataset!C117</f>
        <v>4.68276</v>
      </c>
      <c r="E61" s="968">
        <f>[9]Dataset!D117</f>
        <v>4.3370319999999998</v>
      </c>
      <c r="F61" s="968">
        <f>[9]Dataset!E117</f>
        <v>4.0755520000000001</v>
      </c>
      <c r="G61" s="968">
        <f>[9]Dataset!F117</f>
        <v>4.1945889999999997</v>
      </c>
      <c r="H61" s="968">
        <f>[9]Dataset!G117</f>
        <v>4.2878400000000001</v>
      </c>
      <c r="I61" s="968">
        <f>[9]Dataset!H117</f>
        <v>3.7323870000000001</v>
      </c>
      <c r="J61" s="968">
        <f>[9]Dataset!I117</f>
        <v>3.961986</v>
      </c>
      <c r="K61" s="968">
        <f>[9]Dataset!J117</f>
        <v>3.7138200000000001</v>
      </c>
      <c r="L61" s="968">
        <f>[9]Dataset!K117</f>
        <v>3.7947600000000001</v>
      </c>
      <c r="M61" s="968">
        <f>[9]Dataset!L117</f>
        <v>4.0606590000000002</v>
      </c>
      <c r="N61" s="968">
        <f>[9]Dataset!M117</f>
        <v>3.9602400000000002</v>
      </c>
      <c r="O61" s="968">
        <f>[9]Dataset!N117</f>
        <v>3.6611729999999998</v>
      </c>
      <c r="P61" s="968">
        <f>[9]Dataset!O117</f>
        <v>4.0621200000000002</v>
      </c>
      <c r="Q61" s="968">
        <f>[9]Dataset!P117</f>
        <v>3.7659720000000001</v>
      </c>
      <c r="R61" s="968">
        <f>[9]Dataset!Q117</f>
        <v>4.1388100000000003</v>
      </c>
      <c r="S61" s="968">
        <f>[9]Dataset!R117</f>
        <v>3.7423630000000001</v>
      </c>
      <c r="T61" s="968">
        <f>[9]Dataset!S117</f>
        <v>3.9756300000000002</v>
      </c>
      <c r="U61" s="968">
        <f>[9]Dataset!T117</f>
        <v>3.7689900000000001</v>
      </c>
      <c r="V61" s="968">
        <f>[9]Dataset!U117</f>
        <v>3.5711379999999999</v>
      </c>
      <c r="W61" s="968">
        <f>[9]Dataset!V117</f>
        <v>3.2826599999999999</v>
      </c>
      <c r="X61" s="968">
        <f>[9]Dataset!W117</f>
        <v>3.3754499999999998</v>
      </c>
      <c r="Y61" s="968">
        <f>[9]Dataset!X117</f>
        <v>3.6338819999999998</v>
      </c>
      <c r="Z61" s="968">
        <f>[9]Dataset!Y117</f>
        <v>3.53721</v>
      </c>
      <c r="AA61" s="968">
        <f>[9]Dataset!Z117</f>
        <v>3.366552</v>
      </c>
      <c r="AB61" s="968">
        <f>[9]Dataset!AA117</f>
        <v>3.6829800000000001</v>
      </c>
      <c r="AC61" s="968">
        <f>[9]Dataset!AB117</f>
        <v>3.4197519999999999</v>
      </c>
      <c r="AD61" s="968">
        <f>[9]Dataset!AC117</f>
        <v>3.4605920000000001</v>
      </c>
      <c r="AE61" s="968">
        <f>[9]Dataset!AD117</f>
        <v>3.3154249999999998</v>
      </c>
      <c r="AF61" s="968">
        <f>[9]Dataset!AE117</f>
        <v>3.1891799999999999</v>
      </c>
      <c r="AG61" s="968">
        <f>[9]Dataset!AF117</f>
        <v>3.04365</v>
      </c>
      <c r="AH61" s="968">
        <f>[9]Dataset!AG117</f>
        <v>3.0901730000000001</v>
      </c>
      <c r="AI61" s="968">
        <f>[9]Dataset!AH117</f>
        <v>2.92944</v>
      </c>
      <c r="AJ61" s="968">
        <f>[9]Dataset!AI117</f>
        <v>2.9911799999999999</v>
      </c>
      <c r="AK61" s="968">
        <f>[9]Dataset!AJ117</f>
        <v>3.1223510000000001</v>
      </c>
      <c r="AL61" s="968">
        <f>[9]Dataset!AK117</f>
        <v>3.0438000000000001</v>
      </c>
      <c r="AM61" s="968">
        <f>[9]Dataset!AL117</f>
        <v>3.0658219999999998</v>
      </c>
      <c r="AN61" s="968">
        <f>[9]Dataset!AM117</f>
        <v>3.1323599999999998</v>
      </c>
      <c r="AO61" s="968">
        <f>[9]Dataset!AN117</f>
        <v>2.9837229999999999</v>
      </c>
      <c r="AP61" s="968">
        <f>[9]Dataset!AO117</f>
        <v>2.9998390000000001</v>
      </c>
      <c r="AQ61" s="968">
        <f>[9]Dataset!AP117</f>
        <v>2.854905</v>
      </c>
      <c r="AR61" s="968">
        <f>[9]Dataset!AQ117</f>
        <v>3.0878399999999999</v>
      </c>
      <c r="AS61" s="968">
        <f>[9]Dataset!AR117</f>
        <v>2.869405</v>
      </c>
      <c r="AT61" s="968">
        <f>[9]Dataset!AS117</f>
        <v>2.7513740000000002</v>
      </c>
      <c r="AU61" s="968">
        <f>[9]Dataset!AT117</f>
        <v>2.6703000000000001</v>
      </c>
      <c r="AV61" s="968">
        <f>[9]Dataset!AU117</f>
        <v>2.5544099999999998</v>
      </c>
      <c r="AW61" s="968">
        <f>[9]Dataset!AV117</f>
        <v>2.7395320000000001</v>
      </c>
      <c r="AX61" s="968">
        <f>[9]Dataset!AW117</f>
        <v>2.5343399999999998</v>
      </c>
      <c r="AY61" s="968">
        <f>[9]Dataset!AX117</f>
        <v>2.4336220000000002</v>
      </c>
      <c r="AZ61" s="968">
        <f>[9]Dataset!AY117</f>
        <v>2.4318240000000002</v>
      </c>
      <c r="BA61" s="968">
        <f>[9]Dataset!AZ117</f>
        <v>2.513728</v>
      </c>
      <c r="BB61" s="968">
        <f>[9]Dataset!BA117</f>
        <v>2.674525</v>
      </c>
      <c r="BC61" s="968">
        <f>[9]Dataset!BB117</f>
        <v>2.4934780000000001</v>
      </c>
      <c r="BD61" s="968">
        <f>[9]Dataset!BC117</f>
        <v>2.6223299999999998</v>
      </c>
      <c r="BE61" s="968">
        <f>[9]Dataset!BD117</f>
        <v>2.3290799999999998</v>
      </c>
      <c r="BF61" s="968">
        <f>[9]Dataset!BE117</f>
        <v>2.3427630000000002</v>
      </c>
      <c r="BG61" s="968">
        <f>[9]Dataset!BF117</f>
        <v>2.2036199999999999</v>
      </c>
      <c r="BH61" s="968">
        <f>[9]Dataset!BG117</f>
        <v>2.18526</v>
      </c>
      <c r="BI61" s="968">
        <f>[9]Dataset!BH117</f>
        <v>2.4013840000000002</v>
      </c>
      <c r="BJ61" s="968">
        <f>[9]Dataset!BI117</f>
        <v>2.4452099999999999</v>
      </c>
      <c r="BK61" s="968">
        <f>[9]Dataset!BJ117</f>
        <v>2.2570410000000001</v>
      </c>
      <c r="BL61" s="968">
        <f>[9]Dataset!BK117</f>
        <v>2.3091300000000001</v>
      </c>
      <c r="BM61" s="968">
        <f>[9]Dataset!BL117</f>
        <v>2.2519279999999999</v>
      </c>
      <c r="BN61" s="968">
        <f>[9]Dataset!BM117</f>
        <v>2.5215709999999998</v>
      </c>
      <c r="BO61" s="968">
        <f>[9]Dataset!BN117</f>
        <v>2.2293750000000001</v>
      </c>
      <c r="BP61" s="968">
        <f>[9]Dataset!BO117</f>
        <v>2.3608500000000001</v>
      </c>
      <c r="BQ61" s="968">
        <f>[9]Dataset!BP117</f>
        <v>2.12439</v>
      </c>
      <c r="BR61" s="968">
        <f>[9]Dataset!BQ117</f>
        <v>2.1993879999999999</v>
      </c>
      <c r="BS61" s="968">
        <f>[9]Dataset!BR117</f>
        <v>2.0765400000000001</v>
      </c>
      <c r="BT61" s="968">
        <f>[9]Dataset!BS117</f>
        <v>2.0527799999999998</v>
      </c>
      <c r="BU61" s="968">
        <f>[9]Dataset!BT117</f>
        <v>2.1817489999999999</v>
      </c>
      <c r="BV61" s="968">
        <f>[9]Dataset!BU117</f>
        <v>2.2101600000000001</v>
      </c>
      <c r="BW61" s="968">
        <f>[9]Dataset!BV117</f>
        <v>2.1634000000000002</v>
      </c>
      <c r="BX61" s="968">
        <f>[9]Dataset!BW117</f>
        <v>2.1747899999999998</v>
      </c>
      <c r="BY61" s="968">
        <f>[9]Dataset!BX117</f>
        <v>2.0777960000000002</v>
      </c>
      <c r="BZ61" s="968">
        <f>[9]Dataset!BY117</f>
        <v>2.2847</v>
      </c>
      <c r="CA61" s="968">
        <f>[9]Dataset!BZ117</f>
        <v>2.042151</v>
      </c>
      <c r="CB61" s="968">
        <f>[9]Dataset!CA117</f>
        <v>2.1709800000000001</v>
      </c>
      <c r="CC61" s="968">
        <f>[9]Dataset!CB117</f>
        <v>1.9292100000000001</v>
      </c>
      <c r="CD61" s="968">
        <f>[9]Dataset!CC117</f>
        <v>1.982667</v>
      </c>
      <c r="CE61" s="968">
        <f>[9]Dataset!CD117</f>
        <v>1.8934200000000001</v>
      </c>
      <c r="CF61" s="968">
        <f>[9]Dataset!CE117</f>
        <v>1.8976500000000001</v>
      </c>
      <c r="CG61" s="968">
        <f>[10]Dataset!CF120</f>
        <v>2.0172940000000001</v>
      </c>
      <c r="CH61" s="968">
        <f>[10]Dataset!CG120</f>
        <v>1.94946</v>
      </c>
      <c r="CI61" s="968">
        <f>[10]Dataset!CH120</f>
        <v>1.9298630000000001</v>
      </c>
    </row>
    <row r="62" spans="1:87" ht="16.5" customHeight="1" x14ac:dyDescent="0.25">
      <c r="A62" s="1111"/>
      <c r="B62" s="1108"/>
      <c r="C62" s="966" t="s">
        <v>690</v>
      </c>
      <c r="D62" s="968">
        <f>[9]Dataset!C118</f>
        <v>2.6713249999999999</v>
      </c>
      <c r="E62" s="968">
        <f>[9]Dataset!D118</f>
        <v>2.4643679999999999</v>
      </c>
      <c r="F62" s="968">
        <f>[9]Dataset!E118</f>
        <v>2.786724</v>
      </c>
      <c r="G62" s="968">
        <f>[9]Dataset!F118</f>
        <v>2.618252</v>
      </c>
      <c r="H62" s="968">
        <f>[9]Dataset!G118</f>
        <v>2.6288</v>
      </c>
      <c r="I62" s="968">
        <f>[9]Dataset!H118</f>
        <v>2.7323140000000001</v>
      </c>
      <c r="J62" s="968">
        <f>[9]Dataset!I118</f>
        <v>2.5000300000000002</v>
      </c>
      <c r="K62" s="968">
        <f>[9]Dataset!J118</f>
        <v>2.3738000000000001</v>
      </c>
      <c r="L62" s="968">
        <f>[9]Dataset!K118</f>
        <v>2.542176</v>
      </c>
      <c r="M62" s="968">
        <f>[9]Dataset!L118</f>
        <v>2.8051659999999998</v>
      </c>
      <c r="N62" s="968">
        <f>[9]Dataset!M118</f>
        <v>2.7428439999999998</v>
      </c>
      <c r="O62" s="968">
        <f>[9]Dataset!N118</f>
        <v>2.455492</v>
      </c>
      <c r="P62" s="968">
        <f>[9]Dataset!O118</f>
        <v>2.6446939999999999</v>
      </c>
      <c r="Q62" s="968">
        <f>[9]Dataset!P118</f>
        <v>2.3927040000000002</v>
      </c>
      <c r="R62" s="968">
        <f>[9]Dataset!Q118</f>
        <v>2.666709</v>
      </c>
      <c r="S62" s="968">
        <f>[9]Dataset!R118</f>
        <v>2.5159500000000001</v>
      </c>
      <c r="T62" s="968">
        <f>[9]Dataset!S118</f>
        <v>2.7371500000000002</v>
      </c>
      <c r="U62" s="968">
        <f>[9]Dataset!T118</f>
        <v>2.5673439999999998</v>
      </c>
      <c r="V62" s="968">
        <f>[9]Dataset!U118</f>
        <v>2.4837020000000001</v>
      </c>
      <c r="W62" s="968">
        <f>[9]Dataset!V118</f>
        <v>2.31101</v>
      </c>
      <c r="X62" s="968">
        <f>[9]Dataset!W118</f>
        <v>2.5881699999999999</v>
      </c>
      <c r="Y62" s="968">
        <f>[9]Dataset!X118</f>
        <v>2.7347060000000001</v>
      </c>
      <c r="Z62" s="968">
        <f>[9]Dataset!Y118</f>
        <v>2.7379039999999999</v>
      </c>
      <c r="AA62" s="968">
        <f>[9]Dataset!Z118</f>
        <v>2.465592</v>
      </c>
      <c r="AB62" s="968">
        <f>[9]Dataset!AA118</f>
        <v>2.7732380000000001</v>
      </c>
      <c r="AC62" s="968">
        <f>[9]Dataset!AB118</f>
        <v>2.48976</v>
      </c>
      <c r="AD62" s="968">
        <f>[9]Dataset!AC118</f>
        <v>2.7156600000000002</v>
      </c>
      <c r="AE62" s="968">
        <f>[9]Dataset!AD118</f>
        <v>2.5621999999999998</v>
      </c>
      <c r="AF62" s="968">
        <f>[9]Dataset!AE118</f>
        <v>2.65408</v>
      </c>
      <c r="AG62" s="968">
        <f>[9]Dataset!AF118</f>
        <v>2.4584820000000001</v>
      </c>
      <c r="AH62" s="968">
        <f>[9]Dataset!AG118</f>
        <v>2.414542</v>
      </c>
      <c r="AI62" s="968">
        <f>[9]Dataset!AH118</f>
        <v>2.2270560000000001</v>
      </c>
      <c r="AJ62" s="968">
        <f>[9]Dataset!AI118</f>
        <v>2.4162750000000002</v>
      </c>
      <c r="AK62" s="968">
        <f>[9]Dataset!AJ118</f>
        <v>2.7576179999999999</v>
      </c>
      <c r="AL62" s="968">
        <f>[9]Dataset!AK118</f>
        <v>2.6451099999999999</v>
      </c>
      <c r="AM62" s="968">
        <f>[9]Dataset!AL118</f>
        <v>2.4311759999999998</v>
      </c>
      <c r="AN62" s="968">
        <f>[9]Dataset!AM118</f>
        <v>2.6664819999999998</v>
      </c>
      <c r="AO62" s="968">
        <f>[9]Dataset!AN118</f>
        <v>2.4217249999999999</v>
      </c>
      <c r="AP62" s="968">
        <f>[9]Dataset!AO118</f>
        <v>2.3191739999999998</v>
      </c>
      <c r="AQ62" s="968">
        <f>[9]Dataset!AP118</f>
        <v>2.1639279999999999</v>
      </c>
      <c r="AR62" s="968">
        <f>[9]Dataset!AQ118</f>
        <v>2.1751339999999999</v>
      </c>
      <c r="AS62" s="968">
        <f>[9]Dataset!AR118</f>
        <v>2.0746500000000001</v>
      </c>
      <c r="AT62" s="968">
        <f>[9]Dataset!AS118</f>
        <v>2.2479390000000001</v>
      </c>
      <c r="AU62" s="968">
        <f>[9]Dataset!AT118</f>
        <v>1.9127000000000001</v>
      </c>
      <c r="AV62" s="968">
        <f>[9]Dataset!AU118</f>
        <v>2.2793160000000001</v>
      </c>
      <c r="AW62" s="968">
        <f>[9]Dataset!AV118</f>
        <v>2.4624809999999999</v>
      </c>
      <c r="AX62" s="968">
        <f>[9]Dataset!AW118</f>
        <v>2.3567749999999998</v>
      </c>
      <c r="AY62" s="968">
        <f>[9]Dataset!AX118</f>
        <v>2.3963749999999999</v>
      </c>
      <c r="AZ62" s="968">
        <f>[9]Dataset!AY118</f>
        <v>2.3573680000000001</v>
      </c>
      <c r="BA62" s="968">
        <f>[9]Dataset!AZ118</f>
        <v>2.217984</v>
      </c>
      <c r="BB62" s="968">
        <f>[9]Dataset!BA118</f>
        <v>2.2592180000000002</v>
      </c>
      <c r="BC62" s="968">
        <f>[9]Dataset!BB118</f>
        <v>2.245152</v>
      </c>
      <c r="BD62" s="968">
        <f>[9]Dataset!BC118</f>
        <v>2.1550750000000001</v>
      </c>
      <c r="BE62" s="968">
        <f>[9]Dataset!BD118</f>
        <v>2.1711819999999999</v>
      </c>
      <c r="BF62" s="968">
        <f>[9]Dataset!BE118</f>
        <v>2.068254</v>
      </c>
      <c r="BG62" s="968">
        <f>[9]Dataset!BF118</f>
        <v>2.0235020000000001</v>
      </c>
      <c r="BH62" s="968">
        <f>[9]Dataset!BG118</f>
        <v>2.1994959999999999</v>
      </c>
      <c r="BI62" s="968">
        <f>[9]Dataset!BH118</f>
        <v>2.2307670000000002</v>
      </c>
      <c r="BJ62" s="968">
        <f>[9]Dataset!BI118</f>
        <v>1.982475</v>
      </c>
      <c r="BK62" s="968">
        <f>[9]Dataset!BJ118</f>
        <v>1.9767749999999999</v>
      </c>
      <c r="BL62" s="968">
        <f>[9]Dataset!BK118</f>
        <v>1.8034749999999999</v>
      </c>
      <c r="BM62" s="968">
        <f>[9]Dataset!BL118</f>
        <v>1.9221600000000001</v>
      </c>
      <c r="BN62" s="968">
        <f>[9]Dataset!BM118</f>
        <v>2.228958</v>
      </c>
      <c r="BO62" s="968">
        <f>[9]Dataset!BN118</f>
        <v>2.0136479999999999</v>
      </c>
      <c r="BP62" s="968">
        <f>[9]Dataset!BO118</f>
        <v>1.9855940000000001</v>
      </c>
      <c r="BQ62" s="968">
        <f>[9]Dataset!BP118</f>
        <v>1.777048</v>
      </c>
      <c r="BR62" s="968">
        <f>[9]Dataset!BQ118</f>
        <v>1.726245</v>
      </c>
      <c r="BS62" s="968">
        <f>[9]Dataset!BR118</f>
        <v>1.6416249999999999</v>
      </c>
      <c r="BT62" s="968">
        <f>[9]Dataset!BS118</f>
        <v>1.824524</v>
      </c>
      <c r="BU62" s="968">
        <f>[9]Dataset!BT118</f>
        <v>1.8450120000000001</v>
      </c>
      <c r="BV62" s="968">
        <f>[9]Dataset!BU118</f>
        <v>1.842516</v>
      </c>
      <c r="BW62" s="968">
        <f>[9]Dataset!BV118</f>
        <v>1.7219800000000001</v>
      </c>
      <c r="BX62" s="968">
        <f>[9]Dataset!BW118</f>
        <v>1.7589250000000001</v>
      </c>
      <c r="BY62" s="968">
        <f>[9]Dataset!BX118</f>
        <v>1.731144</v>
      </c>
      <c r="BZ62" s="968">
        <f>[9]Dataset!BY118</f>
        <v>1.950291</v>
      </c>
      <c r="CA62" s="968">
        <f>[9]Dataset!BZ118</f>
        <v>1.7867459999999999</v>
      </c>
      <c r="CB62" s="968">
        <f>[9]Dataset!CA118</f>
        <v>1.81915</v>
      </c>
      <c r="CC62" s="968">
        <f>[9]Dataset!CB118</f>
        <v>1.7613700000000001</v>
      </c>
      <c r="CD62" s="968">
        <f>[9]Dataset!CC118</f>
        <v>1.7028179999999999</v>
      </c>
      <c r="CE62" s="968">
        <f>[9]Dataset!CD118</f>
        <v>1.7747599999999999</v>
      </c>
      <c r="CF62" s="968">
        <f>[9]Dataset!CE118</f>
        <v>1.7608760000000001</v>
      </c>
      <c r="CG62" s="968">
        <f>[10]Dataset!CF121</f>
        <v>1.8748860000000001</v>
      </c>
      <c r="CH62" s="968">
        <f>[10]Dataset!CG121</f>
        <v>1.954472</v>
      </c>
      <c r="CI62" s="968">
        <f>[10]Dataset!CH121</f>
        <v>1.8116019999999999</v>
      </c>
    </row>
    <row r="63" spans="1:87" ht="16.5" customHeight="1" x14ac:dyDescent="0.25">
      <c r="A63" s="1111"/>
      <c r="B63" s="1108"/>
      <c r="C63" s="966" t="s">
        <v>689</v>
      </c>
      <c r="D63" s="968">
        <f>[9]Dataset!C119</f>
        <v>3.0908699999999998</v>
      </c>
      <c r="E63" s="968">
        <f>[9]Dataset!D119</f>
        <v>2.8998759999999999</v>
      </c>
      <c r="F63" s="968">
        <f>[9]Dataset!E119</f>
        <v>3.1852809999999998</v>
      </c>
      <c r="G63" s="968">
        <f>[9]Dataset!F119</f>
        <v>2.9393530000000001</v>
      </c>
      <c r="H63" s="968">
        <f>[9]Dataset!G119</f>
        <v>3.06894</v>
      </c>
      <c r="I63" s="968">
        <f>[9]Dataset!H119</f>
        <v>2.9823900000000001</v>
      </c>
      <c r="J63" s="968">
        <f>[9]Dataset!I119</f>
        <v>3.1578460000000002</v>
      </c>
      <c r="K63" s="968">
        <f>[9]Dataset!J119</f>
        <v>3.0643500000000001</v>
      </c>
      <c r="L63" s="968">
        <f>[9]Dataset!K119</f>
        <v>2.8422299999999998</v>
      </c>
      <c r="M63" s="968">
        <f>[9]Dataset!L119</f>
        <v>2.802276</v>
      </c>
      <c r="N63" s="968">
        <f>[9]Dataset!M119</f>
        <v>2.78172</v>
      </c>
      <c r="O63" s="968">
        <f>[9]Dataset!N119</f>
        <v>2.765498</v>
      </c>
      <c r="P63" s="968">
        <f>[9]Dataset!O119</f>
        <v>2.8849200000000002</v>
      </c>
      <c r="Q63" s="968">
        <f>[9]Dataset!P119</f>
        <v>2.6926760000000001</v>
      </c>
      <c r="R63" s="968">
        <f>[9]Dataset!Q119</f>
        <v>2.967041</v>
      </c>
      <c r="S63" s="968">
        <f>[9]Dataset!R119</f>
        <v>2.7231869999999998</v>
      </c>
      <c r="T63" s="968">
        <f>[9]Dataset!S119</f>
        <v>2.8466399999999998</v>
      </c>
      <c r="U63" s="968">
        <f>[9]Dataset!T119</f>
        <v>2.8129499999999998</v>
      </c>
      <c r="V63" s="968">
        <f>[9]Dataset!U119</f>
        <v>2.9207890000000001</v>
      </c>
      <c r="W63" s="968">
        <f>[9]Dataset!V119</f>
        <v>2.8486199999999999</v>
      </c>
      <c r="X63" s="968">
        <f>[9]Dataset!W119</f>
        <v>2.6750400000000001</v>
      </c>
      <c r="Y63" s="968">
        <f>[9]Dataset!X119</f>
        <v>2.6770670000000001</v>
      </c>
      <c r="Z63" s="968">
        <f>[9]Dataset!Y119</f>
        <v>2.6496599999999999</v>
      </c>
      <c r="AA63" s="968">
        <f>[9]Dataset!Z119</f>
        <v>2.612581</v>
      </c>
      <c r="AB63" s="968">
        <f>[9]Dataset!AA119</f>
        <v>2.7289500000000002</v>
      </c>
      <c r="AC63" s="968">
        <f>[9]Dataset!AB119</f>
        <v>2.5627279999999999</v>
      </c>
      <c r="AD63" s="968">
        <f>[9]Dataset!AC119</f>
        <v>2.809034</v>
      </c>
      <c r="AE63" s="968">
        <f>[9]Dataset!AD119</f>
        <v>2.5686749999999998</v>
      </c>
      <c r="AF63" s="968">
        <f>[9]Dataset!AE119</f>
        <v>2.7368399999999999</v>
      </c>
      <c r="AG63" s="968">
        <f>[9]Dataset!AF119</f>
        <v>2.6177999999999999</v>
      </c>
      <c r="AH63" s="968">
        <f>[9]Dataset!AG119</f>
        <v>2.7415780000000001</v>
      </c>
      <c r="AI63" s="968">
        <f>[9]Dataset!AH119</f>
        <v>2.6631300000000002</v>
      </c>
      <c r="AJ63" s="968">
        <f>[9]Dataset!AI119</f>
        <v>2.4758399999999998</v>
      </c>
      <c r="AK63" s="968">
        <f>[9]Dataset!AJ119</f>
        <v>2.2245159999999999</v>
      </c>
      <c r="AL63" s="968">
        <f>[9]Dataset!AK119</f>
        <v>2.44956</v>
      </c>
      <c r="AM63" s="968">
        <f>[9]Dataset!AL119</f>
        <v>2.3639060000000001</v>
      </c>
      <c r="AN63" s="968">
        <f>[9]Dataset!AM119</f>
        <v>2.5104899999999999</v>
      </c>
      <c r="AO63" s="968">
        <f>[9]Dataset!AN119</f>
        <v>2.386323</v>
      </c>
      <c r="AP63" s="968">
        <f>[9]Dataset!AO119</f>
        <v>2.3595649999999999</v>
      </c>
      <c r="AQ63" s="968">
        <f>[9]Dataset!AP119</f>
        <v>2.3537849999999998</v>
      </c>
      <c r="AR63" s="968">
        <f>[9]Dataset!AQ119</f>
        <v>2.3677199999999998</v>
      </c>
      <c r="AS63" s="968">
        <f>[9]Dataset!AR119</f>
        <v>2.2202099999999998</v>
      </c>
      <c r="AT63" s="968">
        <f>[9]Dataset!AS119</f>
        <v>2.3589760000000002</v>
      </c>
      <c r="AU63" s="968">
        <f>[9]Dataset!AT119</f>
        <v>2.3343600000000002</v>
      </c>
      <c r="AV63" s="968">
        <f>[9]Dataset!AU119</f>
        <v>2.2091400000000001</v>
      </c>
      <c r="AW63" s="968">
        <f>[9]Dataset!AV119</f>
        <v>2.2922639999999999</v>
      </c>
      <c r="AX63" s="968">
        <f>[9]Dataset!AW119</f>
        <v>2.2269899999999998</v>
      </c>
      <c r="AY63" s="968">
        <f>[9]Dataset!AX119</f>
        <v>2.2354069999999999</v>
      </c>
      <c r="AZ63" s="968">
        <f>[9]Dataset!AY119</f>
        <v>2.3203800000000001</v>
      </c>
      <c r="BA63" s="968">
        <f>[9]Dataset!AZ119</f>
        <v>2.2085560000000002</v>
      </c>
      <c r="BB63" s="968">
        <f>[9]Dataset!BA119</f>
        <v>2.3086009999999999</v>
      </c>
      <c r="BC63" s="968">
        <f>[9]Dataset!BB119</f>
        <v>2.1955610000000001</v>
      </c>
      <c r="BD63" s="968">
        <f>[9]Dataset!BC119</f>
        <v>2.2864800000000001</v>
      </c>
      <c r="BE63" s="968">
        <f>[9]Dataset!BD119</f>
        <v>2.18289</v>
      </c>
      <c r="BF63" s="968">
        <f>[9]Dataset!BE119</f>
        <v>2.250972</v>
      </c>
      <c r="BG63" s="968">
        <f>[9]Dataset!BF119</f>
        <v>2.13489</v>
      </c>
      <c r="BH63" s="968">
        <f>[9]Dataset!BG119</f>
        <v>2.0367000000000002</v>
      </c>
      <c r="BI63" s="968">
        <f>[9]Dataset!BH119</f>
        <v>2.0835720000000002</v>
      </c>
      <c r="BJ63" s="968">
        <f>[9]Dataset!BI119</f>
        <v>2.0475599999999998</v>
      </c>
      <c r="BK63" s="968">
        <f>[9]Dataset!BJ119</f>
        <v>2.0118170000000002</v>
      </c>
      <c r="BL63" s="968">
        <f>[9]Dataset!BK119</f>
        <v>2.0837699999999999</v>
      </c>
      <c r="BM63" s="968">
        <f>[9]Dataset!BL119</f>
        <v>1.9704159999999999</v>
      </c>
      <c r="BN63" s="968">
        <f>[9]Dataset!BM119</f>
        <v>2.149044</v>
      </c>
      <c r="BO63" s="968">
        <f>[9]Dataset!BN119</f>
        <v>1.983716</v>
      </c>
      <c r="BP63" s="968">
        <f>[9]Dataset!BO119</f>
        <v>2.03721</v>
      </c>
      <c r="BQ63" s="968">
        <f>[9]Dataset!BP119</f>
        <v>1.95408</v>
      </c>
      <c r="BR63" s="968">
        <f>[9]Dataset!BQ119</f>
        <v>2.0516109999999999</v>
      </c>
      <c r="BS63" s="968">
        <f>[9]Dataset!BR119</f>
        <v>1.96383</v>
      </c>
      <c r="BT63" s="968">
        <f>[9]Dataset!BS119</f>
        <v>1.8709199999999999</v>
      </c>
      <c r="BU63" s="968">
        <f>[9]Dataset!BT119</f>
        <v>1.8768640000000001</v>
      </c>
      <c r="BV63" s="968">
        <f>[9]Dataset!BU119</f>
        <v>1.8405899999999999</v>
      </c>
      <c r="BW63" s="968">
        <f>[9]Dataset!BV119</f>
        <v>1.8017989999999999</v>
      </c>
      <c r="BX63" s="968">
        <f>[9]Dataset!BW119</f>
        <v>1.8198300000000001</v>
      </c>
      <c r="BY63" s="968">
        <f>[9]Dataset!BX119</f>
        <v>1.7208239999999999</v>
      </c>
      <c r="BZ63" s="968">
        <f>[9]Dataset!BY119</f>
        <v>1.8856059999999999</v>
      </c>
      <c r="CA63" s="968">
        <f>[9]Dataset!BZ119</f>
        <v>1.726602</v>
      </c>
      <c r="CB63" s="968">
        <f>[9]Dataset!CA119</f>
        <v>1.8022499999999999</v>
      </c>
      <c r="CC63" s="968">
        <f>[9]Dataset!CB119</f>
        <v>1.72428</v>
      </c>
      <c r="CD63" s="968">
        <f>[9]Dataset!CC119</f>
        <v>1.799023</v>
      </c>
      <c r="CE63" s="968">
        <f>[9]Dataset!CD119</f>
        <v>1.7301</v>
      </c>
      <c r="CF63" s="968">
        <f>[9]Dataset!CE119</f>
        <v>1.6466099999999999</v>
      </c>
      <c r="CG63" s="968">
        <f>[10]Dataset!CF122</f>
        <v>1.6618170000000001</v>
      </c>
      <c r="CH63" s="968">
        <f>[10]Dataset!CG122</f>
        <v>1.61982</v>
      </c>
      <c r="CI63" s="968">
        <f>[10]Dataset!CH122</f>
        <v>1.581399</v>
      </c>
    </row>
    <row r="64" spans="1:87" ht="16.5" customHeight="1" x14ac:dyDescent="0.25">
      <c r="A64" s="1111"/>
      <c r="B64" s="1108"/>
      <c r="C64" s="966" t="s">
        <v>691</v>
      </c>
      <c r="D64" s="968">
        <f>[9]Dataset!C120</f>
        <v>3.19035</v>
      </c>
      <c r="E64" s="968">
        <f>[9]Dataset!D120</f>
        <v>2.9935640000000001</v>
      </c>
      <c r="F64" s="968">
        <f>[9]Dataset!E120</f>
        <v>3.2463510000000002</v>
      </c>
      <c r="G64" s="968">
        <f>[9]Dataset!F120</f>
        <v>3.0209299999999999</v>
      </c>
      <c r="H64" s="968">
        <f>[9]Dataset!G120</f>
        <v>3.10446</v>
      </c>
      <c r="I64" s="968">
        <f>[9]Dataset!H120</f>
        <v>3.1208100000000001</v>
      </c>
      <c r="J64" s="968">
        <f>[9]Dataset!I120</f>
        <v>3.3832469999999999</v>
      </c>
      <c r="K64" s="968">
        <f>[9]Dataset!J120</f>
        <v>3.36978</v>
      </c>
      <c r="L64" s="968">
        <f>[9]Dataset!K120</f>
        <v>2.99688</v>
      </c>
      <c r="M64" s="968">
        <f>[9]Dataset!L120</f>
        <v>3.0142850000000001</v>
      </c>
      <c r="N64" s="968">
        <f>[9]Dataset!M120</f>
        <v>2.8325399999999998</v>
      </c>
      <c r="O64" s="968">
        <f>[9]Dataset!N120</f>
        <v>2.6802670000000002</v>
      </c>
      <c r="P64" s="968">
        <f>[9]Dataset!O120</f>
        <v>2.80341</v>
      </c>
      <c r="Q64" s="968">
        <f>[9]Dataset!P120</f>
        <v>2.5842040000000002</v>
      </c>
      <c r="R64" s="968">
        <f>[9]Dataset!Q120</f>
        <v>2.8963920000000001</v>
      </c>
      <c r="S64" s="968">
        <f>[9]Dataset!R120</f>
        <v>2.6328520000000002</v>
      </c>
      <c r="T64" s="968">
        <f>[9]Dataset!S120</f>
        <v>2.7446999999999999</v>
      </c>
      <c r="U64" s="968">
        <f>[9]Dataset!T120</f>
        <v>2.7380100000000001</v>
      </c>
      <c r="V64" s="968">
        <f>[9]Dataset!U120</f>
        <v>2.9345840000000001</v>
      </c>
      <c r="W64" s="968">
        <f>[9]Dataset!V120</f>
        <v>2.9319299999999999</v>
      </c>
      <c r="X64" s="968">
        <f>[9]Dataset!W120</f>
        <v>2.6389800000000001</v>
      </c>
      <c r="Y64" s="968">
        <f>[9]Dataset!X120</f>
        <v>2.7202809999999999</v>
      </c>
      <c r="Z64" s="968">
        <f>[9]Dataset!Y120</f>
        <v>2.5966800000000001</v>
      </c>
      <c r="AA64" s="968">
        <f>[9]Dataset!Z120</f>
        <v>2.4998580000000001</v>
      </c>
      <c r="AB64" s="968">
        <f>[9]Dataset!AA120</f>
        <v>2.55321</v>
      </c>
      <c r="AC64" s="968">
        <f>[9]Dataset!AB120</f>
        <v>2.3922919999999999</v>
      </c>
      <c r="AD64" s="968">
        <f>[9]Dataset!AC120</f>
        <v>2.6357750000000002</v>
      </c>
      <c r="AE64" s="968">
        <f>[9]Dataset!AD120</f>
        <v>2.4005619999999999</v>
      </c>
      <c r="AF64" s="968">
        <f>[9]Dataset!AE120</f>
        <v>2.5139399999999998</v>
      </c>
      <c r="AG64" s="968">
        <f>[9]Dataset!AF120</f>
        <v>2.43723</v>
      </c>
      <c r="AH64" s="968">
        <f>[9]Dataset!AG120</f>
        <v>2.609518</v>
      </c>
      <c r="AI64" s="968">
        <f>[9]Dataset!AH120</f>
        <v>2.6470199999999999</v>
      </c>
      <c r="AJ64" s="968">
        <f>[9]Dataset!AI120</f>
        <v>2.3729100000000001</v>
      </c>
      <c r="AK64" s="968">
        <f>[9]Dataset!AJ120</f>
        <v>2.5382799999999999</v>
      </c>
      <c r="AL64" s="968">
        <f>[9]Dataset!AK120</f>
        <v>2.4406500000000002</v>
      </c>
      <c r="AM64" s="968">
        <f>[9]Dataset!AL120</f>
        <v>2.3160560000000001</v>
      </c>
      <c r="AN64" s="968">
        <f>[9]Dataset!AM120</f>
        <v>2.3904299999999998</v>
      </c>
      <c r="AO64" s="968">
        <f>[9]Dataset!AN120</f>
        <v>2.3028900000000001</v>
      </c>
      <c r="AP64" s="968">
        <f>[9]Dataset!AO120</f>
        <v>1.9825429999999999</v>
      </c>
      <c r="AQ64" s="968">
        <f>[9]Dataset!AP120</f>
        <v>1.7424360000000001</v>
      </c>
      <c r="AR64" s="968">
        <f>[9]Dataset!AQ120</f>
        <v>1.83663</v>
      </c>
      <c r="AS64" s="968">
        <f>[9]Dataset!AR120</f>
        <v>1.7802899999999999</v>
      </c>
      <c r="AT64" s="968">
        <f>[9]Dataset!AS120</f>
        <v>1.969678</v>
      </c>
      <c r="AU64" s="968">
        <f>[9]Dataset!AT120</f>
        <v>2.0354399999999999</v>
      </c>
      <c r="AV64" s="968">
        <f>[9]Dataset!AU120</f>
        <v>1.90551</v>
      </c>
      <c r="AW64" s="968">
        <f>[9]Dataset!AV120</f>
        <v>1.9713830000000001</v>
      </c>
      <c r="AX64" s="968">
        <f>[9]Dataset!AW120</f>
        <v>1.84233</v>
      </c>
      <c r="AY64" s="968">
        <f>[9]Dataset!AX120</f>
        <v>1.79104</v>
      </c>
      <c r="AZ64" s="968">
        <f>[9]Dataset!AY120</f>
        <v>1.8954599999999999</v>
      </c>
      <c r="BA64" s="968">
        <f>[9]Dataset!AZ120</f>
        <v>1.8049360000000001</v>
      </c>
      <c r="BB64" s="968">
        <f>[9]Dataset!BA120</f>
        <v>1.938461</v>
      </c>
      <c r="BC64" s="968">
        <f>[9]Dataset!BB120</f>
        <v>1.8238099999999999</v>
      </c>
      <c r="BD64" s="968">
        <f>[9]Dataset!BC120</f>
        <v>1.9192499999999999</v>
      </c>
      <c r="BE64" s="968">
        <f>[9]Dataset!BD120</f>
        <v>1.8821699999999999</v>
      </c>
      <c r="BF64" s="968">
        <f>[9]Dataset!BE120</f>
        <v>2.008397</v>
      </c>
      <c r="BG64" s="968">
        <f>[9]Dataset!BF120</f>
        <v>2.05863</v>
      </c>
      <c r="BH64" s="968">
        <f>[9]Dataset!BG120</f>
        <v>1.92561</v>
      </c>
      <c r="BI64" s="968">
        <f>[9]Dataset!BH120</f>
        <v>2.037258</v>
      </c>
      <c r="BJ64" s="968">
        <f>[9]Dataset!BI120</f>
        <v>1.8997200000000001</v>
      </c>
      <c r="BK64" s="968">
        <f>[9]Dataset!BJ120</f>
        <v>1.830103</v>
      </c>
      <c r="BL64" s="968">
        <f>[9]Dataset!BK120</f>
        <v>1.8900600000000001</v>
      </c>
      <c r="BM64" s="968">
        <f>[9]Dataset!BL120</f>
        <v>1.756748</v>
      </c>
      <c r="BN64" s="968">
        <f>[9]Dataset!BM120</f>
        <v>1.851599</v>
      </c>
      <c r="BO64" s="968">
        <f>[9]Dataset!BN120</f>
        <v>1.694064</v>
      </c>
      <c r="BP64" s="968">
        <f>[9]Dataset!BO120</f>
        <v>1.7845200000000001</v>
      </c>
      <c r="BQ64" s="968">
        <f>[9]Dataset!BP120</f>
        <v>1.72899</v>
      </c>
      <c r="BR64" s="968">
        <f>[9]Dataset!BQ120</f>
        <v>1.846298</v>
      </c>
      <c r="BS64" s="968">
        <f>[9]Dataset!BR120</f>
        <v>1.8431999999999999</v>
      </c>
      <c r="BT64" s="968">
        <f>[9]Dataset!BS120</f>
        <v>1.7285999999999999</v>
      </c>
      <c r="BU64" s="968">
        <f>[9]Dataset!BT120</f>
        <v>1.829434</v>
      </c>
      <c r="BV64" s="968">
        <f>[9]Dataset!BU120</f>
        <v>1.7562899999999999</v>
      </c>
      <c r="BW64" s="968">
        <f>[9]Dataset!BV120</f>
        <v>1.6387320000000001</v>
      </c>
      <c r="BX64" s="968">
        <f>[9]Dataset!BW120</f>
        <v>1.7236800000000001</v>
      </c>
      <c r="BY64" s="968">
        <f>[9]Dataset!BX120</f>
        <v>1.603448</v>
      </c>
      <c r="BZ64" s="968">
        <f>[9]Dataset!BY120</f>
        <v>1.7705029999999999</v>
      </c>
      <c r="CA64" s="968">
        <f>[9]Dataset!BZ120</f>
        <v>1.61965</v>
      </c>
      <c r="CB64" s="968">
        <f>[9]Dataset!CA120</f>
        <v>1.68438</v>
      </c>
      <c r="CC64" s="968">
        <f>[9]Dataset!CB120</f>
        <v>1.6293599999999999</v>
      </c>
      <c r="CD64" s="968">
        <f>[9]Dataset!CC120</f>
        <v>1.7019</v>
      </c>
      <c r="CE64" s="968">
        <f>[9]Dataset!CD120</f>
        <v>1.67988</v>
      </c>
      <c r="CF64" s="968">
        <f>[9]Dataset!CE120</f>
        <v>1.58196</v>
      </c>
      <c r="CG64" s="968">
        <f>[10]Dataset!CF123</f>
        <v>1.6931579999999999</v>
      </c>
      <c r="CH64" s="968">
        <f>[10]Dataset!CG123</f>
        <v>1.6233900000000001</v>
      </c>
      <c r="CI64" s="968">
        <f>[10]Dataset!CH123</f>
        <v>1.525458</v>
      </c>
    </row>
    <row r="65" spans="1:87" ht="16.5" customHeight="1" x14ac:dyDescent="0.25">
      <c r="A65" s="1111"/>
      <c r="B65" s="1108"/>
      <c r="C65" s="966" t="s">
        <v>733</v>
      </c>
      <c r="D65" s="970">
        <f>[9]Dataset!C121</f>
        <v>2.7134399999999999</v>
      </c>
      <c r="E65" s="970">
        <f>[9]Dataset!D121</f>
        <v>2.544108</v>
      </c>
      <c r="F65" s="970">
        <f>[9]Dataset!E121</f>
        <v>2.7032820000000002</v>
      </c>
      <c r="G65" s="970">
        <f>[9]Dataset!F121</f>
        <v>2.4891920000000001</v>
      </c>
      <c r="H65" s="970">
        <f>[9]Dataset!G121</f>
        <v>2.73332</v>
      </c>
      <c r="I65" s="970">
        <f>[9]Dataset!H121</f>
        <v>2.8097240000000001</v>
      </c>
      <c r="J65" s="970">
        <f>[9]Dataset!I121</f>
        <v>3.1709939999999999</v>
      </c>
      <c r="K65" s="970">
        <f>[9]Dataset!J121</f>
        <v>3.3262459999999998</v>
      </c>
      <c r="L65" s="970">
        <f>[9]Dataset!K121</f>
        <v>2.692018</v>
      </c>
      <c r="M65" s="970">
        <f>[9]Dataset!L121</f>
        <v>2.5617450000000002</v>
      </c>
      <c r="N65" s="970">
        <f>[9]Dataset!M121</f>
        <v>2.3209719999999998</v>
      </c>
      <c r="O65" s="970">
        <f>[9]Dataset!N121</f>
        <v>2.2574290000000001</v>
      </c>
      <c r="P65" s="970">
        <f>[9]Dataset!O121</f>
        <v>2.2191740000000002</v>
      </c>
      <c r="Q65" s="970">
        <f>[9]Dataset!P121</f>
        <v>2.03972</v>
      </c>
      <c r="R65" s="970">
        <f>[9]Dataset!Q121</f>
        <v>2.2034500000000001</v>
      </c>
      <c r="S65" s="970">
        <f>[9]Dataset!R121</f>
        <v>2.2213539999999998</v>
      </c>
      <c r="T65" s="970">
        <f>[9]Dataset!S121</f>
        <v>2.1998419999999999</v>
      </c>
      <c r="U65" s="970">
        <f>[9]Dataset!T121</f>
        <v>2.3371900000000001</v>
      </c>
      <c r="V65" s="970">
        <f>[9]Dataset!U121</f>
        <v>2.6488450000000001</v>
      </c>
      <c r="W65" s="970">
        <f>[9]Dataset!V121</f>
        <v>2.7805939999999998</v>
      </c>
      <c r="X65" s="970">
        <f>[9]Dataset!W121</f>
        <v>2.2423500000000001</v>
      </c>
      <c r="Y65" s="970">
        <f>[9]Dataset!X121</f>
        <v>2.1492689999999999</v>
      </c>
      <c r="Z65" s="970">
        <f>[9]Dataset!Y121</f>
        <v>1.9441820000000001</v>
      </c>
      <c r="AA65" s="970">
        <f>[9]Dataset!Z121</f>
        <v>1.9266160000000001</v>
      </c>
      <c r="AB65" s="970">
        <f>[9]Dataset!AA121</f>
        <v>1.9268639999999999</v>
      </c>
      <c r="AC65" s="970">
        <f>[9]Dataset!AB121</f>
        <v>1.822916</v>
      </c>
      <c r="AD65" s="970">
        <f>[9]Dataset!AC121</f>
        <v>1.9923960000000001</v>
      </c>
      <c r="AE65" s="970">
        <f>[9]Dataset!AD121</f>
        <v>1.8807990000000001</v>
      </c>
      <c r="AF65" s="970">
        <f>[9]Dataset!AE121</f>
        <v>1.9643120000000001</v>
      </c>
      <c r="AG65" s="970">
        <f>[9]Dataset!AF121</f>
        <v>2.0565540000000002</v>
      </c>
      <c r="AH65" s="970">
        <f>[9]Dataset!AG121</f>
        <v>2.3235749999999999</v>
      </c>
      <c r="AI65" s="970">
        <f>[9]Dataset!AH121</f>
        <v>2.4986000000000002</v>
      </c>
      <c r="AJ65" s="970">
        <f>[9]Dataset!AI121</f>
        <v>2.055755</v>
      </c>
      <c r="AK65" s="970">
        <f>[9]Dataset!AJ121</f>
        <v>1.923332</v>
      </c>
      <c r="AL65" s="970">
        <f>[9]Dataset!AK121</f>
        <v>1.811458</v>
      </c>
      <c r="AM65" s="970">
        <f>[9]Dataset!AL121</f>
        <v>1.78329</v>
      </c>
      <c r="AN65" s="970">
        <f>[9]Dataset!AM121</f>
        <v>1.808802</v>
      </c>
      <c r="AO65" s="970">
        <f>[9]Dataset!AN121</f>
        <v>1.7149479999999999</v>
      </c>
      <c r="AP65" s="970">
        <f>[9]Dataset!AO121</f>
        <v>1.170239</v>
      </c>
      <c r="AQ65" s="970">
        <f>[9]Dataset!AP121</f>
        <v>0.80685399999999996</v>
      </c>
      <c r="AR65" s="970">
        <f>[9]Dataset!AQ121</f>
        <v>0.882602</v>
      </c>
      <c r="AS65" s="970">
        <f>[9]Dataset!AR121</f>
        <v>1.1693</v>
      </c>
      <c r="AT65" s="970">
        <f>[9]Dataset!AS121</f>
        <v>1.443624</v>
      </c>
      <c r="AU65" s="970">
        <f>[9]Dataset!AT121</f>
        <v>1.608725</v>
      </c>
      <c r="AV65" s="970">
        <f>[9]Dataset!AU121</f>
        <v>1.4739739999999999</v>
      </c>
      <c r="AW65" s="970">
        <f>[9]Dataset!AV121</f>
        <v>1.3966769999999999</v>
      </c>
      <c r="AX65" s="970">
        <f>[9]Dataset!AW121</f>
        <v>1.230245</v>
      </c>
      <c r="AY65" s="970">
        <f>[9]Dataset!AX121</f>
        <v>1.173</v>
      </c>
      <c r="AZ65" s="970">
        <f>[9]Dataset!AY121</f>
        <v>1.2984</v>
      </c>
      <c r="BA65" s="970">
        <f>[9]Dataset!AZ121</f>
        <v>1.1098159999999999</v>
      </c>
      <c r="BB65" s="970">
        <f>[9]Dataset!BA121</f>
        <v>1.18059</v>
      </c>
      <c r="BC65" s="970">
        <f>[9]Dataset!BB121</f>
        <v>1.064897</v>
      </c>
      <c r="BD65" s="970">
        <f>[9]Dataset!BC121</f>
        <v>1.234205</v>
      </c>
      <c r="BE65" s="970">
        <f>[9]Dataset!BD121</f>
        <v>1.30827</v>
      </c>
      <c r="BF65" s="970">
        <f>[9]Dataset!BE121</f>
        <v>1.595329</v>
      </c>
      <c r="BG65" s="970">
        <f>[9]Dataset!BF121</f>
        <v>1.6475500000000001</v>
      </c>
      <c r="BH65" s="970">
        <f>[9]Dataset!BG121</f>
        <v>1.5066120000000001</v>
      </c>
      <c r="BI65" s="970">
        <f>[9]Dataset!BH121</f>
        <v>1.414874</v>
      </c>
      <c r="BJ65" s="970">
        <f>[9]Dataset!BI121</f>
        <v>1.3377250000000001</v>
      </c>
      <c r="BK65" s="970">
        <f>[9]Dataset!BJ121</f>
        <v>1.228129</v>
      </c>
      <c r="BL65" s="970">
        <f>[9]Dataset!BK121</f>
        <v>1.38137</v>
      </c>
      <c r="BM65" s="970">
        <f>[9]Dataset!BL121</f>
        <v>1.148668</v>
      </c>
      <c r="BN65" s="970">
        <f>[9]Dataset!BM121</f>
        <v>1.203025</v>
      </c>
      <c r="BO65" s="970">
        <f>[9]Dataset!BN121</f>
        <v>1.0705990000000001</v>
      </c>
      <c r="BP65" s="970">
        <f>[9]Dataset!BO121</f>
        <v>1.200504</v>
      </c>
      <c r="BQ65" s="970">
        <f>[9]Dataset!BP121</f>
        <v>1.2697259999999999</v>
      </c>
      <c r="BR65" s="970">
        <f>[9]Dataset!BQ121</f>
        <v>1.44482</v>
      </c>
      <c r="BS65" s="970">
        <f>[9]Dataset!BR121</f>
        <v>1.474375</v>
      </c>
      <c r="BT65" s="970">
        <f>[9]Dataset!BS121</f>
        <v>1.3908240000000001</v>
      </c>
      <c r="BU65" s="970">
        <f>[9]Dataset!BT121</f>
        <v>1.2040010000000001</v>
      </c>
      <c r="BV65" s="970">
        <f>[9]Dataset!BU121</f>
        <v>1.0837300000000001</v>
      </c>
      <c r="BW65" s="970">
        <f>[9]Dataset!BV121</f>
        <v>1.1899500000000001</v>
      </c>
      <c r="BX65" s="970">
        <f>[9]Dataset!BW121</f>
        <v>1.3551200000000001</v>
      </c>
      <c r="BY65" s="970">
        <f>[9]Dataset!BX121</f>
        <v>1.2140759999999999</v>
      </c>
      <c r="BZ65" s="970">
        <f>[9]Dataset!BY121</f>
        <v>1.1418569999999999</v>
      </c>
      <c r="CA65" s="970">
        <f>[9]Dataset!BZ121</f>
        <v>1.0777140000000001</v>
      </c>
      <c r="CB65" s="970">
        <f>[9]Dataset!CA121</f>
        <v>1.3630850000000001</v>
      </c>
      <c r="CC65" s="970">
        <f>[9]Dataset!CB121</f>
        <v>1.2674300000000001</v>
      </c>
      <c r="CD65" s="970">
        <f>[9]Dataset!CC121</f>
        <v>1.407459</v>
      </c>
      <c r="CE65" s="970">
        <f>[9]Dataset!CD121</f>
        <v>1.329936</v>
      </c>
      <c r="CF65" s="970">
        <f>[9]Dataset!CE121</f>
        <v>1.217258</v>
      </c>
      <c r="CG65" s="968">
        <f>[10]Dataset!CF124</f>
        <v>1.070235</v>
      </c>
      <c r="CH65" s="968">
        <f>[10]Dataset!CG124</f>
        <v>0.98690199999999995</v>
      </c>
      <c r="CI65" s="968">
        <f>[10]Dataset!CH124</f>
        <v>1.228577</v>
      </c>
    </row>
    <row r="66" spans="1:87" ht="16.5" customHeight="1" x14ac:dyDescent="0.25">
      <c r="A66" s="1111"/>
      <c r="B66" s="1109"/>
      <c r="C66" s="967" t="s">
        <v>693</v>
      </c>
      <c r="D66" s="969">
        <f>[9]Dataset!C122</f>
        <v>2.2854899999999998</v>
      </c>
      <c r="E66" s="969">
        <f>[9]Dataset!D122</f>
        <v>2.1597520000000001</v>
      </c>
      <c r="F66" s="969">
        <f>[9]Dataset!E122</f>
        <v>2.3733599999999999</v>
      </c>
      <c r="G66" s="969">
        <f>[9]Dataset!F122</f>
        <v>2.1411859999999998</v>
      </c>
      <c r="H66" s="969">
        <f>[9]Dataset!G122</f>
        <v>2.2330199999999998</v>
      </c>
      <c r="I66" s="969">
        <f>[9]Dataset!H122</f>
        <v>2.1738900000000001</v>
      </c>
      <c r="J66" s="969">
        <f>[9]Dataset!I122</f>
        <v>2.2973789999999998</v>
      </c>
      <c r="K66" s="969">
        <f>[9]Dataset!J122</f>
        <v>2.29392</v>
      </c>
      <c r="L66" s="969">
        <f>[9]Dataset!K122</f>
        <v>2.0843400000000001</v>
      </c>
      <c r="M66" s="969">
        <f>[9]Dataset!L122</f>
        <v>2.0678239999999999</v>
      </c>
      <c r="N66" s="969">
        <f>[9]Dataset!M122</f>
        <v>2.00562</v>
      </c>
      <c r="O66" s="969">
        <f>[9]Dataset!N122</f>
        <v>2.0166599999999999</v>
      </c>
      <c r="P66" s="969">
        <f>[9]Dataset!O122</f>
        <v>2.09226</v>
      </c>
      <c r="Q66" s="969">
        <f>[9]Dataset!P122</f>
        <v>1.9695480000000001</v>
      </c>
      <c r="R66" s="969">
        <f>[9]Dataset!Q122</f>
        <v>2.168326</v>
      </c>
      <c r="S66" s="969">
        <f>[9]Dataset!R122</f>
        <v>1.966548</v>
      </c>
      <c r="T66" s="969">
        <f>[9]Dataset!S122</f>
        <v>2.0664600000000002</v>
      </c>
      <c r="U66" s="969">
        <f>[9]Dataset!T122</f>
        <v>2.0518800000000001</v>
      </c>
      <c r="V66" s="969">
        <f>[9]Dataset!U122</f>
        <v>2.138442</v>
      </c>
      <c r="W66" s="969">
        <f>[9]Dataset!V122</f>
        <v>2.1134400000000002</v>
      </c>
      <c r="X66" s="969">
        <f>[9]Dataset!W122</f>
        <v>1.9604699999999999</v>
      </c>
      <c r="Y66" s="969">
        <f>[9]Dataset!X122</f>
        <v>1.9561930000000001</v>
      </c>
      <c r="Z66" s="969">
        <f>[9]Dataset!Y122</f>
        <v>1.9172100000000001</v>
      </c>
      <c r="AA66" s="969">
        <f>[9]Dataset!Z122</f>
        <v>1.906083</v>
      </c>
      <c r="AB66" s="969">
        <f>[9]Dataset!AA122</f>
        <v>1.9921199999999999</v>
      </c>
      <c r="AC66" s="969">
        <f>[9]Dataset!AB122</f>
        <v>1.8610199999999999</v>
      </c>
      <c r="AD66" s="969">
        <f>[9]Dataset!AC122</f>
        <v>2.0464340000000001</v>
      </c>
      <c r="AE66" s="969">
        <f>[9]Dataset!AD122</f>
        <v>1.8763000000000001</v>
      </c>
      <c r="AF66" s="969">
        <f>[9]Dataset!AE122</f>
        <v>1.9756199999999999</v>
      </c>
      <c r="AG66" s="969">
        <f>[9]Dataset!AF122</f>
        <v>1.8979200000000001</v>
      </c>
      <c r="AH66" s="969">
        <f>[9]Dataset!AG122</f>
        <v>1.967849</v>
      </c>
      <c r="AI66" s="969">
        <f>[9]Dataset!AH122</f>
        <v>1.9616400000000001</v>
      </c>
      <c r="AJ66" s="969">
        <f>[9]Dataset!AI122</f>
        <v>1.7850900000000001</v>
      </c>
      <c r="AK66" s="969">
        <f>[9]Dataset!AJ122</f>
        <v>1.595216</v>
      </c>
      <c r="AL66" s="969">
        <f>[9]Dataset!AK122</f>
        <v>1.8003899999999999</v>
      </c>
      <c r="AM66" s="969">
        <f>[9]Dataset!AL122</f>
        <v>1.6914830000000001</v>
      </c>
      <c r="AN66" s="969">
        <f>[9]Dataset!AM122</f>
        <v>1.76847</v>
      </c>
      <c r="AO66" s="969">
        <f>[9]Dataset!AN122</f>
        <v>1.710739</v>
      </c>
      <c r="AP66" s="969">
        <f>[9]Dataset!AO122</f>
        <v>1.610047</v>
      </c>
      <c r="AQ66" s="969">
        <f>[9]Dataset!AP122</f>
        <v>1.570524</v>
      </c>
      <c r="AR66" s="969">
        <f>[9]Dataset!AQ122</f>
        <v>1.5900300000000001</v>
      </c>
      <c r="AS66" s="969">
        <f>[9]Dataset!AR122</f>
        <v>1.53918</v>
      </c>
      <c r="AT66" s="969">
        <f>[9]Dataset!AS122</f>
        <v>1.6353740000000001</v>
      </c>
      <c r="AU66" s="969">
        <f>[9]Dataset!AT122</f>
        <v>1.65195</v>
      </c>
      <c r="AV66" s="969">
        <f>[9]Dataset!AU122</f>
        <v>1.56243</v>
      </c>
      <c r="AW66" s="969">
        <f>[9]Dataset!AV122</f>
        <v>1.6448910000000001</v>
      </c>
      <c r="AX66" s="969">
        <f>[9]Dataset!AW122</f>
        <v>1.53813</v>
      </c>
      <c r="AY66" s="969">
        <f>[9]Dataset!AX122</f>
        <v>1.5173669999999999</v>
      </c>
      <c r="AZ66" s="969">
        <f>[9]Dataset!AY122</f>
        <v>1.5794999999999999</v>
      </c>
      <c r="BA66" s="969">
        <f>[9]Dataset!AZ122</f>
        <v>1.45208</v>
      </c>
      <c r="BB66" s="969">
        <f>[9]Dataset!BA122</f>
        <v>1.5891219999999999</v>
      </c>
      <c r="BC66" s="969">
        <f>[9]Dataset!BB122</f>
        <v>1.493123</v>
      </c>
      <c r="BD66" s="969">
        <f>[9]Dataset!BC122</f>
        <v>1.59846</v>
      </c>
      <c r="BE66" s="969">
        <f>[9]Dataset!BD122</f>
        <v>1.47621</v>
      </c>
      <c r="BF66" s="969">
        <f>[9]Dataset!BE122</f>
        <v>1.524518</v>
      </c>
      <c r="BG66" s="969">
        <f>[9]Dataset!BF122</f>
        <v>1.5096000000000001</v>
      </c>
      <c r="BH66" s="969">
        <f>[9]Dataset!BG122</f>
        <v>1.39734</v>
      </c>
      <c r="BI66" s="969">
        <f>[9]Dataset!BH122</f>
        <v>1.4014789999999999</v>
      </c>
      <c r="BJ66" s="969">
        <f>[9]Dataset!BI122</f>
        <v>1.3705799999999999</v>
      </c>
      <c r="BK66" s="969">
        <f>[9]Dataset!BJ122</f>
        <v>1.336813</v>
      </c>
      <c r="BL66" s="969">
        <f>[9]Dataset!BK122</f>
        <v>1.3878900000000001</v>
      </c>
      <c r="BM66" s="969">
        <f>[9]Dataset!BL122</f>
        <v>1.294916</v>
      </c>
      <c r="BN66" s="969">
        <f>[9]Dataset!BM122</f>
        <v>1.3980379999999999</v>
      </c>
      <c r="BO66" s="969">
        <f>[9]Dataset!BN122</f>
        <v>1.2722880000000001</v>
      </c>
      <c r="BP66" s="969">
        <f>[9]Dataset!BO122</f>
        <v>1.2958799999999999</v>
      </c>
      <c r="BQ66" s="969">
        <f>[9]Dataset!BP122</f>
        <v>1.2676499999999999</v>
      </c>
      <c r="BR66" s="969">
        <f>[9]Dataset!BQ122</f>
        <v>1.3613649999999999</v>
      </c>
      <c r="BS66" s="969">
        <f>[9]Dataset!BR122</f>
        <v>1.3097700000000001</v>
      </c>
      <c r="BT66" s="969">
        <f>[9]Dataset!BS122</f>
        <v>1.23414</v>
      </c>
      <c r="BU66" s="969">
        <f>[9]Dataset!BT122</f>
        <v>1.236156</v>
      </c>
      <c r="BV66" s="969">
        <f>[9]Dataset!BU122</f>
        <v>1.2079200000000001</v>
      </c>
      <c r="BW66" s="969">
        <f>[9]Dataset!BV122</f>
        <v>1.17015</v>
      </c>
      <c r="BX66" s="969">
        <f>[9]Dataset!BW122</f>
        <v>1.20201</v>
      </c>
      <c r="BY66" s="969">
        <f>[9]Dataset!BX122</f>
        <v>1.1368</v>
      </c>
      <c r="BZ66" s="969">
        <f>[9]Dataset!BY122</f>
        <v>1.2528649999999999</v>
      </c>
      <c r="CA66" s="969">
        <f>[9]Dataset!BZ122</f>
        <v>1.1453260000000001</v>
      </c>
      <c r="CB66" s="969">
        <f>[9]Dataset!CA122</f>
        <v>1.17069</v>
      </c>
      <c r="CC66" s="969">
        <f>[9]Dataset!CB122</f>
        <v>1.1204400000000001</v>
      </c>
      <c r="CD66" s="969">
        <f>[9]Dataset!CC122</f>
        <v>1.1710560000000001</v>
      </c>
      <c r="CE66" s="969">
        <f>[9]Dataset!CD122</f>
        <v>1.1526000000000001</v>
      </c>
      <c r="CF66" s="969">
        <f>[9]Dataset!CE122</f>
        <v>1.1063700000000001</v>
      </c>
      <c r="CG66" s="968">
        <f>[10]Dataset!CF125</f>
        <v>1.100841</v>
      </c>
      <c r="CH66" s="968">
        <f>[10]Dataset!CG125</f>
        <v>1.0549200000000001</v>
      </c>
      <c r="CI66" s="968">
        <f>[10]Dataset!CH125</f>
        <v>1.027876</v>
      </c>
    </row>
    <row r="67" spans="1:87" s="164" customFormat="1" ht="16.5" customHeight="1" x14ac:dyDescent="0.25">
      <c r="A67" s="1111"/>
      <c r="B67" s="1107" t="s">
        <v>731</v>
      </c>
      <c r="C67" s="826" t="s">
        <v>274</v>
      </c>
      <c r="D67" s="827">
        <f>[9]Dataset!C123</f>
        <v>71.132470999999995</v>
      </c>
      <c r="E67" s="827">
        <f>[9]Dataset!D123</f>
        <v>66.854665999999995</v>
      </c>
      <c r="F67" s="827">
        <f>[9]Dataset!E123</f>
        <v>72.593873000000002</v>
      </c>
      <c r="G67" s="827">
        <f>[9]Dataset!F123</f>
        <v>67.324285000000003</v>
      </c>
      <c r="H67" s="827">
        <f>[9]Dataset!G123</f>
        <v>70.069084000000004</v>
      </c>
      <c r="I67" s="827">
        <f>[9]Dataset!H123</f>
        <v>69.475132000000002</v>
      </c>
      <c r="J67" s="827">
        <f>[9]Dataset!I123</f>
        <v>73.919470000000004</v>
      </c>
      <c r="K67" s="827">
        <f>[9]Dataset!J123</f>
        <v>72.873490000000004</v>
      </c>
      <c r="L67" s="827">
        <f>[9]Dataset!K123</f>
        <v>67.271119999999996</v>
      </c>
      <c r="M67" s="827">
        <f>[9]Dataset!L123</f>
        <v>67.416408000000004</v>
      </c>
      <c r="N67" s="827">
        <f>[9]Dataset!M123</f>
        <v>64.803431000000003</v>
      </c>
      <c r="O67" s="827">
        <f>[9]Dataset!N123</f>
        <v>63.137985999999998</v>
      </c>
      <c r="P67" s="827">
        <f>[9]Dataset!O123</f>
        <v>65.199678000000006</v>
      </c>
      <c r="Q67" s="827">
        <f>[9]Dataset!P123</f>
        <v>60.737869000000003</v>
      </c>
      <c r="R67" s="827">
        <f>[9]Dataset!Q123</f>
        <v>68.315393999999998</v>
      </c>
      <c r="S67" s="827">
        <f>[9]Dataset!R123</f>
        <v>61.785319999999999</v>
      </c>
      <c r="T67" s="827">
        <f>[9]Dataset!S123</f>
        <v>64.788252999999997</v>
      </c>
      <c r="U67" s="827">
        <f>[9]Dataset!T123</f>
        <v>64.069698000000002</v>
      </c>
      <c r="V67" s="827">
        <f>[9]Dataset!U123</f>
        <v>67.840147000000002</v>
      </c>
      <c r="W67" s="827">
        <f>[9]Dataset!V123</f>
        <v>67.231746000000001</v>
      </c>
      <c r="X67" s="827">
        <f>[9]Dataset!W123</f>
        <v>62.612870999999998</v>
      </c>
      <c r="Y67" s="827">
        <f>[9]Dataset!X123</f>
        <v>62.845880000000001</v>
      </c>
      <c r="Z67" s="827">
        <f>[9]Dataset!Y123</f>
        <v>60.488773999999999</v>
      </c>
      <c r="AA67" s="827">
        <f>[9]Dataset!Z123</f>
        <v>58.503779999999999</v>
      </c>
      <c r="AB67" s="827">
        <f>[9]Dataset!AA123</f>
        <v>60.023854</v>
      </c>
      <c r="AC67" s="827">
        <f>[9]Dataset!AB123</f>
        <v>55.934244</v>
      </c>
      <c r="AD67" s="827">
        <f>[9]Dataset!AC123</f>
        <v>61.315331999999998</v>
      </c>
      <c r="AE67" s="827">
        <f>[9]Dataset!AD123</f>
        <v>56.501094999999999</v>
      </c>
      <c r="AF67" s="827">
        <f>[9]Dataset!AE123</f>
        <v>59.240597000000001</v>
      </c>
      <c r="AG67" s="827">
        <f>[9]Dataset!AF123</f>
        <v>57.881005999999999</v>
      </c>
      <c r="AH67" s="827">
        <f>[9]Dataset!AG123</f>
        <v>60.91977</v>
      </c>
      <c r="AI67" s="827">
        <f>[9]Dataset!AH123</f>
        <v>61.338459999999998</v>
      </c>
      <c r="AJ67" s="827">
        <f>[9]Dataset!AI123</f>
        <v>56.961758000000003</v>
      </c>
      <c r="AK67" s="827">
        <f>[9]Dataset!AJ123</f>
        <v>57.541894999999997</v>
      </c>
      <c r="AL67" s="827">
        <f>[9]Dataset!AK123</f>
        <v>55.300671999999999</v>
      </c>
      <c r="AM67" s="827">
        <f>[9]Dataset!AL123</f>
        <v>53.609876999999997</v>
      </c>
      <c r="AN67" s="827">
        <f>[9]Dataset!AM123</f>
        <v>55.543945000000001</v>
      </c>
      <c r="AO67" s="827">
        <f>[9]Dataset!AN123</f>
        <v>53.067376000000003</v>
      </c>
      <c r="AP67" s="827">
        <f>[9]Dataset!AO123</f>
        <v>50.351013000000002</v>
      </c>
      <c r="AQ67" s="827">
        <f>[9]Dataset!AP123</f>
        <v>46.368599000000003</v>
      </c>
      <c r="AR67" s="827">
        <f>[9]Dataset!AQ123</f>
        <v>47.773496999999999</v>
      </c>
      <c r="AS67" s="827">
        <f>[9]Dataset!AR123</f>
        <v>45.818145999999999</v>
      </c>
      <c r="AT67" s="827">
        <f>[9]Dataset!AS123</f>
        <v>50.506988999999997</v>
      </c>
      <c r="AU67" s="827">
        <f>[9]Dataset!AT123</f>
        <v>51.659325000000003</v>
      </c>
      <c r="AV67" s="827">
        <f>[9]Dataset!AU123</f>
        <v>49.163165999999997</v>
      </c>
      <c r="AW67" s="827">
        <f>[9]Dataset!AV123</f>
        <v>49.864235000000001</v>
      </c>
      <c r="AX67" s="827">
        <f>[9]Dataset!AW123</f>
        <v>47.141683</v>
      </c>
      <c r="AY67" s="827">
        <f>[9]Dataset!AX123</f>
        <v>46.044120999999997</v>
      </c>
      <c r="AZ67" s="827">
        <f>[9]Dataset!AY123</f>
        <v>47.272919000000002</v>
      </c>
      <c r="BA67" s="827">
        <f>[9]Dataset!AZ123</f>
        <v>44.148145</v>
      </c>
      <c r="BB67" s="827">
        <f>[9]Dataset!BA123</f>
        <v>46.698186999999997</v>
      </c>
      <c r="BC67" s="827">
        <f>[9]Dataset!BB123</f>
        <v>43.813982000000003</v>
      </c>
      <c r="BD67" s="827">
        <f>[9]Dataset!BC123</f>
        <v>45.511324000000002</v>
      </c>
      <c r="BE67" s="827">
        <f>[9]Dataset!BD123</f>
        <v>44.962598999999997</v>
      </c>
      <c r="BF67" s="827">
        <f>[9]Dataset!BE123</f>
        <v>47.968798</v>
      </c>
      <c r="BG67" s="827">
        <f>[9]Dataset!BF123</f>
        <v>46.456262000000002</v>
      </c>
      <c r="BH67" s="827">
        <f>[9]Dataset!BG123</f>
        <v>43.910832999999997</v>
      </c>
      <c r="BI67" s="827">
        <f>[9]Dataset!BH123</f>
        <v>44.921821000000001</v>
      </c>
      <c r="BJ67" s="827">
        <f>[9]Dataset!BI123</f>
        <v>42.397249000000002</v>
      </c>
      <c r="BK67" s="827">
        <f>[9]Dataset!BJ123</f>
        <v>41.29278</v>
      </c>
      <c r="BL67" s="827">
        <f>[9]Dataset!BK123</f>
        <v>42.416224999999997</v>
      </c>
      <c r="BM67" s="827">
        <f>[9]Dataset!BL123</f>
        <v>39.771478000000002</v>
      </c>
      <c r="BN67" s="827">
        <f>[9]Dataset!BM123</f>
        <v>43.122959999999999</v>
      </c>
      <c r="BO67" s="827">
        <f>[9]Dataset!BN123</f>
        <v>39.698931000000002</v>
      </c>
      <c r="BP67" s="827">
        <f>[9]Dataset!BO123</f>
        <v>40.886924</v>
      </c>
      <c r="BQ67" s="827">
        <f>[9]Dataset!BP123</f>
        <v>39.867247999999996</v>
      </c>
      <c r="BR67" s="827">
        <f>[9]Dataset!BQ123</f>
        <v>42.581361999999999</v>
      </c>
      <c r="BS67" s="827">
        <f>[9]Dataset!BR123</f>
        <v>41.50759</v>
      </c>
      <c r="BT67" s="827">
        <f>[9]Dataset!BS123</f>
        <v>40.246200999999999</v>
      </c>
      <c r="BU67" s="827">
        <f>[9]Dataset!BT123</f>
        <v>40.234769</v>
      </c>
      <c r="BV67" s="827">
        <f>[9]Dataset!BU123</f>
        <v>38.461699000000003</v>
      </c>
      <c r="BW67" s="827">
        <f>[9]Dataset!BV123</f>
        <v>37.385223000000003</v>
      </c>
      <c r="BX67" s="827">
        <f>[9]Dataset!BW123</f>
        <v>37.854557</v>
      </c>
      <c r="BY67" s="827">
        <f>[9]Dataset!BX123</f>
        <v>35.320331000000003</v>
      </c>
      <c r="BZ67" s="827">
        <f>[9]Dataset!BY123</f>
        <v>38.782347999999999</v>
      </c>
      <c r="CA67" s="827">
        <f>[9]Dataset!BZ123</f>
        <v>35.885280999999999</v>
      </c>
      <c r="CB67" s="827">
        <f>[9]Dataset!CA123</f>
        <v>37.399734000000002</v>
      </c>
      <c r="CC67" s="827">
        <f>[9]Dataset!CB123</f>
        <v>36.575024999999997</v>
      </c>
      <c r="CD67" s="827">
        <f>[9]Dataset!CC123</f>
        <v>37.930618000000003</v>
      </c>
      <c r="CE67" s="827">
        <f>[9]Dataset!CD123</f>
        <v>37.220643000000003</v>
      </c>
      <c r="CF67" s="827">
        <f>[9]Dataset!CE123</f>
        <v>36.007492999999997</v>
      </c>
      <c r="CG67" s="827">
        <f>[10]Dataset!CF126</f>
        <v>36.378960999999997</v>
      </c>
      <c r="CH67" s="827">
        <f>[10]Dataset!CG126</f>
        <v>34.73377</v>
      </c>
      <c r="CI67" s="827">
        <f>[10]Dataset!CH126</f>
        <v>33.535010999999997</v>
      </c>
    </row>
    <row r="68" spans="1:87" ht="16.5" customHeight="1" x14ac:dyDescent="0.25">
      <c r="A68" s="1111"/>
      <c r="B68" s="1108"/>
      <c r="C68" s="966" t="s">
        <v>684</v>
      </c>
      <c r="D68" s="968">
        <f>[9]Dataset!C124</f>
        <v>6.8853299999999997</v>
      </c>
      <c r="E68" s="968">
        <f>[9]Dataset!D124</f>
        <v>6.4580039999999999</v>
      </c>
      <c r="F68" s="968">
        <f>[9]Dataset!E124</f>
        <v>7.2408869999999999</v>
      </c>
      <c r="G68" s="968">
        <f>[9]Dataset!F124</f>
        <v>6.4709729999999999</v>
      </c>
      <c r="H68" s="968">
        <f>[9]Dataset!G124</f>
        <v>6.9070200000000002</v>
      </c>
      <c r="I68" s="968">
        <f>[9]Dataset!H124</f>
        <v>6.3586799999999997</v>
      </c>
      <c r="J68" s="968">
        <f>[9]Dataset!I124</f>
        <v>6.7697180000000001</v>
      </c>
      <c r="K68" s="968">
        <f>[9]Dataset!J124</f>
        <v>6.6492000000000004</v>
      </c>
      <c r="L68" s="968">
        <f>[9]Dataset!K124</f>
        <v>6.1726200000000002</v>
      </c>
      <c r="M68" s="968">
        <f>[9]Dataset!L124</f>
        <v>6.4586639999999997</v>
      </c>
      <c r="N68" s="968">
        <f>[9]Dataset!M124</f>
        <v>6.3110099999999996</v>
      </c>
      <c r="O68" s="968">
        <f>[9]Dataset!N124</f>
        <v>6.0774429999999997</v>
      </c>
      <c r="P68" s="968">
        <f>[9]Dataset!O124</f>
        <v>6.3895200000000001</v>
      </c>
      <c r="Q68" s="968">
        <f>[9]Dataset!P124</f>
        <v>6.0499879999999999</v>
      </c>
      <c r="R68" s="968">
        <f>[9]Dataset!Q124</f>
        <v>6.841297</v>
      </c>
      <c r="S68" s="968">
        <f>[9]Dataset!R124</f>
        <v>6.1957050000000002</v>
      </c>
      <c r="T68" s="968">
        <f>[9]Dataset!S124</f>
        <v>6.4641599999999997</v>
      </c>
      <c r="U68" s="968">
        <f>[9]Dataset!T124</f>
        <v>6.3494999999999999</v>
      </c>
      <c r="V68" s="968">
        <f>[9]Dataset!U124</f>
        <v>6.5859189999999996</v>
      </c>
      <c r="W68" s="968">
        <f>[9]Dataset!V124</f>
        <v>6.5207699999999997</v>
      </c>
      <c r="X68" s="968">
        <f>[9]Dataset!W124</f>
        <v>6.0442499999999999</v>
      </c>
      <c r="Y68" s="968">
        <f>[9]Dataset!X124</f>
        <v>6.0974209999999998</v>
      </c>
      <c r="Z68" s="968">
        <f>[9]Dataset!Y124</f>
        <v>5.9406600000000003</v>
      </c>
      <c r="AA68" s="968">
        <f>[9]Dataset!Z124</f>
        <v>5.813485</v>
      </c>
      <c r="AB68" s="968">
        <f>[9]Dataset!AA124</f>
        <v>6.0135899999999998</v>
      </c>
      <c r="AC68" s="968">
        <f>[9]Dataset!AB124</f>
        <v>5.6631400000000003</v>
      </c>
      <c r="AD68" s="968">
        <f>[9]Dataset!AC124</f>
        <v>6.2331390000000004</v>
      </c>
      <c r="AE68" s="968">
        <f>[9]Dataset!AD124</f>
        <v>5.6721969999999997</v>
      </c>
      <c r="AF68" s="968">
        <f>[9]Dataset!AE124</f>
        <v>6.0738000000000003</v>
      </c>
      <c r="AG68" s="968">
        <f>[9]Dataset!AF124</f>
        <v>5.7472500000000002</v>
      </c>
      <c r="AH68" s="968">
        <f>[9]Dataset!AG124</f>
        <v>6.1023500000000004</v>
      </c>
      <c r="AI68" s="968">
        <f>[9]Dataset!AH124</f>
        <v>6.3233100000000002</v>
      </c>
      <c r="AJ68" s="968">
        <f>[9]Dataset!AI124</f>
        <v>5.7358200000000004</v>
      </c>
      <c r="AK68" s="968">
        <f>[9]Dataset!AJ124</f>
        <v>5.9506050000000004</v>
      </c>
      <c r="AL68" s="968">
        <f>[9]Dataset!AK124</f>
        <v>5.7989100000000002</v>
      </c>
      <c r="AM68" s="968">
        <f>[9]Dataset!AL124</f>
        <v>5.4831750000000001</v>
      </c>
      <c r="AN68" s="968">
        <f>[9]Dataset!AM124</f>
        <v>5.8208399999999996</v>
      </c>
      <c r="AO68" s="968">
        <f>[9]Dataset!AN124</f>
        <v>5.5975799999999998</v>
      </c>
      <c r="AP68" s="968">
        <f>[9]Dataset!AO124</f>
        <v>5.498005</v>
      </c>
      <c r="AQ68" s="968">
        <f>[9]Dataset!AP124</f>
        <v>5.2833069999999998</v>
      </c>
      <c r="AR68" s="968">
        <f>[9]Dataset!AQ124</f>
        <v>5.5060200000000004</v>
      </c>
      <c r="AS68" s="968">
        <f>[9]Dataset!AR124</f>
        <v>4.9679700000000002</v>
      </c>
      <c r="AT68" s="968">
        <f>[9]Dataset!AS124</f>
        <v>5.4490869999999996</v>
      </c>
      <c r="AU68" s="968">
        <f>[9]Dataset!AT124</f>
        <v>5.5786499999999997</v>
      </c>
      <c r="AV68" s="968">
        <f>[9]Dataset!AU124</f>
        <v>5.0105399999999998</v>
      </c>
      <c r="AW68" s="968">
        <f>[9]Dataset!AV124</f>
        <v>5.1413190000000002</v>
      </c>
      <c r="AX68" s="968">
        <f>[9]Dataset!AW124</f>
        <v>4.98996</v>
      </c>
      <c r="AY68" s="968">
        <f>[9]Dataset!AX124</f>
        <v>4.91289</v>
      </c>
      <c r="AZ68" s="968">
        <f>[9]Dataset!AY124</f>
        <v>5.0435999999999996</v>
      </c>
      <c r="BA68" s="968">
        <f>[9]Dataset!AZ124</f>
        <v>4.5939319999999997</v>
      </c>
      <c r="BB68" s="968">
        <f>[9]Dataset!BA124</f>
        <v>4.9730819999999998</v>
      </c>
      <c r="BC68" s="968">
        <f>[9]Dataset!BB124</f>
        <v>4.7217219999999998</v>
      </c>
      <c r="BD68" s="968">
        <f>[9]Dataset!BC124</f>
        <v>4.7335200000000004</v>
      </c>
      <c r="BE68" s="968">
        <f>[9]Dataset!BD124</f>
        <v>4.7888099999999998</v>
      </c>
      <c r="BF68" s="968">
        <f>[9]Dataset!BE124</f>
        <v>5.2001569999999999</v>
      </c>
      <c r="BG68" s="968">
        <f>[9]Dataset!BF124</f>
        <v>5.1026699999999998</v>
      </c>
      <c r="BH68" s="968">
        <f>[9]Dataset!BG124</f>
        <v>4.7004000000000001</v>
      </c>
      <c r="BI68" s="968">
        <f>[9]Dataset!BH124</f>
        <v>4.7455420000000004</v>
      </c>
      <c r="BJ68" s="968">
        <f>[9]Dataset!BI124</f>
        <v>4.4802600000000004</v>
      </c>
      <c r="BK68" s="968">
        <f>[9]Dataset!BJ124</f>
        <v>4.4313450000000003</v>
      </c>
      <c r="BL68" s="968">
        <f>[9]Dataset!BK124</f>
        <v>4.8031499999999996</v>
      </c>
      <c r="BM68" s="968">
        <f>[9]Dataset!BL124</f>
        <v>4.613588</v>
      </c>
      <c r="BN68" s="968">
        <f>[9]Dataset!BM124</f>
        <v>5.0240770000000001</v>
      </c>
      <c r="BO68" s="968">
        <f>[9]Dataset!BN124</f>
        <v>4.5120810000000002</v>
      </c>
      <c r="BP68" s="968">
        <f>[9]Dataset!BO124</f>
        <v>4.5183299999999997</v>
      </c>
      <c r="BQ68" s="968">
        <f>[9]Dataset!BP124</f>
        <v>4.4626200000000003</v>
      </c>
      <c r="BR68" s="968">
        <f>[9]Dataset!BQ124</f>
        <v>4.844525</v>
      </c>
      <c r="BS68" s="968">
        <f>[9]Dataset!BR124</f>
        <v>4.6688700000000001</v>
      </c>
      <c r="BT68" s="968">
        <f>[9]Dataset!BS124</f>
        <v>4.5688800000000001</v>
      </c>
      <c r="BU68" s="968">
        <f>[9]Dataset!BT124</f>
        <v>4.5850860000000004</v>
      </c>
      <c r="BV68" s="968">
        <f>[9]Dataset!BU124</f>
        <v>4.2716099999999999</v>
      </c>
      <c r="BW68" s="968">
        <f>[9]Dataset!BV124</f>
        <v>3.973004</v>
      </c>
      <c r="BX68" s="968">
        <f>[9]Dataset!BW124</f>
        <v>4.1756399999999996</v>
      </c>
      <c r="BY68" s="968">
        <f>[9]Dataset!BX124</f>
        <v>3.985716</v>
      </c>
      <c r="BZ68" s="968">
        <f>[9]Dataset!BY124</f>
        <v>4.2560830000000003</v>
      </c>
      <c r="CA68" s="968">
        <f>[9]Dataset!BZ124</f>
        <v>3.9434779999999998</v>
      </c>
      <c r="CB68" s="968">
        <f>[9]Dataset!CA124</f>
        <v>4.0289400000000004</v>
      </c>
      <c r="CC68" s="968">
        <f>[9]Dataset!CB124</f>
        <v>3.8727360000000002</v>
      </c>
      <c r="CD68" s="968">
        <f>[9]Dataset!CC124</f>
        <v>4.3035439999999996</v>
      </c>
      <c r="CE68" s="968">
        <f>[9]Dataset!CD124</f>
        <v>4.1190899999999999</v>
      </c>
      <c r="CF68" s="968">
        <f>[9]Dataset!CE124</f>
        <v>3.9851100000000002</v>
      </c>
      <c r="CG68" s="968">
        <f>[10]Dataset!CF127</f>
        <v>4.0558540000000001</v>
      </c>
      <c r="CH68" s="968">
        <f>[10]Dataset!CG127</f>
        <v>3.8145600000000002</v>
      </c>
      <c r="CI68" s="968">
        <f>[10]Dataset!CH127</f>
        <v>3.6861609999999998</v>
      </c>
    </row>
    <row r="69" spans="1:87" ht="16.5" customHeight="1" x14ac:dyDescent="0.25">
      <c r="A69" s="1111"/>
      <c r="B69" s="1108"/>
      <c r="C69" s="966" t="s">
        <v>685</v>
      </c>
      <c r="D69" s="968">
        <f>[9]Dataset!C125</f>
        <v>5.9870999999999999</v>
      </c>
      <c r="E69" s="968">
        <f>[9]Dataset!D125</f>
        <v>5.6629719999999999</v>
      </c>
      <c r="F69" s="968">
        <f>[9]Dataset!E125</f>
        <v>5.9692360000000004</v>
      </c>
      <c r="G69" s="968">
        <f>[9]Dataset!F125</f>
        <v>5.4273790000000002</v>
      </c>
      <c r="H69" s="968">
        <f>[9]Dataset!G125</f>
        <v>5.5241699999999998</v>
      </c>
      <c r="I69" s="968">
        <f>[9]Dataset!H125</f>
        <v>5.8326599999999997</v>
      </c>
      <c r="J69" s="968">
        <f>[9]Dataset!I125</f>
        <v>5.999771</v>
      </c>
      <c r="K69" s="968">
        <f>[9]Dataset!J125</f>
        <v>5.8289999999999997</v>
      </c>
      <c r="L69" s="968">
        <f>[9]Dataset!K125</f>
        <v>5.4569700000000001</v>
      </c>
      <c r="M69" s="968">
        <f>[9]Dataset!L125</f>
        <v>5.3560249999999998</v>
      </c>
      <c r="N69" s="968">
        <f>[9]Dataset!M125</f>
        <v>5.1839700000000004</v>
      </c>
      <c r="O69" s="968">
        <f>[9]Dataset!N125</f>
        <v>4.8839189999999997</v>
      </c>
      <c r="P69" s="968">
        <f>[9]Dataset!O125</f>
        <v>4.8064799999999996</v>
      </c>
      <c r="Q69" s="968">
        <f>[9]Dataset!P125</f>
        <v>4.4928800000000004</v>
      </c>
      <c r="R69" s="968">
        <f>[9]Dataset!Q125</f>
        <v>5.2726660000000001</v>
      </c>
      <c r="S69" s="968">
        <f>[9]Dataset!R125</f>
        <v>4.7239259999999996</v>
      </c>
      <c r="T69" s="968">
        <f>[9]Dataset!S125</f>
        <v>4.9432799999999997</v>
      </c>
      <c r="U69" s="968">
        <f>[9]Dataset!T125</f>
        <v>4.9530839999999996</v>
      </c>
      <c r="V69" s="968">
        <f>[9]Dataset!U125</f>
        <v>5.2061400000000004</v>
      </c>
      <c r="W69" s="968">
        <f>[9]Dataset!V125</f>
        <v>5.1958500000000001</v>
      </c>
      <c r="X69" s="968">
        <f>[9]Dataset!W125</f>
        <v>4.8357299999999999</v>
      </c>
      <c r="Y69" s="968">
        <f>[9]Dataset!X125</f>
        <v>4.8720220000000003</v>
      </c>
      <c r="Z69" s="968">
        <f>[9]Dataset!Y125</f>
        <v>4.6549800000000001</v>
      </c>
      <c r="AA69" s="968">
        <f>[9]Dataset!Z125</f>
        <v>4.3717790000000001</v>
      </c>
      <c r="AB69" s="968">
        <f>[9]Dataset!AA125</f>
        <v>4.3758299999999997</v>
      </c>
      <c r="AC69" s="968">
        <f>[9]Dataset!AB125</f>
        <v>4.1375039999999998</v>
      </c>
      <c r="AD69" s="968">
        <f>[9]Dataset!AC125</f>
        <v>4.6380030000000003</v>
      </c>
      <c r="AE69" s="968">
        <f>[9]Dataset!AD125</f>
        <v>4.176609</v>
      </c>
      <c r="AF69" s="968">
        <f>[9]Dataset!AE125</f>
        <v>4.5426900000000003</v>
      </c>
      <c r="AG69" s="968">
        <f>[9]Dataset!AF125</f>
        <v>4.3922699999999999</v>
      </c>
      <c r="AH69" s="968">
        <f>[9]Dataset!AG125</f>
        <v>4.6013919999999997</v>
      </c>
      <c r="AI69" s="968">
        <f>[9]Dataset!AH125</f>
        <v>4.9926300000000001</v>
      </c>
      <c r="AJ69" s="968">
        <f>[9]Dataset!AI125</f>
        <v>4.4927400000000004</v>
      </c>
      <c r="AK69" s="968">
        <f>[9]Dataset!AJ125</f>
        <v>4.4365959999999998</v>
      </c>
      <c r="AL69" s="968">
        <f>[9]Dataset!AK125</f>
        <v>4.0736879999999998</v>
      </c>
      <c r="AM69" s="968">
        <f>[9]Dataset!AL125</f>
        <v>3.9515980000000002</v>
      </c>
      <c r="AN69" s="968">
        <f>[9]Dataset!AM125</f>
        <v>4.1869199999999998</v>
      </c>
      <c r="AO69" s="968">
        <f>[9]Dataset!AN125</f>
        <v>4.0138030000000002</v>
      </c>
      <c r="AP69" s="968">
        <f>[9]Dataset!AO125</f>
        <v>4.058179</v>
      </c>
      <c r="AQ69" s="968">
        <f>[9]Dataset!AP125</f>
        <v>3.7506840000000001</v>
      </c>
      <c r="AR69" s="968">
        <f>[9]Dataset!AQ125</f>
        <v>3.8684400000000001</v>
      </c>
      <c r="AS69" s="968">
        <f>[9]Dataset!AR125</f>
        <v>3.4397700000000002</v>
      </c>
      <c r="AT69" s="968">
        <f>[9]Dataset!AS125</f>
        <v>3.7419790000000002</v>
      </c>
      <c r="AU69" s="968">
        <f>[9]Dataset!AT125</f>
        <v>4.4720399999999998</v>
      </c>
      <c r="AV69" s="968">
        <f>[9]Dataset!AU125</f>
        <v>3.9990899999999998</v>
      </c>
      <c r="AW69" s="968">
        <f>[9]Dataset!AV125</f>
        <v>3.828376</v>
      </c>
      <c r="AX69" s="968">
        <f>[9]Dataset!AW125</f>
        <v>3.6942300000000001</v>
      </c>
      <c r="AY69" s="968">
        <f>[9]Dataset!AX125</f>
        <v>3.5252979999999998</v>
      </c>
      <c r="AZ69" s="968">
        <f>[9]Dataset!AY125</f>
        <v>3.4762200000000001</v>
      </c>
      <c r="BA69" s="968">
        <f>[9]Dataset!AZ125</f>
        <v>3.3285</v>
      </c>
      <c r="BB69" s="968">
        <f>[9]Dataset!BA125</f>
        <v>3.528575</v>
      </c>
      <c r="BC69" s="968">
        <f>[9]Dataset!BB125</f>
        <v>3.3359860000000001</v>
      </c>
      <c r="BD69" s="968">
        <f>[9]Dataset!BC125</f>
        <v>3.2899500000000002</v>
      </c>
      <c r="BE69" s="968">
        <f>[9]Dataset!BD125</f>
        <v>3.1578599999999999</v>
      </c>
      <c r="BF69" s="968">
        <f>[9]Dataset!BE125</f>
        <v>3.5111530000000002</v>
      </c>
      <c r="BG69" s="968">
        <f>[9]Dataset!BF125</f>
        <v>3.4151400000000001</v>
      </c>
      <c r="BH69" s="968">
        <f>[9]Dataset!BG125</f>
        <v>3.1403099999999999</v>
      </c>
      <c r="BI69" s="968">
        <f>[9]Dataset!BH125</f>
        <v>3.2622849999999999</v>
      </c>
      <c r="BJ69" s="968">
        <f>[9]Dataset!BI125</f>
        <v>2.98536</v>
      </c>
      <c r="BK69" s="968">
        <f>[9]Dataset!BJ125</f>
        <v>2.9139780000000002</v>
      </c>
      <c r="BL69" s="968">
        <f>[9]Dataset!BK125</f>
        <v>2.9703300000000001</v>
      </c>
      <c r="BM69" s="968">
        <f>[9]Dataset!BL125</f>
        <v>2.6859000000000002</v>
      </c>
      <c r="BN69" s="968">
        <f>[9]Dataset!BM125</f>
        <v>2.6899500000000001</v>
      </c>
      <c r="BO69" s="968">
        <f>[9]Dataset!BN125</f>
        <v>2.585553</v>
      </c>
      <c r="BP69" s="968">
        <f>[9]Dataset!BO125</f>
        <v>2.5139399999999998</v>
      </c>
      <c r="BQ69" s="968">
        <f>[9]Dataset!BP125</f>
        <v>2.5253399999999999</v>
      </c>
      <c r="BR69" s="968">
        <f>[9]Dataset!BQ125</f>
        <v>2.8701349999999999</v>
      </c>
      <c r="BS69" s="968">
        <f>[9]Dataset!BR125</f>
        <v>2.7170100000000001</v>
      </c>
      <c r="BT69" s="968">
        <f>[9]Dataset!BS125</f>
        <v>2.6836799999999998</v>
      </c>
      <c r="BU69" s="968">
        <f>[9]Dataset!BT125</f>
        <v>2.5095900000000002</v>
      </c>
      <c r="BV69" s="968">
        <f>[9]Dataset!BU125</f>
        <v>2.4174600000000002</v>
      </c>
      <c r="BW69" s="968">
        <f>[9]Dataset!BV125</f>
        <v>2.3737659999999998</v>
      </c>
      <c r="BX69" s="968">
        <f>[9]Dataset!BW125</f>
        <v>2.32674</v>
      </c>
      <c r="BY69" s="968">
        <f>[9]Dataset!BX125</f>
        <v>2.0957400000000002</v>
      </c>
      <c r="BZ69" s="968">
        <f>[9]Dataset!BY125</f>
        <v>2.3956179999999998</v>
      </c>
      <c r="CA69" s="968">
        <f>[9]Dataset!BZ125</f>
        <v>2.1816409999999999</v>
      </c>
      <c r="CB69" s="968">
        <f>[9]Dataset!CA125</f>
        <v>2.2357200000000002</v>
      </c>
      <c r="CC69" s="968">
        <f>[9]Dataset!CB125</f>
        <v>2.39967</v>
      </c>
      <c r="CD69" s="968">
        <f>[9]Dataset!CC125</f>
        <v>2.3581080000000001</v>
      </c>
      <c r="CE69" s="968">
        <f>[9]Dataset!CD125</f>
        <v>2.2785899999999999</v>
      </c>
      <c r="CF69" s="968">
        <f>[9]Dataset!CE125</f>
        <v>2.28966</v>
      </c>
      <c r="CG69" s="968">
        <f>[10]Dataset!CF128</f>
        <v>2.2483059999999999</v>
      </c>
      <c r="CH69" s="968">
        <f>[10]Dataset!CG128</f>
        <v>2.0965799999999999</v>
      </c>
      <c r="CI69" s="968">
        <f>[10]Dataset!CH128</f>
        <v>2.084346</v>
      </c>
    </row>
    <row r="70" spans="1:87" ht="16.5" customHeight="1" x14ac:dyDescent="0.25">
      <c r="A70" s="1111"/>
      <c r="B70" s="1108"/>
      <c r="C70" s="966" t="s">
        <v>732</v>
      </c>
      <c r="D70" s="968">
        <f>[9]Dataset!C126</f>
        <v>4.593585</v>
      </c>
      <c r="E70" s="968">
        <f>[9]Dataset!D126</f>
        <v>4.4101800000000004</v>
      </c>
      <c r="F70" s="968">
        <f>[9]Dataset!E126</f>
        <v>4.8398110000000001</v>
      </c>
      <c r="G70" s="968">
        <f>[9]Dataset!F126</f>
        <v>4.4881950000000002</v>
      </c>
      <c r="H70" s="968">
        <f>[9]Dataset!G126</f>
        <v>4.9798</v>
      </c>
      <c r="I70" s="968">
        <f>[9]Dataset!H126</f>
        <v>4.89947</v>
      </c>
      <c r="J70" s="968">
        <f>[9]Dataset!I126</f>
        <v>5.7892979999999996</v>
      </c>
      <c r="K70" s="968">
        <f>[9]Dataset!J126</f>
        <v>6.2554439999999998</v>
      </c>
      <c r="L70" s="968">
        <f>[9]Dataset!K126</f>
        <v>4.8635619999999999</v>
      </c>
      <c r="M70" s="968">
        <f>[9]Dataset!L126</f>
        <v>4.4962090000000003</v>
      </c>
      <c r="N70" s="968">
        <f>[9]Dataset!M126</f>
        <v>4.2224139999999997</v>
      </c>
      <c r="O70" s="968">
        <f>[9]Dataset!N126</f>
        <v>4.2905740000000003</v>
      </c>
      <c r="P70" s="968">
        <f>[9]Dataset!O126</f>
        <v>4.3771240000000002</v>
      </c>
      <c r="Q70" s="968">
        <f>[9]Dataset!P126</f>
        <v>4.2115320000000001</v>
      </c>
      <c r="R70" s="968">
        <f>[9]Dataset!Q126</f>
        <v>4.6525569999999998</v>
      </c>
      <c r="S70" s="968">
        <f>[9]Dataset!R126</f>
        <v>4.3414659999999996</v>
      </c>
      <c r="T70" s="968">
        <f>[9]Dataset!S126</f>
        <v>4.5889040000000003</v>
      </c>
      <c r="U70" s="968">
        <f>[9]Dataset!T126</f>
        <v>4.5855119999999996</v>
      </c>
      <c r="V70" s="968">
        <f>[9]Dataset!U126</f>
        <v>5.3590679999999997</v>
      </c>
      <c r="W70" s="968">
        <f>[9]Dataset!V126</f>
        <v>5.6924780000000004</v>
      </c>
      <c r="X70" s="968">
        <f>[9]Dataset!W126</f>
        <v>4.479406</v>
      </c>
      <c r="Y70" s="968">
        <f>[9]Dataset!X126</f>
        <v>4.227055</v>
      </c>
      <c r="Z70" s="968">
        <f>[9]Dataset!Y126</f>
        <v>3.9237139999999999</v>
      </c>
      <c r="AA70" s="968">
        <f>[9]Dataset!Z126</f>
        <v>3.8964599999999998</v>
      </c>
      <c r="AB70" s="968">
        <f>[9]Dataset!AA126</f>
        <v>3.923686</v>
      </c>
      <c r="AC70" s="968">
        <f>[9]Dataset!AB126</f>
        <v>3.7832720000000002</v>
      </c>
      <c r="AD70" s="968">
        <f>[9]Dataset!AC126</f>
        <v>4.1995180000000003</v>
      </c>
      <c r="AE70" s="968">
        <f>[9]Dataset!AD126</f>
        <v>3.8599920000000001</v>
      </c>
      <c r="AF70" s="968">
        <f>[9]Dataset!AE126</f>
        <v>4.0884260000000001</v>
      </c>
      <c r="AG70" s="968">
        <f>[9]Dataset!AF126</f>
        <v>4.3265260000000003</v>
      </c>
      <c r="AH70" s="968">
        <f>[9]Dataset!AG126</f>
        <v>4.7732260000000002</v>
      </c>
      <c r="AI70" s="968">
        <f>[9]Dataset!AH126</f>
        <v>5.0650899999999996</v>
      </c>
      <c r="AJ70" s="968">
        <f>[9]Dataset!AI126</f>
        <v>4.3235299999999999</v>
      </c>
      <c r="AK70" s="968">
        <f>[9]Dataset!AJ126</f>
        <v>3.9622060000000001</v>
      </c>
      <c r="AL70" s="968">
        <f>[9]Dataset!AK126</f>
        <v>3.721238</v>
      </c>
      <c r="AM70" s="968">
        <f>[9]Dataset!AL126</f>
        <v>3.6292460000000002</v>
      </c>
      <c r="AN70" s="968">
        <f>[9]Dataset!AM126</f>
        <v>3.750842</v>
      </c>
      <c r="AO70" s="968">
        <f>[9]Dataset!AN126</f>
        <v>3.648304</v>
      </c>
      <c r="AP70" s="968">
        <f>[9]Dataset!AO126</f>
        <v>2.1850740000000002</v>
      </c>
      <c r="AQ70" s="968">
        <f>[9]Dataset!AP126</f>
        <v>1.2351369999999999</v>
      </c>
      <c r="AR70" s="968">
        <f>[9]Dataset!AQ126</f>
        <v>1.2628980000000001</v>
      </c>
      <c r="AS70" s="968">
        <f>[9]Dataset!AR126</f>
        <v>1.6241749999999999</v>
      </c>
      <c r="AT70" s="968">
        <f>[9]Dataset!AS126</f>
        <v>2.791801</v>
      </c>
      <c r="AU70" s="968">
        <f>[9]Dataset!AT126</f>
        <v>3.3208799999999998</v>
      </c>
      <c r="AV70" s="968">
        <f>[9]Dataset!AU126</f>
        <v>3.001198</v>
      </c>
      <c r="AW70" s="968">
        <f>[9]Dataset!AV126</f>
        <v>2.88672</v>
      </c>
      <c r="AX70" s="968">
        <f>[9]Dataset!AW126</f>
        <v>2.1774300000000002</v>
      </c>
      <c r="AY70" s="968">
        <f>[9]Dataset!AX126</f>
        <v>2.1715740000000001</v>
      </c>
      <c r="AZ70" s="968">
        <f>[9]Dataset!AY126</f>
        <v>2.0378539999999998</v>
      </c>
      <c r="BA70" s="968">
        <f>[9]Dataset!AZ126</f>
        <v>2.2072919999999998</v>
      </c>
      <c r="BB70" s="968">
        <f>[9]Dataset!BA126</f>
        <v>1.9298040000000001</v>
      </c>
      <c r="BC70" s="968">
        <f>[9]Dataset!BB126</f>
        <v>1.712985</v>
      </c>
      <c r="BD70" s="968">
        <f>[9]Dataset!BC126</f>
        <v>2.5196350000000001</v>
      </c>
      <c r="BE70" s="968">
        <f>[9]Dataset!BD126</f>
        <v>3.128412</v>
      </c>
      <c r="BF70" s="968">
        <f>[9]Dataset!BE126</f>
        <v>3.5534940000000002</v>
      </c>
      <c r="BG70" s="968">
        <f>[9]Dataset!BF126</f>
        <v>3.4839159999999998</v>
      </c>
      <c r="BH70" s="968">
        <f>[9]Dataset!BG126</f>
        <v>2.7978580000000002</v>
      </c>
      <c r="BI70" s="968">
        <f>[9]Dataset!BH126</f>
        <v>2.6092909999999998</v>
      </c>
      <c r="BJ70" s="968">
        <f>[9]Dataset!BI126</f>
        <v>2.432455</v>
      </c>
      <c r="BK70" s="968">
        <f>[9]Dataset!BJ126</f>
        <v>2.3875310000000001</v>
      </c>
      <c r="BL70" s="968">
        <f>[9]Dataset!BK126</f>
        <v>2.4241600000000001</v>
      </c>
      <c r="BM70" s="968">
        <f>[9]Dataset!BL126</f>
        <v>2.3561839999999998</v>
      </c>
      <c r="BN70" s="968">
        <f>[9]Dataset!BM126</f>
        <v>2.632835</v>
      </c>
      <c r="BO70" s="968">
        <f>[9]Dataset!BN126</f>
        <v>2.5305029999999999</v>
      </c>
      <c r="BP70" s="968">
        <f>[9]Dataset!BO126</f>
        <v>2.9155479999999998</v>
      </c>
      <c r="BQ70" s="968">
        <f>[9]Dataset!BP126</f>
        <v>2.7411460000000001</v>
      </c>
      <c r="BR70" s="968">
        <f>[9]Dataset!BQ126</f>
        <v>2.9637349999999998</v>
      </c>
      <c r="BS70" s="968">
        <f>[9]Dataset!BR126</f>
        <v>3.0787</v>
      </c>
      <c r="BT70" s="968">
        <f>[9]Dataset!BS126</f>
        <v>2.5424039999999999</v>
      </c>
      <c r="BU70" s="968">
        <f>[9]Dataset!BT126</f>
        <v>2.4938419999999999</v>
      </c>
      <c r="BV70" s="968">
        <f>[9]Dataset!BU126</f>
        <v>2.3063739999999999</v>
      </c>
      <c r="BW70" s="968">
        <f>[9]Dataset!BV126</f>
        <v>2.3796930000000001</v>
      </c>
      <c r="BX70" s="968">
        <f>[9]Dataset!BW126</f>
        <v>2.2352750000000001</v>
      </c>
      <c r="BY70" s="968">
        <f>[9]Dataset!BX126</f>
        <v>2.1012520000000001</v>
      </c>
      <c r="BZ70" s="968">
        <f>[9]Dataset!BY126</f>
        <v>2.2996259999999999</v>
      </c>
      <c r="CA70" s="968">
        <f>[9]Dataset!BZ126</f>
        <v>2.3090869999999999</v>
      </c>
      <c r="CB70" s="968">
        <f>[9]Dataset!CA126</f>
        <v>2.544975</v>
      </c>
      <c r="CC70" s="968">
        <f>[9]Dataset!CB126</f>
        <v>2.4800200000000001</v>
      </c>
      <c r="CD70" s="968">
        <f>[9]Dataset!CC126</f>
        <v>2.647141</v>
      </c>
      <c r="CE70" s="968">
        <f>[9]Dataset!CD126</f>
        <v>2.7439200000000001</v>
      </c>
      <c r="CF70" s="968">
        <f>[9]Dataset!CE126</f>
        <v>2.446796</v>
      </c>
      <c r="CG70" s="968">
        <f>[10]Dataset!CF129</f>
        <v>2.288637</v>
      </c>
      <c r="CH70" s="968">
        <f>[10]Dataset!CG129</f>
        <v>2.2581120000000001</v>
      </c>
      <c r="CI70" s="968">
        <f>[10]Dataset!CH129</f>
        <v>2.1058110000000001</v>
      </c>
    </row>
    <row r="71" spans="1:87" ht="16.5" customHeight="1" x14ac:dyDescent="0.25">
      <c r="A71" s="1111"/>
      <c r="B71" s="1108"/>
      <c r="C71" s="966" t="s">
        <v>687</v>
      </c>
      <c r="D71" s="968">
        <f>[9]Dataset!C127</f>
        <v>4.3355399999999999</v>
      </c>
      <c r="E71" s="968">
        <f>[9]Dataset!D127</f>
        <v>4.0561360000000004</v>
      </c>
      <c r="F71" s="968">
        <f>[9]Dataset!E127</f>
        <v>4.3840510000000004</v>
      </c>
      <c r="G71" s="968">
        <f>[9]Dataset!F127</f>
        <v>4.1137370000000004</v>
      </c>
      <c r="H71" s="968">
        <f>[9]Dataset!G127</f>
        <v>4.1994600000000002</v>
      </c>
      <c r="I71" s="968">
        <f>[9]Dataset!H127</f>
        <v>4.36029</v>
      </c>
      <c r="J71" s="968">
        <f>[9]Dataset!I127</f>
        <v>4.6039960000000004</v>
      </c>
      <c r="K71" s="968">
        <f>[9]Dataset!J127</f>
        <v>4.44963</v>
      </c>
      <c r="L71" s="968">
        <f>[9]Dataset!K127</f>
        <v>4.2873299999999999</v>
      </c>
      <c r="M71" s="968">
        <f>[9]Dataset!L127</f>
        <v>4.2856880000000004</v>
      </c>
      <c r="N71" s="968">
        <f>[9]Dataset!M127</f>
        <v>4.0998599999999996</v>
      </c>
      <c r="O71" s="968">
        <f>[9]Dataset!N127</f>
        <v>3.9927199999999998</v>
      </c>
      <c r="P71" s="968">
        <f>[9]Dataset!O127</f>
        <v>4.0804799999999997</v>
      </c>
      <c r="Q71" s="968">
        <f>[9]Dataset!P127</f>
        <v>3.7798880000000001</v>
      </c>
      <c r="R71" s="968">
        <f>[9]Dataset!Q127</f>
        <v>4.2168989999999997</v>
      </c>
      <c r="S71" s="968">
        <f>[9]Dataset!R127</f>
        <v>3.7025459999999999</v>
      </c>
      <c r="T71" s="968">
        <f>[9]Dataset!S127</f>
        <v>3.8147700000000002</v>
      </c>
      <c r="U71" s="968">
        <f>[9]Dataset!T127</f>
        <v>3.7065480000000002</v>
      </c>
      <c r="V71" s="968">
        <f>[9]Dataset!U127</f>
        <v>4.0037739999999999</v>
      </c>
      <c r="W71" s="968">
        <f>[9]Dataset!V127</f>
        <v>3.8720400000000001</v>
      </c>
      <c r="X71" s="968">
        <f>[9]Dataset!W127</f>
        <v>3.72675</v>
      </c>
      <c r="Y71" s="968">
        <f>[9]Dataset!X127</f>
        <v>3.7090260000000002</v>
      </c>
      <c r="Z71" s="968">
        <f>[9]Dataset!Y127</f>
        <v>3.5777700000000001</v>
      </c>
      <c r="AA71" s="968">
        <f>[9]Dataset!Z127</f>
        <v>3.4962399999999998</v>
      </c>
      <c r="AB71" s="968">
        <f>[9]Dataset!AA127</f>
        <v>3.5342699999999998</v>
      </c>
      <c r="AC71" s="968">
        <f>[9]Dataset!AB127</f>
        <v>3.2770640000000002</v>
      </c>
      <c r="AD71" s="968">
        <f>[9]Dataset!AC127</f>
        <v>3.6153439999999999</v>
      </c>
      <c r="AE71" s="968">
        <f>[9]Dataset!AD127</f>
        <v>3.3206449999999998</v>
      </c>
      <c r="AF71" s="968">
        <f>[9]Dataset!AE127</f>
        <v>3.3849900000000002</v>
      </c>
      <c r="AG71" s="968">
        <f>[9]Dataset!AF127</f>
        <v>3.3487200000000001</v>
      </c>
      <c r="AH71" s="968">
        <f>[9]Dataset!AG127</f>
        <v>3.4778899999999999</v>
      </c>
      <c r="AI71" s="968">
        <f>[9]Dataset!AH127</f>
        <v>3.4230299999999998</v>
      </c>
      <c r="AJ71" s="968">
        <f>[9]Dataset!AI127</f>
        <v>3.29637</v>
      </c>
      <c r="AK71" s="968">
        <f>[9]Dataset!AJ127</f>
        <v>3.0898919999999999</v>
      </c>
      <c r="AL71" s="968">
        <f>[9]Dataset!AK127</f>
        <v>3.05457</v>
      </c>
      <c r="AM71" s="968">
        <f>[9]Dataset!AL127</f>
        <v>3.0406499999999999</v>
      </c>
      <c r="AN71" s="968">
        <f>[9]Dataset!AM127</f>
        <v>3.12663</v>
      </c>
      <c r="AO71" s="968">
        <f>[9]Dataset!AN127</f>
        <v>2.7797580000000002</v>
      </c>
      <c r="AP71" s="968">
        <f>[9]Dataset!AO127</f>
        <v>3.0032179999999999</v>
      </c>
      <c r="AQ71" s="968">
        <f>[9]Dataset!AP127</f>
        <v>2.6954920000000002</v>
      </c>
      <c r="AR71" s="968">
        <f>[9]Dataset!AQ127</f>
        <v>2.75631</v>
      </c>
      <c r="AS71" s="968">
        <f>[9]Dataset!AR127</f>
        <v>2.6240999999999999</v>
      </c>
      <c r="AT71" s="968">
        <f>[9]Dataset!AS127</f>
        <v>2.801625</v>
      </c>
      <c r="AU71" s="968">
        <f>[9]Dataset!AT127</f>
        <v>2.8105500000000001</v>
      </c>
      <c r="AV71" s="968">
        <f>[9]Dataset!AU127</f>
        <v>2.69841</v>
      </c>
      <c r="AW71" s="968">
        <f>[9]Dataset!AV127</f>
        <v>2.8270759999999999</v>
      </c>
      <c r="AX71" s="968">
        <f>[9]Dataset!AW127</f>
        <v>2.7168600000000001</v>
      </c>
      <c r="AY71" s="968">
        <f>[9]Dataset!AX127</f>
        <v>2.5927449999999999</v>
      </c>
      <c r="AZ71" s="968">
        <f>[9]Dataset!AY127</f>
        <v>2.6537099999999998</v>
      </c>
      <c r="BA71" s="968">
        <f>[9]Dataset!AZ127</f>
        <v>2.4579520000000001</v>
      </c>
      <c r="BB71" s="968">
        <f>[9]Dataset!BA127</f>
        <v>2.6071930000000001</v>
      </c>
      <c r="BC71" s="968">
        <f>[9]Dataset!BB127</f>
        <v>2.4122490000000001</v>
      </c>
      <c r="BD71" s="968">
        <f>[9]Dataset!BC127</f>
        <v>2.4857399999999998</v>
      </c>
      <c r="BE71" s="968">
        <f>[9]Dataset!BD127</f>
        <v>2.47797</v>
      </c>
      <c r="BF71" s="968">
        <f>[9]Dataset!BE127</f>
        <v>2.6151599999999999</v>
      </c>
      <c r="BG71" s="968">
        <f>[9]Dataset!BF127</f>
        <v>2.50779</v>
      </c>
      <c r="BH71" s="968">
        <f>[9]Dataset!BG127</f>
        <v>2.4117600000000001</v>
      </c>
      <c r="BI71" s="968">
        <f>[9]Dataset!BH127</f>
        <v>2.4674140000000002</v>
      </c>
      <c r="BJ71" s="968">
        <f>[9]Dataset!BI127</f>
        <v>2.3332799999999998</v>
      </c>
      <c r="BK71" s="968">
        <f>[9]Dataset!BJ127</f>
        <v>2.2857799999999999</v>
      </c>
      <c r="BL71" s="968">
        <f>[9]Dataset!BK127</f>
        <v>2.3577900000000001</v>
      </c>
      <c r="BM71" s="968">
        <f>[9]Dataset!BL127</f>
        <v>2.160536</v>
      </c>
      <c r="BN71" s="968">
        <f>[9]Dataset!BM127</f>
        <v>2.3262710000000002</v>
      </c>
      <c r="BO71" s="968">
        <f>[9]Dataset!BN127</f>
        <v>2.1326019999999999</v>
      </c>
      <c r="BP71" s="968">
        <f>[9]Dataset!BO127</f>
        <v>2.1565799999999999</v>
      </c>
      <c r="BQ71" s="968">
        <f>[9]Dataset!BP127</f>
        <v>2.1458400000000002</v>
      </c>
      <c r="BR71" s="968">
        <f>[9]Dataset!BQ127</f>
        <v>2.2834599999999998</v>
      </c>
      <c r="BS71" s="968">
        <f>[9]Dataset!BR127</f>
        <v>2.2028400000000001</v>
      </c>
      <c r="BT71" s="968">
        <f>[9]Dataset!BS127</f>
        <v>2.1888000000000001</v>
      </c>
      <c r="BU71" s="968">
        <f>[9]Dataset!BT127</f>
        <v>2.1796099999999998</v>
      </c>
      <c r="BV71" s="968">
        <f>[9]Dataset!BU127</f>
        <v>2.05227</v>
      </c>
      <c r="BW71" s="968">
        <f>[9]Dataset!BV127</f>
        <v>2.0006520000000001</v>
      </c>
      <c r="BX71" s="968">
        <f>[9]Dataset!BW127</f>
        <v>2.0154899999999998</v>
      </c>
      <c r="BY71" s="968">
        <f>[9]Dataset!BX127</f>
        <v>1.798875</v>
      </c>
      <c r="BZ71" s="968">
        <f>[9]Dataset!BY127</f>
        <v>2.0213549999999998</v>
      </c>
      <c r="CA71" s="968">
        <f>[9]Dataset!BZ127</f>
        <v>1.887175</v>
      </c>
      <c r="CB71" s="968">
        <f>[9]Dataset!CA127</f>
        <v>1.9109100000000001</v>
      </c>
      <c r="CC71" s="968">
        <f>[9]Dataset!CB127</f>
        <v>1.9479599999999999</v>
      </c>
      <c r="CD71" s="968">
        <f>[9]Dataset!CC127</f>
        <v>1.9941059999999999</v>
      </c>
      <c r="CE71" s="968">
        <f>[9]Dataset!CD127</f>
        <v>1.9145399999999999</v>
      </c>
      <c r="CF71" s="968">
        <f>[9]Dataset!CE127</f>
        <v>1.8712200000000001</v>
      </c>
      <c r="CG71" s="968">
        <f>[10]Dataset!CF130</f>
        <v>1.872214</v>
      </c>
      <c r="CH71" s="968">
        <f>[10]Dataset!CG130</f>
        <v>1.7743800000000001</v>
      </c>
      <c r="CI71" s="968">
        <f>[10]Dataset!CH130</f>
        <v>1.72231</v>
      </c>
    </row>
    <row r="72" spans="1:87" ht="16.5" customHeight="1" x14ac:dyDescent="0.25">
      <c r="A72" s="1111"/>
      <c r="B72" s="1108"/>
      <c r="C72" s="966" t="s">
        <v>690</v>
      </c>
      <c r="D72" s="968">
        <f>[9]Dataset!C128</f>
        <v>2.6586249999999998</v>
      </c>
      <c r="E72" s="968">
        <f>[9]Dataset!D128</f>
        <v>2.4518399999999998</v>
      </c>
      <c r="F72" s="968">
        <f>[9]Dataset!E128</f>
        <v>2.7720630000000002</v>
      </c>
      <c r="G72" s="968">
        <f>[9]Dataset!F128</f>
        <v>2.6039780000000001</v>
      </c>
      <c r="H72" s="968">
        <f>[9]Dataset!G128</f>
        <v>2.6151</v>
      </c>
      <c r="I72" s="968">
        <f>[9]Dataset!H128</f>
        <v>2.717962</v>
      </c>
      <c r="J72" s="968">
        <f>[9]Dataset!I128</f>
        <v>2.4858859999999998</v>
      </c>
      <c r="K72" s="968">
        <f>[9]Dataset!J128</f>
        <v>2.3590840000000002</v>
      </c>
      <c r="L72" s="968">
        <f>[9]Dataset!K128</f>
        <v>2.5272779999999999</v>
      </c>
      <c r="M72" s="968">
        <f>[9]Dataset!L128</f>
        <v>2.7906580000000001</v>
      </c>
      <c r="N72" s="968">
        <f>[9]Dataset!M128</f>
        <v>2.7283879999999998</v>
      </c>
      <c r="O72" s="968">
        <f>[9]Dataset!N128</f>
        <v>2.4409320000000001</v>
      </c>
      <c r="P72" s="968">
        <f>[9]Dataset!O128</f>
        <v>2.6294580000000001</v>
      </c>
      <c r="Q72" s="968">
        <f>[9]Dataset!P128</f>
        <v>2.37792</v>
      </c>
      <c r="R72" s="968">
        <f>[9]Dataset!Q128</f>
        <v>2.649915</v>
      </c>
      <c r="S72" s="968">
        <f>[9]Dataset!R128</f>
        <v>2.498875</v>
      </c>
      <c r="T72" s="968">
        <f>[9]Dataset!S128</f>
        <v>2.7178840000000002</v>
      </c>
      <c r="U72" s="968">
        <f>[9]Dataset!T128</f>
        <v>2.5473499999999998</v>
      </c>
      <c r="V72" s="968">
        <f>[9]Dataset!U128</f>
        <v>2.4666199999999998</v>
      </c>
      <c r="W72" s="968">
        <f>[9]Dataset!V128</f>
        <v>2.29372</v>
      </c>
      <c r="X72" s="968">
        <f>[9]Dataset!W128</f>
        <v>2.57036</v>
      </c>
      <c r="Y72" s="968">
        <f>[9]Dataset!X128</f>
        <v>2.7169219999999998</v>
      </c>
      <c r="Z72" s="968">
        <f>[9]Dataset!Y128</f>
        <v>2.7198340000000001</v>
      </c>
      <c r="AA72" s="968">
        <f>[9]Dataset!Z128</f>
        <v>2.4485519999999998</v>
      </c>
      <c r="AB72" s="968">
        <f>[9]Dataset!AA128</f>
        <v>2.7538420000000001</v>
      </c>
      <c r="AC72" s="968">
        <f>[9]Dataset!AB128</f>
        <v>2.4714</v>
      </c>
      <c r="AD72" s="968">
        <f>[9]Dataset!AC128</f>
        <v>2.6946270000000001</v>
      </c>
      <c r="AE72" s="968">
        <f>[9]Dataset!AD128</f>
        <v>2.5427749999999998</v>
      </c>
      <c r="AF72" s="968">
        <f>[9]Dataset!AE128</f>
        <v>2.6333839999999999</v>
      </c>
      <c r="AG72" s="968">
        <f>[9]Dataset!AF128</f>
        <v>2.4370319999999999</v>
      </c>
      <c r="AH72" s="968">
        <f>[9]Dataset!AG128</f>
        <v>2.3935599999999999</v>
      </c>
      <c r="AI72" s="968">
        <f>[9]Dataset!AH128</f>
        <v>2.205762</v>
      </c>
      <c r="AJ72" s="968">
        <f>[9]Dataset!AI128</f>
        <v>2.3954</v>
      </c>
      <c r="AK72" s="968">
        <f>[9]Dataset!AJ128</f>
        <v>2.7354509999999999</v>
      </c>
      <c r="AL72" s="968">
        <f>[9]Dataset!AK128</f>
        <v>2.6237379999999999</v>
      </c>
      <c r="AM72" s="968">
        <f>[9]Dataset!AL128</f>
        <v>2.4111120000000001</v>
      </c>
      <c r="AN72" s="968">
        <f>[9]Dataset!AM128</f>
        <v>2.6350479999999998</v>
      </c>
      <c r="AO72" s="968">
        <f>[9]Dataset!AN128</f>
        <v>2.3905249999999998</v>
      </c>
      <c r="AP72" s="968">
        <f>[9]Dataset!AO128</f>
        <v>2.2856339999999999</v>
      </c>
      <c r="AQ72" s="968">
        <f>[9]Dataset!AP128</f>
        <v>2.131688</v>
      </c>
      <c r="AR72" s="968">
        <f>[9]Dataset!AQ128</f>
        <v>2.1415679999999999</v>
      </c>
      <c r="AS72" s="968">
        <f>[9]Dataset!AR128</f>
        <v>2.040775</v>
      </c>
      <c r="AT72" s="968">
        <f>[9]Dataset!AS128</f>
        <v>2.211192</v>
      </c>
      <c r="AU72" s="968">
        <f>[9]Dataset!AT128</f>
        <v>1.8777250000000001</v>
      </c>
      <c r="AV72" s="968">
        <f>[9]Dataset!AU128</f>
        <v>2.2420840000000002</v>
      </c>
      <c r="AW72" s="968">
        <f>[9]Dataset!AV128</f>
        <v>2.4228179999999999</v>
      </c>
      <c r="AX72" s="968">
        <f>[9]Dataset!AW128</f>
        <v>2.2967249999999999</v>
      </c>
      <c r="AY72" s="968">
        <f>[9]Dataset!AX128</f>
        <v>2.3362250000000002</v>
      </c>
      <c r="AZ72" s="968">
        <f>[9]Dataset!AY128</f>
        <v>2.2953060000000001</v>
      </c>
      <c r="BA72" s="968">
        <f>[9]Dataset!AZ128</f>
        <v>2.1579839999999999</v>
      </c>
      <c r="BB72" s="968">
        <f>[9]Dataset!BA128</f>
        <v>2.188212</v>
      </c>
      <c r="BC72" s="968">
        <f>[9]Dataset!BB128</f>
        <v>2.1713900000000002</v>
      </c>
      <c r="BD72" s="968">
        <f>[9]Dataset!BC128</f>
        <v>2.0827</v>
      </c>
      <c r="BE72" s="968">
        <f>[9]Dataset!BD128</f>
        <v>2.0957819999999998</v>
      </c>
      <c r="BF72" s="968">
        <f>[9]Dataset!BE128</f>
        <v>1.990062</v>
      </c>
      <c r="BG72" s="968">
        <f>[9]Dataset!BF128</f>
        <v>1.9489339999999999</v>
      </c>
      <c r="BH72" s="968">
        <f>[9]Dataset!BG128</f>
        <v>2.1265399999999999</v>
      </c>
      <c r="BI72" s="968">
        <f>[9]Dataset!BH128</f>
        <v>2.1550319999999998</v>
      </c>
      <c r="BJ72" s="968">
        <f>[9]Dataset!BI128</f>
        <v>1.9120250000000001</v>
      </c>
      <c r="BK72" s="968">
        <f>[9]Dataset!BJ128</f>
        <v>1.9056500000000001</v>
      </c>
      <c r="BL72" s="968">
        <f>[9]Dataset!BK128</f>
        <v>1.729025</v>
      </c>
      <c r="BM72" s="968">
        <f>[9]Dataset!BL128</f>
        <v>1.8497760000000001</v>
      </c>
      <c r="BN72" s="968">
        <f>[9]Dataset!BM128</f>
        <v>2.1487409999999998</v>
      </c>
      <c r="BO72" s="968">
        <f>[9]Dataset!BN128</f>
        <v>1.9355180000000001</v>
      </c>
      <c r="BP72" s="968">
        <f>[9]Dataset!BO128</f>
        <v>1.9071260000000001</v>
      </c>
      <c r="BQ72" s="968">
        <f>[9]Dataset!BP128</f>
        <v>1.6988920000000001</v>
      </c>
      <c r="BR72" s="968">
        <f>[9]Dataset!BQ128</f>
        <v>1.6449210000000001</v>
      </c>
      <c r="BS72" s="968">
        <f>[9]Dataset!BR128</f>
        <v>1.566325</v>
      </c>
      <c r="BT72" s="968">
        <f>[9]Dataset!BS128</f>
        <v>1.746238</v>
      </c>
      <c r="BU72" s="968">
        <f>[9]Dataset!BT128</f>
        <v>1.76644</v>
      </c>
      <c r="BV72" s="968">
        <f>[9]Dataset!BU128</f>
        <v>1.7643599999999999</v>
      </c>
      <c r="BW72" s="968">
        <f>[9]Dataset!BV128</f>
        <v>1.6435900000000001</v>
      </c>
      <c r="BX72" s="968">
        <f>[9]Dataset!BW128</f>
        <v>1.683775</v>
      </c>
      <c r="BY72" s="968">
        <f>[9]Dataset!BX128</f>
        <v>1.658304</v>
      </c>
      <c r="BZ72" s="968">
        <f>[9]Dataset!BY128</f>
        <v>1.8675090000000001</v>
      </c>
      <c r="CA72" s="968">
        <f>[9]Dataset!BZ128</f>
        <v>1.7057040000000001</v>
      </c>
      <c r="CB72" s="968">
        <f>[9]Dataset!CA128</f>
        <v>1.7396499999999999</v>
      </c>
      <c r="CC72" s="968">
        <f>[9]Dataset!CB128</f>
        <v>1.6775199999999999</v>
      </c>
      <c r="CD72" s="968">
        <f>[9]Dataset!CC128</f>
        <v>1.6145480000000001</v>
      </c>
      <c r="CE72" s="968">
        <f>[9]Dataset!CD128</f>
        <v>1.6856580000000001</v>
      </c>
      <c r="CF72" s="968">
        <f>[9]Dataset!CE128</f>
        <v>1.671254</v>
      </c>
      <c r="CG72" s="968">
        <f>[10]Dataset!CF131</f>
        <v>1.7831319999999999</v>
      </c>
      <c r="CH72" s="968">
        <f>[10]Dataset!CG131</f>
        <v>1.86199</v>
      </c>
      <c r="CI72" s="968">
        <f>[10]Dataset!CH131</f>
        <v>1.717716</v>
      </c>
    </row>
    <row r="73" spans="1:87" ht="16.5" customHeight="1" x14ac:dyDescent="0.25">
      <c r="A73" s="1111"/>
      <c r="B73" s="1108"/>
      <c r="C73" s="966" t="s">
        <v>689</v>
      </c>
      <c r="D73" s="968">
        <f>[9]Dataset!C129</f>
        <v>3.03552</v>
      </c>
      <c r="E73" s="968">
        <f>[9]Dataset!D129</f>
        <v>2.8513519999999999</v>
      </c>
      <c r="F73" s="968">
        <f>[9]Dataset!E129</f>
        <v>3.1363319999999999</v>
      </c>
      <c r="G73" s="968">
        <f>[9]Dataset!F129</f>
        <v>2.8885160000000001</v>
      </c>
      <c r="H73" s="968">
        <f>[9]Dataset!G129</f>
        <v>3.0211800000000002</v>
      </c>
      <c r="I73" s="968">
        <f>[9]Dataset!H129</f>
        <v>2.9332500000000001</v>
      </c>
      <c r="J73" s="968">
        <f>[9]Dataset!I129</f>
        <v>3.1027900000000002</v>
      </c>
      <c r="K73" s="968">
        <f>[9]Dataset!J129</f>
        <v>3.01152</v>
      </c>
      <c r="L73" s="968">
        <f>[9]Dataset!K129</f>
        <v>2.7894299999999999</v>
      </c>
      <c r="M73" s="968">
        <f>[9]Dataset!L129</f>
        <v>2.7465069999999998</v>
      </c>
      <c r="N73" s="968">
        <f>[9]Dataset!M129</f>
        <v>2.72736</v>
      </c>
      <c r="O73" s="968">
        <f>[9]Dataset!N129</f>
        <v>2.7100499999999998</v>
      </c>
      <c r="P73" s="968">
        <f>[9]Dataset!O129</f>
        <v>2.8281299999999998</v>
      </c>
      <c r="Q73" s="968">
        <f>[9]Dataset!P129</f>
        <v>2.6378520000000001</v>
      </c>
      <c r="R73" s="968">
        <f>[9]Dataset!Q129</f>
        <v>2.9110860000000001</v>
      </c>
      <c r="S73" s="968">
        <f>[9]Dataset!R129</f>
        <v>2.6659410000000001</v>
      </c>
      <c r="T73" s="968">
        <f>[9]Dataset!S129</f>
        <v>2.7920400000000001</v>
      </c>
      <c r="U73" s="968">
        <f>[9]Dataset!T129</f>
        <v>2.7571500000000002</v>
      </c>
      <c r="V73" s="968">
        <f>[9]Dataset!U129</f>
        <v>2.862323</v>
      </c>
      <c r="W73" s="968">
        <f>[9]Dataset!V129</f>
        <v>2.79108</v>
      </c>
      <c r="X73" s="968">
        <f>[9]Dataset!W129</f>
        <v>2.6186699999999998</v>
      </c>
      <c r="Y73" s="968">
        <f>[9]Dataset!X129</f>
        <v>2.6185079999999998</v>
      </c>
      <c r="Z73" s="968">
        <f>[9]Dataset!Y129</f>
        <v>2.5940400000000001</v>
      </c>
      <c r="AA73" s="968">
        <f>[9]Dataset!Z129</f>
        <v>2.5563500000000001</v>
      </c>
      <c r="AB73" s="968">
        <f>[9]Dataset!AA129</f>
        <v>2.6684100000000002</v>
      </c>
      <c r="AC73" s="968">
        <f>[9]Dataset!AB129</f>
        <v>2.5077639999999999</v>
      </c>
      <c r="AD73" s="968">
        <f>[9]Dataset!AC129</f>
        <v>2.7494209999999999</v>
      </c>
      <c r="AE73" s="968">
        <f>[9]Dataset!AD129</f>
        <v>2.5067020000000002</v>
      </c>
      <c r="AF73" s="968">
        <f>[9]Dataset!AE129</f>
        <v>2.67693</v>
      </c>
      <c r="AG73" s="968">
        <f>[9]Dataset!AF129</f>
        <v>2.5589400000000002</v>
      </c>
      <c r="AH73" s="968">
        <f>[9]Dataset!AG129</f>
        <v>2.6782140000000001</v>
      </c>
      <c r="AI73" s="968">
        <f>[9]Dataset!AH129</f>
        <v>2.6021700000000001</v>
      </c>
      <c r="AJ73" s="968">
        <f>[9]Dataset!AI129</f>
        <v>2.4166799999999999</v>
      </c>
      <c r="AK73" s="968">
        <f>[9]Dataset!AJ129</f>
        <v>2.1634760000000002</v>
      </c>
      <c r="AL73" s="968">
        <f>[9]Dataset!AK129</f>
        <v>2.3906700000000001</v>
      </c>
      <c r="AM73" s="968">
        <f>[9]Dataset!AL129</f>
        <v>2.3082549999999999</v>
      </c>
      <c r="AN73" s="968">
        <f>[9]Dataset!AM129</f>
        <v>2.45214</v>
      </c>
      <c r="AO73" s="968">
        <f>[9]Dataset!AN129</f>
        <v>2.3298019999999999</v>
      </c>
      <c r="AP73" s="968">
        <f>[9]Dataset!AO129</f>
        <v>2.2859090000000002</v>
      </c>
      <c r="AQ73" s="968">
        <f>[9]Dataset!AP129</f>
        <v>2.2729330000000001</v>
      </c>
      <c r="AR73" s="968">
        <f>[9]Dataset!AQ129</f>
        <v>2.2935599999999998</v>
      </c>
      <c r="AS73" s="968">
        <f>[9]Dataset!AR129</f>
        <v>2.1492300000000002</v>
      </c>
      <c r="AT73" s="968">
        <f>[9]Dataset!AS129</f>
        <v>2.2851650000000001</v>
      </c>
      <c r="AU73" s="968">
        <f>[9]Dataset!AT129</f>
        <v>2.2620300000000002</v>
      </c>
      <c r="AV73" s="968">
        <f>[9]Dataset!AU129</f>
        <v>2.1450300000000002</v>
      </c>
      <c r="AW73" s="968">
        <f>[9]Dataset!AV129</f>
        <v>2.225552</v>
      </c>
      <c r="AX73" s="968">
        <f>[9]Dataset!AW129</f>
        <v>2.15883</v>
      </c>
      <c r="AY73" s="968">
        <f>[9]Dataset!AX129</f>
        <v>2.165575</v>
      </c>
      <c r="AZ73" s="968">
        <f>[9]Dataset!AY129</f>
        <v>2.2458900000000002</v>
      </c>
      <c r="BA73" s="968">
        <f>[9]Dataset!AZ129</f>
        <v>2.1365400000000001</v>
      </c>
      <c r="BB73" s="968">
        <f>[9]Dataset!BA129</f>
        <v>2.2340770000000001</v>
      </c>
      <c r="BC73" s="968">
        <f>[9]Dataset!BB129</f>
        <v>2.119929</v>
      </c>
      <c r="BD73" s="968">
        <f>[9]Dataset!BC129</f>
        <v>2.2138499999999999</v>
      </c>
      <c r="BE73" s="968">
        <f>[9]Dataset!BD129</f>
        <v>2.11212</v>
      </c>
      <c r="BF73" s="968">
        <f>[9]Dataset!BE129</f>
        <v>2.1818420000000001</v>
      </c>
      <c r="BG73" s="968">
        <f>[9]Dataset!BF129</f>
        <v>2.0733000000000001</v>
      </c>
      <c r="BH73" s="968">
        <f>[9]Dataset!BG129</f>
        <v>1.98105</v>
      </c>
      <c r="BI73" s="968">
        <f>[9]Dataset!BH129</f>
        <v>2.0133260000000002</v>
      </c>
      <c r="BJ73" s="968">
        <f>[9]Dataset!BI129</f>
        <v>1.9822500000000001</v>
      </c>
      <c r="BK73" s="968">
        <f>[9]Dataset!BJ129</f>
        <v>1.947495</v>
      </c>
      <c r="BL73" s="968">
        <f>[9]Dataset!BK129</f>
        <v>2.0186700000000002</v>
      </c>
      <c r="BM73" s="968">
        <f>[9]Dataset!BL129</f>
        <v>1.908032</v>
      </c>
      <c r="BN73" s="968">
        <f>[9]Dataset!BM129</f>
        <v>2.0870440000000001</v>
      </c>
      <c r="BO73" s="968">
        <f>[9]Dataset!BN129</f>
        <v>1.921279</v>
      </c>
      <c r="BP73" s="968">
        <f>[9]Dataset!BO129</f>
        <v>1.97679</v>
      </c>
      <c r="BQ73" s="968">
        <f>[9]Dataset!BP129</f>
        <v>1.89585</v>
      </c>
      <c r="BR73" s="968">
        <f>[9]Dataset!BQ129</f>
        <v>1.989611</v>
      </c>
      <c r="BS73" s="968">
        <f>[9]Dataset!BR129</f>
        <v>1.9028400000000001</v>
      </c>
      <c r="BT73" s="968">
        <f>[9]Dataset!BS129</f>
        <v>1.81176</v>
      </c>
      <c r="BU73" s="968">
        <f>[9]Dataset!BT129</f>
        <v>1.815763</v>
      </c>
      <c r="BV73" s="968">
        <f>[9]Dataset!BU129</f>
        <v>1.78077</v>
      </c>
      <c r="BW73" s="968">
        <f>[9]Dataset!BV129</f>
        <v>1.7395940000000001</v>
      </c>
      <c r="BX73" s="968">
        <f>[9]Dataset!BW129</f>
        <v>1.7814300000000001</v>
      </c>
      <c r="BY73" s="968">
        <f>[9]Dataset!BX129</f>
        <v>1.685012</v>
      </c>
      <c r="BZ73" s="968">
        <f>[9]Dataset!BY129</f>
        <v>1.8511340000000001</v>
      </c>
      <c r="CA73" s="968">
        <f>[9]Dataset!BZ129</f>
        <v>1.6915990000000001</v>
      </c>
      <c r="CB73" s="968">
        <f>[9]Dataset!CA129</f>
        <v>1.7688299999999999</v>
      </c>
      <c r="CC73" s="968">
        <f>[9]Dataset!CB129</f>
        <v>1.6914</v>
      </c>
      <c r="CD73" s="968">
        <f>[9]Dataset!CC129</f>
        <v>1.763063</v>
      </c>
      <c r="CE73" s="968">
        <f>[9]Dataset!CD129</f>
        <v>1.6952700000000001</v>
      </c>
      <c r="CF73" s="968">
        <f>[9]Dataset!CE129</f>
        <v>1.6122000000000001</v>
      </c>
      <c r="CG73" s="968">
        <f>[10]Dataset!CF132</f>
        <v>1.636676</v>
      </c>
      <c r="CH73" s="968">
        <f>[10]Dataset!CG132</f>
        <v>1.5941399999999999</v>
      </c>
      <c r="CI73" s="968">
        <f>[10]Dataset!CH132</f>
        <v>1.5555600000000001</v>
      </c>
    </row>
    <row r="74" spans="1:87" ht="16.5" customHeight="1" x14ac:dyDescent="0.25">
      <c r="A74" s="1111"/>
      <c r="B74" s="1108"/>
      <c r="C74" s="966" t="s">
        <v>691</v>
      </c>
      <c r="D74" s="968">
        <f>[9]Dataset!C130</f>
        <v>3.0266099999999998</v>
      </c>
      <c r="E74" s="968">
        <f>[9]Dataset!D130</f>
        <v>2.8423919999999998</v>
      </c>
      <c r="F74" s="968">
        <f>[9]Dataset!E130</f>
        <v>3.0903589999999999</v>
      </c>
      <c r="G74" s="968">
        <f>[9]Dataset!F130</f>
        <v>2.8650259999999999</v>
      </c>
      <c r="H74" s="968">
        <f>[9]Dataset!G130</f>
        <v>2.97912</v>
      </c>
      <c r="I74" s="968">
        <f>[9]Dataset!H130</f>
        <v>2.9968499999999998</v>
      </c>
      <c r="J74" s="968">
        <f>[9]Dataset!I130</f>
        <v>3.2561469999999999</v>
      </c>
      <c r="K74" s="968">
        <f>[9]Dataset!J130</f>
        <v>3.2448600000000001</v>
      </c>
      <c r="L74" s="968">
        <f>[9]Dataset!K130</f>
        <v>2.8700100000000002</v>
      </c>
      <c r="M74" s="968">
        <f>[9]Dataset!L130</f>
        <v>2.8831549999999999</v>
      </c>
      <c r="N74" s="968">
        <f>[9]Dataset!M130</f>
        <v>2.70729</v>
      </c>
      <c r="O74" s="968">
        <f>[9]Dataset!N130</f>
        <v>2.559482</v>
      </c>
      <c r="P74" s="968">
        <f>[9]Dataset!O130</f>
        <v>2.67801</v>
      </c>
      <c r="Q74" s="968">
        <f>[9]Dataset!P130</f>
        <v>2.4667159999999999</v>
      </c>
      <c r="R74" s="968">
        <f>[9]Dataset!Q130</f>
        <v>2.7648280000000001</v>
      </c>
      <c r="S74" s="968">
        <f>[9]Dataset!R130</f>
        <v>2.50908</v>
      </c>
      <c r="T74" s="968">
        <f>[9]Dataset!S130</f>
        <v>2.6165400000000001</v>
      </c>
      <c r="U74" s="968">
        <f>[9]Dataset!T130</f>
        <v>2.6073300000000001</v>
      </c>
      <c r="V74" s="968">
        <f>[9]Dataset!U130</f>
        <v>2.8007879999999998</v>
      </c>
      <c r="W74" s="968">
        <f>[9]Dataset!V130</f>
        <v>2.80287</v>
      </c>
      <c r="X74" s="968">
        <f>[9]Dataset!W130</f>
        <v>2.5047899999999998</v>
      </c>
      <c r="Y74" s="968">
        <f>[9]Dataset!X130</f>
        <v>2.5795720000000002</v>
      </c>
      <c r="Z74" s="968">
        <f>[9]Dataset!Y130</f>
        <v>2.4613499999999999</v>
      </c>
      <c r="AA74" s="968">
        <f>[9]Dataset!Z130</f>
        <v>2.3693580000000001</v>
      </c>
      <c r="AB74" s="968">
        <f>[9]Dataset!AA130</f>
        <v>2.4289800000000001</v>
      </c>
      <c r="AC74" s="968">
        <f>[9]Dataset!AB130</f>
        <v>2.2729840000000001</v>
      </c>
      <c r="AD74" s="968">
        <f>[9]Dataset!AC130</f>
        <v>2.4988169999999998</v>
      </c>
      <c r="AE74" s="968">
        <f>[9]Dataset!AD130</f>
        <v>2.2745570000000002</v>
      </c>
      <c r="AF74" s="968">
        <f>[9]Dataset!AE130</f>
        <v>2.38503</v>
      </c>
      <c r="AG74" s="968">
        <f>[9]Dataset!AF130</f>
        <v>2.3073299999999999</v>
      </c>
      <c r="AH74" s="968">
        <f>[9]Dataset!AG130</f>
        <v>2.4773960000000002</v>
      </c>
      <c r="AI74" s="968">
        <f>[9]Dataset!AH130</f>
        <v>2.5191599999999998</v>
      </c>
      <c r="AJ74" s="968">
        <f>[9]Dataset!AI130</f>
        <v>2.2433999999999998</v>
      </c>
      <c r="AK74" s="968">
        <f>[9]Dataset!AJ130</f>
        <v>2.402841</v>
      </c>
      <c r="AL74" s="968">
        <f>[9]Dataset!AK130</f>
        <v>2.3070300000000001</v>
      </c>
      <c r="AM74" s="968">
        <f>[9]Dataset!AL130</f>
        <v>2.1869190000000001</v>
      </c>
      <c r="AN74" s="968">
        <f>[9]Dataset!AM130</f>
        <v>2.2578299999999998</v>
      </c>
      <c r="AO74" s="968">
        <f>[9]Dataset!AN130</f>
        <v>2.1716069999999998</v>
      </c>
      <c r="AP74" s="968">
        <f>[9]Dataset!AO130</f>
        <v>1.822087</v>
      </c>
      <c r="AQ74" s="968">
        <f>[9]Dataset!AP130</f>
        <v>1.5754539999999999</v>
      </c>
      <c r="AR74" s="968">
        <f>[9]Dataset!AQ130</f>
        <v>1.6644600000000001</v>
      </c>
      <c r="AS74" s="968">
        <f>[9]Dataset!AR130</f>
        <v>1.60785</v>
      </c>
      <c r="AT74" s="968">
        <f>[9]Dataset!AS130</f>
        <v>1.789134</v>
      </c>
      <c r="AU74" s="968">
        <f>[9]Dataset!AT130</f>
        <v>1.8616200000000001</v>
      </c>
      <c r="AV74" s="968">
        <f>[9]Dataset!AU130</f>
        <v>1.72824</v>
      </c>
      <c r="AW74" s="968">
        <f>[9]Dataset!AV130</f>
        <v>1.7822519999999999</v>
      </c>
      <c r="AX74" s="968">
        <f>[9]Dataset!AW130</f>
        <v>1.6518600000000001</v>
      </c>
      <c r="AY74" s="968">
        <f>[9]Dataset!AX130</f>
        <v>1.6024529999999999</v>
      </c>
      <c r="AZ74" s="968">
        <f>[9]Dataset!AY130</f>
        <v>1.70163</v>
      </c>
      <c r="BA74" s="968">
        <f>[9]Dataset!AZ130</f>
        <v>1.6250640000000001</v>
      </c>
      <c r="BB74" s="968">
        <f>[9]Dataset!BA130</f>
        <v>1.732931</v>
      </c>
      <c r="BC74" s="968">
        <f>[9]Dataset!BB130</f>
        <v>1.6282920000000001</v>
      </c>
      <c r="BD74" s="968">
        <f>[9]Dataset!BC130</f>
        <v>1.7101200000000001</v>
      </c>
      <c r="BE74" s="968">
        <f>[9]Dataset!BD130</f>
        <v>1.66869</v>
      </c>
      <c r="BF74" s="968">
        <f>[9]Dataset!BE130</f>
        <v>1.786778</v>
      </c>
      <c r="BG74" s="968">
        <f>[9]Dataset!BF130</f>
        <v>1.84935</v>
      </c>
      <c r="BH74" s="968">
        <f>[9]Dataset!BG130</f>
        <v>1.71984</v>
      </c>
      <c r="BI74" s="968">
        <f>[9]Dataset!BH130</f>
        <v>1.82311</v>
      </c>
      <c r="BJ74" s="968">
        <f>[9]Dataset!BI130</f>
        <v>1.6996800000000001</v>
      </c>
      <c r="BK74" s="968">
        <f>[9]Dataset!BJ130</f>
        <v>1.633947</v>
      </c>
      <c r="BL74" s="968">
        <f>[9]Dataset!BK130</f>
        <v>1.6922699999999999</v>
      </c>
      <c r="BM74" s="968">
        <f>[9]Dataset!BL130</f>
        <v>1.5787519999999999</v>
      </c>
      <c r="BN74" s="968">
        <f>[9]Dataset!BM130</f>
        <v>1.655152</v>
      </c>
      <c r="BO74" s="968">
        <f>[9]Dataset!BN130</f>
        <v>1.509711</v>
      </c>
      <c r="BP74" s="968">
        <f>[9]Dataset!BO130</f>
        <v>1.5949500000000001</v>
      </c>
      <c r="BQ74" s="968">
        <f>[9]Dataset!BP130</f>
        <v>1.5390299999999999</v>
      </c>
      <c r="BR74" s="968">
        <f>[9]Dataset!BQ130</f>
        <v>1.6491690000000001</v>
      </c>
      <c r="BS74" s="968">
        <f>[9]Dataset!BR130</f>
        <v>1.65588</v>
      </c>
      <c r="BT74" s="968">
        <f>[9]Dataset!BS130</f>
        <v>1.5436799999999999</v>
      </c>
      <c r="BU74" s="968">
        <f>[9]Dataset!BT130</f>
        <v>1.635529</v>
      </c>
      <c r="BV74" s="968">
        <f>[9]Dataset!BU130</f>
        <v>1.5669900000000001</v>
      </c>
      <c r="BW74" s="968">
        <f>[9]Dataset!BV130</f>
        <v>1.4543790000000001</v>
      </c>
      <c r="BX74" s="968">
        <f>[9]Dataset!BW130</f>
        <v>1.51491</v>
      </c>
      <c r="BY74" s="968">
        <f>[9]Dataset!BX130</f>
        <v>1.4093800000000001</v>
      </c>
      <c r="BZ74" s="968">
        <f>[9]Dataset!BY130</f>
        <v>1.55372</v>
      </c>
      <c r="CA74" s="968">
        <f>[9]Dataset!BZ130</f>
        <v>1.4199269999999999</v>
      </c>
      <c r="CB74" s="968">
        <f>[9]Dataset!CA130</f>
        <v>1.47939</v>
      </c>
      <c r="CC74" s="968">
        <f>[9]Dataset!CB130</f>
        <v>1.4251199999999999</v>
      </c>
      <c r="CD74" s="968">
        <f>[9]Dataset!CC130</f>
        <v>1.492402</v>
      </c>
      <c r="CE74" s="968">
        <f>[9]Dataset!CD130</f>
        <v>1.48167</v>
      </c>
      <c r="CF74" s="968">
        <f>[9]Dataset!CE130</f>
        <v>1.3860600000000001</v>
      </c>
      <c r="CG74" s="968">
        <f>[10]Dataset!CF133</f>
        <v>1.488124</v>
      </c>
      <c r="CH74" s="968">
        <f>[10]Dataset!CG133</f>
        <v>1.42197</v>
      </c>
      <c r="CI74" s="968">
        <f>[10]Dataset!CH133</f>
        <v>1.32762</v>
      </c>
    </row>
    <row r="75" spans="1:87" ht="16.5" customHeight="1" x14ac:dyDescent="0.25">
      <c r="A75" s="1111"/>
      <c r="B75" s="1108"/>
      <c r="C75" s="966" t="s">
        <v>733</v>
      </c>
      <c r="D75" s="968">
        <f>[9]Dataset!C131</f>
        <v>2.6765099999999999</v>
      </c>
      <c r="E75" s="968">
        <f>[9]Dataset!D131</f>
        <v>2.5110000000000001</v>
      </c>
      <c r="F75" s="968">
        <f>[9]Dataset!E131</f>
        <v>2.6665540000000001</v>
      </c>
      <c r="G75" s="968">
        <f>[9]Dataset!F131</f>
        <v>2.4557690000000001</v>
      </c>
      <c r="H75" s="968">
        <f>[9]Dataset!G131</f>
        <v>2.698375</v>
      </c>
      <c r="I75" s="968">
        <f>[9]Dataset!H131</f>
        <v>2.772824</v>
      </c>
      <c r="J75" s="968">
        <f>[9]Dataset!I131</f>
        <v>3.1320589999999999</v>
      </c>
      <c r="K75" s="968">
        <f>[9]Dataset!J131</f>
        <v>3.2839740000000002</v>
      </c>
      <c r="L75" s="968">
        <f>[9]Dataset!K131</f>
        <v>2.6513499999999999</v>
      </c>
      <c r="M75" s="968">
        <f>[9]Dataset!L131</f>
        <v>2.5222530000000001</v>
      </c>
      <c r="N75" s="968">
        <f>[9]Dataset!M131</f>
        <v>2.28546</v>
      </c>
      <c r="O75" s="968">
        <f>[9]Dataset!N131</f>
        <v>2.2263120000000001</v>
      </c>
      <c r="P75" s="968">
        <f>[9]Dataset!O131</f>
        <v>2.1884999999999999</v>
      </c>
      <c r="Q75" s="968">
        <f>[9]Dataset!P131</f>
        <v>2.0113479999999999</v>
      </c>
      <c r="R75" s="968">
        <f>[9]Dataset!Q131</f>
        <v>2.1715689999999999</v>
      </c>
      <c r="S75" s="968">
        <f>[9]Dataset!R131</f>
        <v>2.1920570000000001</v>
      </c>
      <c r="T75" s="968">
        <f>[9]Dataset!S131</f>
        <v>2.1699139999999999</v>
      </c>
      <c r="U75" s="968">
        <f>[9]Dataset!T131</f>
        <v>2.3061859999999998</v>
      </c>
      <c r="V75" s="968">
        <f>[9]Dataset!U131</f>
        <v>2.6159789999999998</v>
      </c>
      <c r="W75" s="968">
        <f>[9]Dataset!V131</f>
        <v>2.749444</v>
      </c>
      <c r="X75" s="968">
        <f>[9]Dataset!W131</f>
        <v>2.2132139999999998</v>
      </c>
      <c r="Y75" s="968">
        <f>[9]Dataset!X131</f>
        <v>2.1210339999999999</v>
      </c>
      <c r="Z75" s="968">
        <f>[9]Dataset!Y131</f>
        <v>1.9180539999999999</v>
      </c>
      <c r="AA75" s="968">
        <f>[9]Dataset!Z131</f>
        <v>1.9019360000000001</v>
      </c>
      <c r="AB75" s="968">
        <f>[9]Dataset!AA131</f>
        <v>1.900876</v>
      </c>
      <c r="AC75" s="968">
        <f>[9]Dataset!AB131</f>
        <v>1.79938</v>
      </c>
      <c r="AD75" s="968">
        <f>[9]Dataset!AC131</f>
        <v>1.9651700000000001</v>
      </c>
      <c r="AE75" s="968">
        <f>[9]Dataset!AD131</f>
        <v>1.853721</v>
      </c>
      <c r="AF75" s="968">
        <f>[9]Dataset!AE131</f>
        <v>1.935222</v>
      </c>
      <c r="AG75" s="968">
        <f>[9]Dataset!AF131</f>
        <v>2.026932</v>
      </c>
      <c r="AH75" s="968">
        <f>[9]Dataset!AG131</f>
        <v>2.292192</v>
      </c>
      <c r="AI75" s="968">
        <f>[9]Dataset!AH131</f>
        <v>2.466234</v>
      </c>
      <c r="AJ75" s="968">
        <f>[9]Dataset!AI131</f>
        <v>2.024715</v>
      </c>
      <c r="AK75" s="968">
        <f>[9]Dataset!AJ131</f>
        <v>1.893132</v>
      </c>
      <c r="AL75" s="968">
        <f>[9]Dataset!AK131</f>
        <v>1.7825660000000001</v>
      </c>
      <c r="AM75" s="968">
        <f>[9]Dataset!AL131</f>
        <v>1.7555639999999999</v>
      </c>
      <c r="AN75" s="968">
        <f>[9]Dataset!AM131</f>
        <v>1.7807759999999999</v>
      </c>
      <c r="AO75" s="968">
        <f>[9]Dataset!AN131</f>
        <v>1.687756</v>
      </c>
      <c r="AP75" s="968">
        <f>[9]Dataset!AO131</f>
        <v>1.1409689999999999</v>
      </c>
      <c r="AQ75" s="968">
        <f>[9]Dataset!AP131</f>
        <v>0.78024400000000005</v>
      </c>
      <c r="AR75" s="968">
        <f>[9]Dataset!AQ131</f>
        <v>0.856012</v>
      </c>
      <c r="AS75" s="968">
        <f>[9]Dataset!AR131</f>
        <v>1.1419699999999999</v>
      </c>
      <c r="AT75" s="968">
        <f>[9]Dataset!AS131</f>
        <v>1.4131739999999999</v>
      </c>
      <c r="AU75" s="968">
        <f>[9]Dataset!AT131</f>
        <v>1.575925</v>
      </c>
      <c r="AV75" s="968">
        <f>[9]Dataset!AU131</f>
        <v>1.4409099999999999</v>
      </c>
      <c r="AW75" s="968">
        <f>[9]Dataset!AV131</f>
        <v>1.3635839999999999</v>
      </c>
      <c r="AX75" s="968">
        <f>[9]Dataset!AW131</f>
        <v>1.1993849999999999</v>
      </c>
      <c r="AY75" s="968">
        <f>[9]Dataset!AX131</f>
        <v>1.14164</v>
      </c>
      <c r="AZ75" s="968">
        <f>[9]Dataset!AY131</f>
        <v>1.2650520000000001</v>
      </c>
      <c r="BA75" s="968">
        <f>[9]Dataset!AZ131</f>
        <v>1.078972</v>
      </c>
      <c r="BB75" s="968">
        <f>[9]Dataset!BA131</f>
        <v>1.147105</v>
      </c>
      <c r="BC75" s="968">
        <f>[9]Dataset!BB131</f>
        <v>1.034896</v>
      </c>
      <c r="BD75" s="968">
        <f>[9]Dataset!BC131</f>
        <v>1.2023600000000001</v>
      </c>
      <c r="BE75" s="968">
        <f>[9]Dataset!BD131</f>
        <v>1.2761260000000001</v>
      </c>
      <c r="BF75" s="968">
        <f>[9]Dataset!BE131</f>
        <v>1.558427</v>
      </c>
      <c r="BG75" s="968">
        <f>[9]Dataset!BF131</f>
        <v>1.6109960000000001</v>
      </c>
      <c r="BH75" s="968">
        <f>[9]Dataset!BG131</f>
        <v>1.474254</v>
      </c>
      <c r="BI75" s="968">
        <f>[9]Dataset!BH131</f>
        <v>1.383211</v>
      </c>
      <c r="BJ75" s="968">
        <f>[9]Dataset!BI131</f>
        <v>1.30708</v>
      </c>
      <c r="BK75" s="968">
        <f>[9]Dataset!BJ131</f>
        <v>1.197621</v>
      </c>
      <c r="BL75" s="968">
        <f>[9]Dataset!BK131</f>
        <v>1.3487800000000001</v>
      </c>
      <c r="BM75" s="968">
        <f>[9]Dataset!BL131</f>
        <v>1.1190960000000001</v>
      </c>
      <c r="BN75" s="968">
        <f>[9]Dataset!BM131</f>
        <v>1.1709419999999999</v>
      </c>
      <c r="BO75" s="968">
        <f>[9]Dataset!BN131</f>
        <v>1.0403610000000001</v>
      </c>
      <c r="BP75" s="968">
        <f>[9]Dataset!BO131</f>
        <v>1.1691720000000001</v>
      </c>
      <c r="BQ75" s="968">
        <f>[9]Dataset!BP131</f>
        <v>1.236648</v>
      </c>
      <c r="BR75" s="968">
        <f>[9]Dataset!BQ131</f>
        <v>1.4072519999999999</v>
      </c>
      <c r="BS75" s="968">
        <f>[9]Dataset!BR131</f>
        <v>1.43513</v>
      </c>
      <c r="BT75" s="968">
        <f>[9]Dataset!BS131</f>
        <v>1.352684</v>
      </c>
      <c r="BU75" s="968">
        <f>[9]Dataset!BT131</f>
        <v>1.1655089999999999</v>
      </c>
      <c r="BV75" s="968">
        <f>[9]Dataset!BU131</f>
        <v>1.047566</v>
      </c>
      <c r="BW75" s="968">
        <f>[9]Dataset!BV131</f>
        <v>1.155243</v>
      </c>
      <c r="BX75" s="968">
        <f>[9]Dataset!BW131</f>
        <v>1.3186249999999999</v>
      </c>
      <c r="BY75" s="968">
        <f>[9]Dataset!BX131</f>
        <v>1.1818519999999999</v>
      </c>
      <c r="BZ75" s="968">
        <f>[9]Dataset!BY131</f>
        <v>1.1064780000000001</v>
      </c>
      <c r="CA75" s="968">
        <f>[9]Dataset!BZ131</f>
        <v>1.0450660000000001</v>
      </c>
      <c r="CB75" s="968">
        <f>[9]Dataset!CA131</f>
        <v>1.32829</v>
      </c>
      <c r="CC75" s="968">
        <f>[9]Dataset!CB131</f>
        <v>1.2333080000000001</v>
      </c>
      <c r="CD75" s="968">
        <f>[9]Dataset!CC131</f>
        <v>1.372889</v>
      </c>
      <c r="CE75" s="968">
        <f>[9]Dataset!CD131</f>
        <v>1.2955700000000001</v>
      </c>
      <c r="CF75" s="968">
        <f>[9]Dataset!CE131</f>
        <v>1.1852780000000001</v>
      </c>
      <c r="CG75" s="968">
        <f>[10]Dataset!CF134</f>
        <v>1.038527</v>
      </c>
      <c r="CH75" s="968">
        <f>[10]Dataset!CG134</f>
        <v>0.95760000000000001</v>
      </c>
      <c r="CI75" s="968">
        <f>[10]Dataset!CH134</f>
        <v>1.201608</v>
      </c>
    </row>
    <row r="76" spans="1:87" ht="16.5" customHeight="1" x14ac:dyDescent="0.25">
      <c r="A76" s="1111"/>
      <c r="B76" s="1108"/>
      <c r="C76" s="966" t="s">
        <v>688</v>
      </c>
      <c r="D76" s="968">
        <f>[9]Dataset!C132</f>
        <v>3.0029400000000002</v>
      </c>
      <c r="E76" s="968">
        <f>[9]Dataset!D132</f>
        <v>2.7745199999999999</v>
      </c>
      <c r="F76" s="968">
        <f>[9]Dataset!E132</f>
        <v>2.629874</v>
      </c>
      <c r="G76" s="968">
        <f>[9]Dataset!F132</f>
        <v>2.6420159999999999</v>
      </c>
      <c r="H76" s="968">
        <f>[9]Dataset!G132</f>
        <v>2.7149399999999999</v>
      </c>
      <c r="I76" s="968">
        <f>[9]Dataset!H132</f>
        <v>2.219776</v>
      </c>
      <c r="J76" s="968">
        <f>[9]Dataset!I132</f>
        <v>2.361456</v>
      </c>
      <c r="K76" s="968">
        <f>[9]Dataset!J132</f>
        <v>2.1804600000000001</v>
      </c>
      <c r="L76" s="968">
        <f>[9]Dataset!K132</f>
        <v>2.2524299999999999</v>
      </c>
      <c r="M76" s="968">
        <f>[9]Dataset!L132</f>
        <v>2.4582999999999999</v>
      </c>
      <c r="N76" s="968">
        <f>[9]Dataset!M132</f>
        <v>2.43906</v>
      </c>
      <c r="O76" s="968">
        <f>[9]Dataset!N132</f>
        <v>2.293542</v>
      </c>
      <c r="P76" s="968">
        <f>[9]Dataset!O132</f>
        <v>2.57199</v>
      </c>
      <c r="Q76" s="968">
        <f>[9]Dataset!P132</f>
        <v>2.3957920000000001</v>
      </c>
      <c r="R76" s="968">
        <f>[9]Dataset!Q132</f>
        <v>2.6365500000000002</v>
      </c>
      <c r="S76" s="968">
        <f>[9]Dataset!R132</f>
        <v>2.341663</v>
      </c>
      <c r="T76" s="968">
        <f>[9]Dataset!S132</f>
        <v>2.5302600000000002</v>
      </c>
      <c r="U76" s="968">
        <f>[9]Dataset!T132</f>
        <v>2.3298000000000001</v>
      </c>
      <c r="V76" s="968">
        <f>[9]Dataset!U132</f>
        <v>2.144425</v>
      </c>
      <c r="W76" s="968">
        <f>[9]Dataset!V132</f>
        <v>1.93974</v>
      </c>
      <c r="X76" s="968">
        <f>[9]Dataset!W132</f>
        <v>2.0305499999999999</v>
      </c>
      <c r="Y76" s="968">
        <f>[9]Dataset!X132</f>
        <v>2.2777250000000002</v>
      </c>
      <c r="Z76" s="968">
        <f>[9]Dataset!Y132</f>
        <v>2.2730399999999999</v>
      </c>
      <c r="AA76" s="968">
        <f>[9]Dataset!Z132</f>
        <v>2.182134</v>
      </c>
      <c r="AB76" s="968">
        <f>[9]Dataset!AA132</f>
        <v>2.4080400000000002</v>
      </c>
      <c r="AC76" s="968">
        <f>[9]Dataset!AB132</f>
        <v>2.2496879999999999</v>
      </c>
      <c r="AD76" s="968">
        <f>[9]Dataset!AC132</f>
        <v>2.2144539999999999</v>
      </c>
      <c r="AE76" s="968">
        <f>[9]Dataset!AD132</f>
        <v>2.1608770000000002</v>
      </c>
      <c r="AF76" s="968">
        <f>[9]Dataset!AE132</f>
        <v>2.0076299999999998</v>
      </c>
      <c r="AG76" s="968">
        <f>[9]Dataset!AF132</f>
        <v>1.8702300000000001</v>
      </c>
      <c r="AH76" s="968">
        <f>[9]Dataset!AG132</f>
        <v>1.877329</v>
      </c>
      <c r="AI76" s="968">
        <f>[9]Dataset!AH132</f>
        <v>1.7567699999999999</v>
      </c>
      <c r="AJ76" s="968">
        <f>[9]Dataset!AI132</f>
        <v>1.81863</v>
      </c>
      <c r="AK76" s="968">
        <f>[9]Dataset!AJ132</f>
        <v>1.919303</v>
      </c>
      <c r="AL76" s="968">
        <f>[9]Dataset!AK132</f>
        <v>1.83552</v>
      </c>
      <c r="AM76" s="968">
        <f>[9]Dataset!AL132</f>
        <v>1.903038</v>
      </c>
      <c r="AN76" s="968">
        <f>[9]Dataset!AM132</f>
        <v>2.0666699999999998</v>
      </c>
      <c r="AO76" s="968">
        <f>[9]Dataset!AN132</f>
        <v>1.967012</v>
      </c>
      <c r="AP76" s="968">
        <f>[9]Dataset!AO132</f>
        <v>1.8975409999999999</v>
      </c>
      <c r="AQ76" s="968">
        <f>[9]Dataset!AP132</f>
        <v>1.7796430000000001</v>
      </c>
      <c r="AR76" s="968">
        <f>[9]Dataset!AQ132</f>
        <v>1.85307</v>
      </c>
      <c r="AS76" s="968">
        <f>[9]Dataset!AR132</f>
        <v>1.620781</v>
      </c>
      <c r="AT76" s="968">
        <f>[9]Dataset!AS132</f>
        <v>1.740464</v>
      </c>
      <c r="AU76" s="968">
        <f>[9]Dataset!AT132</f>
        <v>1.70052</v>
      </c>
      <c r="AV76" s="968">
        <f>[9]Dataset!AU132</f>
        <v>1.59924</v>
      </c>
      <c r="AW76" s="968">
        <f>[9]Dataset!AV132</f>
        <v>1.770937</v>
      </c>
      <c r="AX76" s="968">
        <f>[9]Dataset!AW132</f>
        <v>1.6121399999999999</v>
      </c>
      <c r="AY76" s="968">
        <f>[9]Dataset!AX132</f>
        <v>1.5553859999999999</v>
      </c>
      <c r="AZ76" s="968">
        <f>[9]Dataset!AY132</f>
        <v>1.590128</v>
      </c>
      <c r="BA76" s="968">
        <f>[9]Dataset!AZ132</f>
        <v>1.7100439999999999</v>
      </c>
      <c r="BB76" s="968">
        <f>[9]Dataset!BA132</f>
        <v>1.7847630000000001</v>
      </c>
      <c r="BC76" s="968">
        <f>[9]Dataset!BB132</f>
        <v>1.6647160000000001</v>
      </c>
      <c r="BD76" s="968">
        <f>[9]Dataset!BC132</f>
        <v>1.76532</v>
      </c>
      <c r="BE76" s="968">
        <f>[9]Dataset!BD132</f>
        <v>1.4894099999999999</v>
      </c>
      <c r="BF76" s="968">
        <f>[9]Dataset!BE132</f>
        <v>1.495781</v>
      </c>
      <c r="BG76" s="968">
        <f>[9]Dataset!BF132</f>
        <v>1.3925700000000001</v>
      </c>
      <c r="BH76" s="968">
        <f>[9]Dataset!BG132</f>
        <v>1.35006</v>
      </c>
      <c r="BI76" s="968">
        <f>[9]Dataset!BH132</f>
        <v>1.541196</v>
      </c>
      <c r="BJ76" s="968">
        <f>[9]Dataset!BI132</f>
        <v>1.6107899999999999</v>
      </c>
      <c r="BK76" s="968">
        <f>[9]Dataset!BJ132</f>
        <v>1.4465490000000001</v>
      </c>
      <c r="BL76" s="968">
        <f>[9]Dataset!BK132</f>
        <v>1.48332</v>
      </c>
      <c r="BM76" s="968">
        <f>[9]Dataset!BL132</f>
        <v>1.483776</v>
      </c>
      <c r="BN76" s="968">
        <f>[9]Dataset!BM132</f>
        <v>1.679673</v>
      </c>
      <c r="BO76" s="968">
        <f>[9]Dataset!BN132</f>
        <v>1.428105</v>
      </c>
      <c r="BP76" s="968">
        <f>[9]Dataset!BO132</f>
        <v>1.52745</v>
      </c>
      <c r="BQ76" s="968">
        <f>[9]Dataset!BP132</f>
        <v>1.2933600000000001</v>
      </c>
      <c r="BR76" s="968">
        <f>[9]Dataset!BQ132</f>
        <v>1.3381149999999999</v>
      </c>
      <c r="BS76" s="968">
        <f>[9]Dataset!BR132</f>
        <v>1.24125</v>
      </c>
      <c r="BT76" s="968">
        <f>[9]Dataset!BS132</f>
        <v>1.2181500000000001</v>
      </c>
      <c r="BU76" s="968">
        <f>[9]Dataset!BT132</f>
        <v>1.3269550000000001</v>
      </c>
      <c r="BV76" s="968">
        <f>[9]Dataset!BU132</f>
        <v>1.3791599999999999</v>
      </c>
      <c r="BW76" s="968">
        <f>[9]Dataset!BV132</f>
        <v>1.348239</v>
      </c>
      <c r="BX76" s="968">
        <f>[9]Dataset!BW132</f>
        <v>1.3549199999999999</v>
      </c>
      <c r="BY76" s="968">
        <f>[9]Dataset!BX132</f>
        <v>1.3130599999999999</v>
      </c>
      <c r="BZ76" s="968">
        <f>[9]Dataset!BY132</f>
        <v>1.438307</v>
      </c>
      <c r="CA76" s="968">
        <f>[9]Dataset!BZ132</f>
        <v>1.2429110000000001</v>
      </c>
      <c r="CB76" s="968">
        <f>[9]Dataset!CA132</f>
        <v>1.3554900000000001</v>
      </c>
      <c r="CC76" s="968">
        <f>[9]Dataset!CB132</f>
        <v>1.12503</v>
      </c>
      <c r="CD76" s="968">
        <f>[9]Dataset!CC132</f>
        <v>1.163554</v>
      </c>
      <c r="CE76" s="968">
        <f>[9]Dataset!CD132</f>
        <v>1.1063099999999999</v>
      </c>
      <c r="CF76" s="968">
        <f>[9]Dataset!CE132</f>
        <v>1.1011500000000001</v>
      </c>
      <c r="CG76" s="968">
        <f>[10]Dataset!CF135</f>
        <v>1.1939340000000001</v>
      </c>
      <c r="CH76" s="968">
        <f>[10]Dataset!CG135</f>
        <v>1.1405700000000001</v>
      </c>
      <c r="CI76" s="968">
        <f>[10]Dataset!CH135</f>
        <v>1.145384</v>
      </c>
    </row>
    <row r="77" spans="1:87" ht="16.5" customHeight="1" x14ac:dyDescent="0.25">
      <c r="A77" s="1112"/>
      <c r="B77" s="1109"/>
      <c r="C77" s="967" t="s">
        <v>693</v>
      </c>
      <c r="D77" s="969">
        <f>[9]Dataset!C133</f>
        <v>2.2473299999999998</v>
      </c>
      <c r="E77" s="969">
        <f>[9]Dataset!D133</f>
        <v>2.1266560000000001</v>
      </c>
      <c r="F77" s="969">
        <f>[9]Dataset!E133</f>
        <v>2.3390119999999999</v>
      </c>
      <c r="G77" s="969">
        <f>[9]Dataset!F133</f>
        <v>2.1060089999999998</v>
      </c>
      <c r="H77" s="969">
        <f>[9]Dataset!G133</f>
        <v>2.1997499999999999</v>
      </c>
      <c r="I77" s="969">
        <f>[9]Dataset!H133</f>
        <v>2.1403500000000002</v>
      </c>
      <c r="J77" s="969">
        <f>[9]Dataset!I133</f>
        <v>2.259652</v>
      </c>
      <c r="K77" s="969">
        <f>[9]Dataset!J133</f>
        <v>2.2567499999999998</v>
      </c>
      <c r="L77" s="969">
        <f>[9]Dataset!K133</f>
        <v>2.0468999999999999</v>
      </c>
      <c r="M77" s="969">
        <f>[9]Dataset!L133</f>
        <v>2.0300039999999999</v>
      </c>
      <c r="N77" s="969">
        <f>[9]Dataset!M133</f>
        <v>1.96896</v>
      </c>
      <c r="O77" s="969">
        <f>[9]Dataset!N133</f>
        <v>1.9796849999999999</v>
      </c>
      <c r="P77" s="969">
        <f>[9]Dataset!O133</f>
        <v>2.05443</v>
      </c>
      <c r="Q77" s="969">
        <f>[9]Dataset!P133</f>
        <v>1.9327559999999999</v>
      </c>
      <c r="R77" s="969">
        <f>[9]Dataset!Q133</f>
        <v>2.131529</v>
      </c>
      <c r="S77" s="969">
        <f>[9]Dataset!R133</f>
        <v>1.927311</v>
      </c>
      <c r="T77" s="969">
        <f>[9]Dataset!S133</f>
        <v>2.02989</v>
      </c>
      <c r="U77" s="969">
        <f>[9]Dataset!T133</f>
        <v>2.0153699999999999</v>
      </c>
      <c r="V77" s="969">
        <f>[9]Dataset!U133</f>
        <v>2.0992579999999998</v>
      </c>
      <c r="W77" s="969">
        <f>[9]Dataset!V133</f>
        <v>2.0748000000000002</v>
      </c>
      <c r="X77" s="969">
        <f>[9]Dataset!W133</f>
        <v>1.9220999999999999</v>
      </c>
      <c r="Y77" s="969">
        <f>[9]Dataset!X133</f>
        <v>1.9161410000000001</v>
      </c>
      <c r="Z77" s="969">
        <f>[9]Dataset!Y133</f>
        <v>1.87992</v>
      </c>
      <c r="AA77" s="969">
        <f>[9]Dataset!Z133</f>
        <v>1.868905</v>
      </c>
      <c r="AB77" s="969">
        <f>[9]Dataset!AA133</f>
        <v>1.95285</v>
      </c>
      <c r="AC77" s="969">
        <f>[9]Dataset!AB133</f>
        <v>1.8226599999999999</v>
      </c>
      <c r="AD77" s="969">
        <f>[9]Dataset!AC133</f>
        <v>2.00725</v>
      </c>
      <c r="AE77" s="969">
        <f>[9]Dataset!AD133</f>
        <v>1.835294</v>
      </c>
      <c r="AF77" s="969">
        <f>[9]Dataset!AE133</f>
        <v>1.9362600000000001</v>
      </c>
      <c r="AG77" s="969">
        <f>[9]Dataset!AF133</f>
        <v>1.85829</v>
      </c>
      <c r="AH77" s="969">
        <f>[9]Dataset!AG133</f>
        <v>1.9273940000000001</v>
      </c>
      <c r="AI77" s="969">
        <f>[9]Dataset!AH133</f>
        <v>1.92255</v>
      </c>
      <c r="AJ77" s="969">
        <f>[9]Dataset!AI133</f>
        <v>1.74597</v>
      </c>
      <c r="AK77" s="969">
        <f>[9]Dataset!AJ133</f>
        <v>1.556128</v>
      </c>
      <c r="AL77" s="969">
        <f>[9]Dataset!AK133</f>
        <v>1.7630999999999999</v>
      </c>
      <c r="AM77" s="969">
        <f>[9]Dataset!AL133</f>
        <v>1.6567989999999999</v>
      </c>
      <c r="AN77" s="969">
        <f>[9]Dataset!AM133</f>
        <v>1.7312399999999999</v>
      </c>
      <c r="AO77" s="969">
        <f>[9]Dataset!AN133</f>
        <v>1.6750689999999999</v>
      </c>
      <c r="AP77" s="969">
        <f>[9]Dataset!AO133</f>
        <v>1.5656239999999999</v>
      </c>
      <c r="AQ77" s="969">
        <f>[9]Dataset!AP133</f>
        <v>1.5212239999999999</v>
      </c>
      <c r="AR77" s="969">
        <f>[9]Dataset!AQ133</f>
        <v>1.5455099999999999</v>
      </c>
      <c r="AS77" s="969">
        <f>[9]Dataset!AR133</f>
        <v>1.4967299999999999</v>
      </c>
      <c r="AT77" s="969">
        <f>[9]Dataset!AS133</f>
        <v>1.59154</v>
      </c>
      <c r="AU77" s="969">
        <f>[9]Dataset!AT133</f>
        <v>1.60887</v>
      </c>
      <c r="AV77" s="969">
        <f>[9]Dataset!AU133</f>
        <v>1.52322</v>
      </c>
      <c r="AW77" s="969">
        <f>[9]Dataset!AV133</f>
        <v>1.6039399999999999</v>
      </c>
      <c r="AX77" s="969">
        <f>[9]Dataset!AW133</f>
        <v>1.4967900000000001</v>
      </c>
      <c r="AY77" s="969">
        <f>[9]Dataset!AX133</f>
        <v>1.474418</v>
      </c>
      <c r="AZ77" s="969">
        <f>[9]Dataset!AY133</f>
        <v>1.53531</v>
      </c>
      <c r="BA77" s="969">
        <f>[9]Dataset!AZ133</f>
        <v>1.4097999999999999</v>
      </c>
      <c r="BB77" s="969">
        <f>[9]Dataset!BA133</f>
        <v>1.5453190000000001</v>
      </c>
      <c r="BC77" s="969">
        <f>[9]Dataset!BB133</f>
        <v>1.448637</v>
      </c>
      <c r="BD77" s="969">
        <f>[9]Dataset!BC133</f>
        <v>1.5560700000000001</v>
      </c>
      <c r="BE77" s="969">
        <f>[9]Dataset!BD133</f>
        <v>1.43502</v>
      </c>
      <c r="BF77" s="969">
        <f>[9]Dataset!BE133</f>
        <v>1.4835050000000001</v>
      </c>
      <c r="BG77" s="969">
        <f>[9]Dataset!BF133</f>
        <v>1.47363</v>
      </c>
      <c r="BH77" s="969">
        <f>[9]Dataset!BG133</f>
        <v>1.3647899999999999</v>
      </c>
      <c r="BI77" s="969">
        <f>[9]Dataset!BH133</f>
        <v>1.362357</v>
      </c>
      <c r="BJ77" s="969">
        <f>[9]Dataset!BI133</f>
        <v>1.33335</v>
      </c>
      <c r="BK77" s="969">
        <f>[9]Dataset!BJ133</f>
        <v>1.3001860000000001</v>
      </c>
      <c r="BL77" s="969">
        <f>[9]Dataset!BK133</f>
        <v>1.35033</v>
      </c>
      <c r="BM77" s="969">
        <f>[9]Dataset!BL133</f>
        <v>1.2586280000000001</v>
      </c>
      <c r="BN77" s="969">
        <f>[9]Dataset!BM133</f>
        <v>1.362357</v>
      </c>
      <c r="BO77" s="969">
        <f>[9]Dataset!BN133</f>
        <v>1.2367630000000001</v>
      </c>
      <c r="BP77" s="969">
        <f>[9]Dataset!BO133</f>
        <v>1.2613799999999999</v>
      </c>
      <c r="BQ77" s="969">
        <f>[9]Dataset!BP133</f>
        <v>1.23444</v>
      </c>
      <c r="BR77" s="969">
        <f>[9]Dataset!BQ133</f>
        <v>1.3253740000000001</v>
      </c>
      <c r="BS77" s="969">
        <f>[9]Dataset!BR133</f>
        <v>1.2737700000000001</v>
      </c>
      <c r="BT77" s="969">
        <f>[9]Dataset!BS133</f>
        <v>1.19784</v>
      </c>
      <c r="BU77" s="969">
        <f>[9]Dataset!BT133</f>
        <v>1.1980569999999999</v>
      </c>
      <c r="BV77" s="969">
        <f>[9]Dataset!BU133</f>
        <v>1.17093</v>
      </c>
      <c r="BW77" s="969">
        <f>[9]Dataset!BV133</f>
        <v>1.130333</v>
      </c>
      <c r="BX77" s="969">
        <f>[9]Dataset!BW133</f>
        <v>1.1749799999999999</v>
      </c>
      <c r="BY77" s="969">
        <f>[9]Dataset!BX133</f>
        <v>1.1120760000000001</v>
      </c>
      <c r="BZ77" s="969">
        <f>[9]Dataset!BY133</f>
        <v>1.229522</v>
      </c>
      <c r="CA77" s="969">
        <f>[9]Dataset!BZ133</f>
        <v>1.121024</v>
      </c>
      <c r="CB77" s="969">
        <f>[9]Dataset!CA133</f>
        <v>1.1486099999999999</v>
      </c>
      <c r="CC77" s="969">
        <f>[9]Dataset!CB133</f>
        <v>1.09836</v>
      </c>
      <c r="CD77" s="969">
        <f>[9]Dataset!CC133</f>
        <v>1.1480539999999999</v>
      </c>
      <c r="CE77" s="969">
        <f>[9]Dataset!CD133</f>
        <v>1.1314500000000001</v>
      </c>
      <c r="CF77" s="969">
        <f>[9]Dataset!CE133</f>
        <v>1.08504</v>
      </c>
      <c r="CG77" s="969">
        <f>[10]Dataset!CF136</f>
        <v>1.0836980000000001</v>
      </c>
      <c r="CH77" s="969">
        <f>[10]Dataset!CG136</f>
        <v>1.0383599999999999</v>
      </c>
      <c r="CI77" s="969">
        <f>[10]Dataset!CH136</f>
        <v>1.01152</v>
      </c>
    </row>
    <row r="78" spans="1:87" ht="16.5" customHeight="1" x14ac:dyDescent="0.25"/>
    <row r="79" spans="1:87" ht="16.5" customHeight="1" x14ac:dyDescent="0.25"/>
    <row r="80" spans="1:87"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sheetData>
  <mergeCells count="7">
    <mergeCell ref="B56:B66"/>
    <mergeCell ref="B67:B77"/>
    <mergeCell ref="A56:A77"/>
    <mergeCell ref="A6:A35"/>
    <mergeCell ref="B37:B45"/>
    <mergeCell ref="B46:B54"/>
    <mergeCell ref="A37:A54"/>
  </mergeCells>
  <phoneticPr fontId="83" type="noConversion"/>
  <pageMargins left="0.7" right="0.7" top="0.75" bottom="0.75" header="0.3" footer="0.3"/>
  <pageSetup paperSize="9" orientation="portrait" r:id="rId1"/>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39290-6F7C-4513-B344-BC5F859F9089}">
  <sheetPr>
    <tabColor rgb="FFFFC000"/>
  </sheetPr>
  <dimension ref="A1:J40"/>
  <sheetViews>
    <sheetView showGridLines="0" zoomScale="90" zoomScaleNormal="90" workbookViewId="0">
      <selection activeCell="A7" sqref="A7"/>
    </sheetView>
  </sheetViews>
  <sheetFormatPr defaultColWidth="9.140625" defaultRowHeight="15.75" x14ac:dyDescent="0.25"/>
  <cols>
    <col min="1" max="1" width="60.5703125" style="6" customWidth="1"/>
    <col min="2" max="3" width="13.42578125" style="6" customWidth="1"/>
    <col min="4" max="4" width="7" style="6" customWidth="1"/>
    <col min="5" max="5" width="16.42578125" style="6" customWidth="1"/>
    <col min="6" max="7" width="9.140625" style="6"/>
    <col min="8" max="8" width="9.140625" style="6" customWidth="1"/>
    <col min="9" max="16384" width="9.140625" style="6"/>
  </cols>
  <sheetData>
    <row r="1" spans="1:5" ht="21" x14ac:dyDescent="0.35">
      <c r="A1" s="195" t="str">
        <f>'Indice-Index'!A27</f>
        <v>3.1   Andamento dei ricavi - Revenues trend</v>
      </c>
      <c r="B1" s="98"/>
      <c r="C1" s="98"/>
      <c r="D1" s="98"/>
      <c r="E1" s="98"/>
    </row>
    <row r="4" spans="1:5" x14ac:dyDescent="0.25">
      <c r="B4" s="129">
        <v>2022</v>
      </c>
      <c r="C4" s="129">
        <v>2023</v>
      </c>
      <c r="D4" s="128"/>
      <c r="E4" s="1117" t="s">
        <v>163</v>
      </c>
    </row>
    <row r="5" spans="1:5" x14ac:dyDescent="0.25">
      <c r="A5" s="5"/>
      <c r="B5" s="129"/>
      <c r="C5" s="129"/>
      <c r="D5" s="129"/>
      <c r="E5" s="1118"/>
    </row>
    <row r="6" spans="1:5" x14ac:dyDescent="0.25">
      <c r="A6" s="244" t="s">
        <v>77</v>
      </c>
      <c r="B6" s="8"/>
      <c r="C6" s="8"/>
      <c r="D6" s="8"/>
      <c r="E6" s="8"/>
    </row>
    <row r="7" spans="1:5" x14ac:dyDescent="0.25">
      <c r="A7" s="167" t="s">
        <v>141</v>
      </c>
      <c r="B7" s="447">
        <v>964.83737247199065</v>
      </c>
      <c r="C7" s="447">
        <v>922.37707708621849</v>
      </c>
      <c r="D7" s="131"/>
      <c r="E7" s="241">
        <f t="shared" ref="E7:E13" si="0">(C7-B7)/B7*100</f>
        <v>-4.4007722541867835</v>
      </c>
    </row>
    <row r="8" spans="1:5" x14ac:dyDescent="0.25">
      <c r="A8" s="135" t="s">
        <v>365</v>
      </c>
      <c r="B8" s="136">
        <v>779.53773561002174</v>
      </c>
      <c r="C8" s="136">
        <v>802.89609664582179</v>
      </c>
      <c r="D8" s="131"/>
      <c r="E8" s="126">
        <f t="shared" si="0"/>
        <v>2.9964374999141157</v>
      </c>
    </row>
    <row r="9" spans="1:5" x14ac:dyDescent="0.25">
      <c r="A9" s="133" t="s">
        <v>144</v>
      </c>
      <c r="B9" s="134">
        <f>+B8+B7</f>
        <v>1744.3751080820125</v>
      </c>
      <c r="C9" s="134">
        <f>+C8+C7</f>
        <v>1725.2731737320403</v>
      </c>
      <c r="D9" s="132"/>
      <c r="E9" s="146">
        <f t="shared" si="0"/>
        <v>-1.0950588701632711</v>
      </c>
    </row>
    <row r="10" spans="1:5" x14ac:dyDescent="0.25">
      <c r="A10" s="167" t="s">
        <v>140</v>
      </c>
      <c r="B10" s="447">
        <v>4299.1414061186033</v>
      </c>
      <c r="C10" s="447">
        <v>4477.5205503318402</v>
      </c>
      <c r="D10" s="131"/>
      <c r="E10" s="241">
        <f t="shared" si="0"/>
        <v>4.1491806703395477</v>
      </c>
    </row>
    <row r="11" spans="1:5" x14ac:dyDescent="0.25">
      <c r="A11" s="135" t="s">
        <v>143</v>
      </c>
      <c r="B11" s="136">
        <v>1911.4013381964351</v>
      </c>
      <c r="C11" s="136">
        <v>2051.239141285444</v>
      </c>
      <c r="D11" s="131"/>
      <c r="E11" s="126">
        <f t="shared" si="0"/>
        <v>7.3159833204342872</v>
      </c>
    </row>
    <row r="12" spans="1:5" x14ac:dyDescent="0.25">
      <c r="A12" s="133" t="s">
        <v>137</v>
      </c>
      <c r="B12" s="134">
        <f>+B11+B10</f>
        <v>6210.5427443150384</v>
      </c>
      <c r="C12" s="134">
        <f>+C11+C10</f>
        <v>6528.7596916172843</v>
      </c>
      <c r="D12" s="132"/>
      <c r="E12" s="146">
        <f t="shared" si="0"/>
        <v>5.1238186484350825</v>
      </c>
    </row>
    <row r="13" spans="1:5" x14ac:dyDescent="0.25">
      <c r="A13" s="658" t="s">
        <v>415</v>
      </c>
      <c r="B13" s="547">
        <f>+B12+B9</f>
        <v>7954.9178523970513</v>
      </c>
      <c r="C13" s="547">
        <f>+C12+C9</f>
        <v>8254.0328653493252</v>
      </c>
      <c r="D13" s="548"/>
      <c r="E13" s="884">
        <f t="shared" si="0"/>
        <v>3.7601269868819793</v>
      </c>
    </row>
    <row r="15" spans="1:5" x14ac:dyDescent="0.25">
      <c r="A15" s="245" t="s">
        <v>156</v>
      </c>
      <c r="B15" s="55">
        <f>C4</f>
        <v>2023</v>
      </c>
      <c r="E15" s="40"/>
    </row>
    <row r="16" spans="1:5" x14ac:dyDescent="0.25">
      <c r="A16" s="167" t="s">
        <v>157</v>
      </c>
      <c r="B16" s="231">
        <v>8.6249895453130687</v>
      </c>
      <c r="E16" s="40"/>
    </row>
    <row r="17" spans="1:10" x14ac:dyDescent="0.25">
      <c r="A17" s="135" t="s">
        <v>159</v>
      </c>
      <c r="B17" s="236">
        <v>1.7082660948275552</v>
      </c>
      <c r="E17" s="40"/>
    </row>
    <row r="18" spans="1:10" x14ac:dyDescent="0.25">
      <c r="A18" s="135" t="s">
        <v>158</v>
      </c>
      <c r="B18" s="236">
        <v>23.175545838373669</v>
      </c>
      <c r="E18" s="40"/>
    </row>
    <row r="19" spans="1:10" x14ac:dyDescent="0.25">
      <c r="A19" s="135" t="s">
        <v>160</v>
      </c>
      <c r="B19" s="236">
        <v>39.51235118482694</v>
      </c>
      <c r="E19" s="40"/>
    </row>
    <row r="20" spans="1:10" x14ac:dyDescent="0.25">
      <c r="A20" s="135" t="s">
        <v>352</v>
      </c>
      <c r="B20" s="236">
        <v>6.5129040325331138</v>
      </c>
    </row>
    <row r="21" spans="1:10" x14ac:dyDescent="0.25">
      <c r="A21" s="135" t="s">
        <v>353</v>
      </c>
      <c r="B21" s="236">
        <v>1.878766585288898</v>
      </c>
    </row>
    <row r="22" spans="1:10" x14ac:dyDescent="0.25">
      <c r="A22" s="125" t="s">
        <v>351</v>
      </c>
      <c r="B22" s="127">
        <v>18.587176718836755</v>
      </c>
      <c r="E22" s="40"/>
    </row>
    <row r="23" spans="1:10" x14ac:dyDescent="0.25">
      <c r="A23" s="424" t="s">
        <v>75</v>
      </c>
      <c r="B23" s="456">
        <f>SUM(B16:B22)</f>
        <v>100.00000000000001</v>
      </c>
      <c r="C23" s="87"/>
      <c r="D23" s="87"/>
      <c r="E23" s="40"/>
    </row>
    <row r="24" spans="1:10" x14ac:dyDescent="0.25">
      <c r="A24" s="5"/>
      <c r="B24" s="52"/>
      <c r="C24" s="87"/>
      <c r="D24" s="87"/>
      <c r="E24" s="40"/>
    </row>
    <row r="25" spans="1:10" x14ac:dyDescent="0.25">
      <c r="A25" s="245" t="s">
        <v>136</v>
      </c>
      <c r="B25" s="55">
        <f>B15</f>
        <v>2023</v>
      </c>
      <c r="J25" s="6" t="s">
        <v>329</v>
      </c>
    </row>
    <row r="26" spans="1:10" x14ac:dyDescent="0.25">
      <c r="A26" s="167" t="s">
        <v>344</v>
      </c>
      <c r="B26" s="232">
        <v>0.52291158824660355</v>
      </c>
    </row>
    <row r="27" spans="1:10" x14ac:dyDescent="0.25">
      <c r="A27" s="135" t="s">
        <v>364</v>
      </c>
      <c r="B27" s="238">
        <v>68.058576501762772</v>
      </c>
    </row>
    <row r="28" spans="1:10" x14ac:dyDescent="0.25">
      <c r="A28" s="135" t="s">
        <v>346</v>
      </c>
      <c r="B28" s="238">
        <v>0.30161287633260647</v>
      </c>
    </row>
    <row r="29" spans="1:10" x14ac:dyDescent="0.25">
      <c r="A29" s="135" t="s">
        <v>829</v>
      </c>
      <c r="B29" s="238">
        <v>31.116899033658026</v>
      </c>
    </row>
    <row r="30" spans="1:10" x14ac:dyDescent="0.25">
      <c r="A30" s="233" t="s">
        <v>75</v>
      </c>
      <c r="B30" s="234">
        <f>SUM(B26:B29)</f>
        <v>100.00000000000001</v>
      </c>
    </row>
    <row r="32" spans="1:10" x14ac:dyDescent="0.25">
      <c r="A32" s="244" t="s">
        <v>227</v>
      </c>
      <c r="B32" s="246"/>
      <c r="C32" s="246"/>
      <c r="E32" s="105" t="s">
        <v>669</v>
      </c>
    </row>
    <row r="33" spans="1:5" x14ac:dyDescent="0.25">
      <c r="A33" s="239" t="s">
        <v>348</v>
      </c>
      <c r="B33" s="239"/>
      <c r="C33" s="239"/>
      <c r="E33" s="243">
        <v>-3.9898586426004752E-2</v>
      </c>
    </row>
    <row r="34" spans="1:5" x14ac:dyDescent="0.25">
      <c r="A34" s="6" t="s">
        <v>349</v>
      </c>
      <c r="E34" s="122">
        <v>-8.2658958119397283</v>
      </c>
    </row>
    <row r="35" spans="1:5" x14ac:dyDescent="0.25">
      <c r="A35" s="135" t="s">
        <v>350</v>
      </c>
      <c r="B35" s="135"/>
      <c r="C35" s="135"/>
      <c r="E35" s="268">
        <v>3.0015164890275883</v>
      </c>
    </row>
    <row r="36" spans="1:5" x14ac:dyDescent="0.25">
      <c r="A36" s="166" t="s">
        <v>351</v>
      </c>
      <c r="B36" s="88"/>
      <c r="C36" s="88"/>
      <c r="E36" s="308">
        <v>-2.0839905639674874</v>
      </c>
    </row>
    <row r="38" spans="1:5" x14ac:dyDescent="0.25">
      <c r="A38" s="244" t="s">
        <v>1077</v>
      </c>
      <c r="B38" s="246"/>
      <c r="C38" s="246"/>
      <c r="E38" s="105" t="s">
        <v>669</v>
      </c>
    </row>
    <row r="39" spans="1:5" x14ac:dyDescent="0.25">
      <c r="A39" s="167" t="s">
        <v>140</v>
      </c>
      <c r="B39" s="239"/>
      <c r="C39" s="239"/>
      <c r="E39" s="243">
        <v>4.0999999999999996</v>
      </c>
    </row>
    <row r="40" spans="1:5" x14ac:dyDescent="0.25">
      <c r="A40" s="166" t="s">
        <v>143</v>
      </c>
      <c r="B40" s="166"/>
      <c r="C40" s="166"/>
      <c r="E40" s="1058">
        <v>7.3</v>
      </c>
    </row>
  </sheetData>
  <mergeCells count="1">
    <mergeCell ref="E4:E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6BFE-387B-4CA5-836A-B9822DE69039}">
  <sheetPr>
    <tabColor rgb="FFFFCC44"/>
  </sheetPr>
  <dimension ref="A1:U45"/>
  <sheetViews>
    <sheetView showGridLines="0" zoomScale="80" zoomScaleNormal="80" workbookViewId="0">
      <selection activeCell="O21" sqref="O21:O25"/>
    </sheetView>
  </sheetViews>
  <sheetFormatPr defaultRowHeight="15.75" x14ac:dyDescent="0.25"/>
  <cols>
    <col min="1" max="1" width="52.5703125" style="24" customWidth="1"/>
    <col min="2" max="13" width="12" style="24" customWidth="1"/>
    <col min="14" max="14" width="4.42578125" style="24" customWidth="1"/>
    <col min="15" max="15" width="18.85546875" style="24" customWidth="1"/>
    <col min="16" max="253" width="8.7109375" style="24"/>
    <col min="254" max="254" width="49.85546875" style="24" customWidth="1"/>
    <col min="255" max="262" width="12.140625" style="24" customWidth="1"/>
    <col min="263" max="263" width="3.140625" style="24" customWidth="1"/>
    <col min="264" max="264" width="20.42578125" style="24" customWidth="1"/>
    <col min="265" max="265" width="3.140625" style="24" customWidth="1"/>
    <col min="266" max="266" width="19.85546875" style="24" customWidth="1"/>
    <col min="267" max="509" width="8.7109375" style="24"/>
    <col min="510" max="510" width="49.85546875" style="24" customWidth="1"/>
    <col min="511" max="518" width="12.140625" style="24" customWidth="1"/>
    <col min="519" max="519" width="3.140625" style="24" customWidth="1"/>
    <col min="520" max="520" width="20.42578125" style="24" customWidth="1"/>
    <col min="521" max="521" width="3.140625" style="24" customWidth="1"/>
    <col min="522" max="522" width="19.85546875" style="24" customWidth="1"/>
    <col min="523" max="765" width="8.7109375" style="24"/>
    <col min="766" max="766" width="49.85546875" style="24" customWidth="1"/>
    <col min="767" max="774" width="12.140625" style="24" customWidth="1"/>
    <col min="775" max="775" width="3.140625" style="24" customWidth="1"/>
    <col min="776" max="776" width="20.42578125" style="24" customWidth="1"/>
    <col min="777" max="777" width="3.140625" style="24" customWidth="1"/>
    <col min="778" max="778" width="19.85546875" style="24" customWidth="1"/>
    <col min="779" max="1021" width="8.7109375" style="24"/>
    <col min="1022" max="1022" width="49.85546875" style="24" customWidth="1"/>
    <col min="1023" max="1030" width="12.140625" style="24" customWidth="1"/>
    <col min="1031" max="1031" width="3.140625" style="24" customWidth="1"/>
    <col min="1032" max="1032" width="20.42578125" style="24" customWidth="1"/>
    <col min="1033" max="1033" width="3.140625" style="24" customWidth="1"/>
    <col min="1034" max="1034" width="19.85546875" style="24" customWidth="1"/>
    <col min="1035" max="1277" width="8.7109375" style="24"/>
    <col min="1278" max="1278" width="49.85546875" style="24" customWidth="1"/>
    <col min="1279" max="1286" width="12.140625" style="24" customWidth="1"/>
    <col min="1287" max="1287" width="3.140625" style="24" customWidth="1"/>
    <col min="1288" max="1288" width="20.42578125" style="24" customWidth="1"/>
    <col min="1289" max="1289" width="3.140625" style="24" customWidth="1"/>
    <col min="1290" max="1290" width="19.85546875" style="24" customWidth="1"/>
    <col min="1291" max="1533" width="8.7109375" style="24"/>
    <col min="1534" max="1534" width="49.85546875" style="24" customWidth="1"/>
    <col min="1535" max="1542" width="12.140625" style="24" customWidth="1"/>
    <col min="1543" max="1543" width="3.140625" style="24" customWidth="1"/>
    <col min="1544" max="1544" width="20.42578125" style="24" customWidth="1"/>
    <col min="1545" max="1545" width="3.140625" style="24" customWidth="1"/>
    <col min="1546" max="1546" width="19.85546875" style="24" customWidth="1"/>
    <col min="1547" max="1789" width="8.7109375" style="24"/>
    <col min="1790" max="1790" width="49.85546875" style="24" customWidth="1"/>
    <col min="1791" max="1798" width="12.140625" style="24" customWidth="1"/>
    <col min="1799" max="1799" width="3.140625" style="24" customWidth="1"/>
    <col min="1800" max="1800" width="20.42578125" style="24" customWidth="1"/>
    <col min="1801" max="1801" width="3.140625" style="24" customWidth="1"/>
    <col min="1802" max="1802" width="19.85546875" style="24" customWidth="1"/>
    <col min="1803" max="2045" width="8.7109375" style="24"/>
    <col min="2046" max="2046" width="49.85546875" style="24" customWidth="1"/>
    <col min="2047" max="2054" width="12.140625" style="24" customWidth="1"/>
    <col min="2055" max="2055" width="3.140625" style="24" customWidth="1"/>
    <col min="2056" max="2056" width="20.42578125" style="24" customWidth="1"/>
    <col min="2057" max="2057" width="3.140625" style="24" customWidth="1"/>
    <col min="2058" max="2058" width="19.85546875" style="24" customWidth="1"/>
    <col min="2059" max="2301" width="8.7109375" style="24"/>
    <col min="2302" max="2302" width="49.85546875" style="24" customWidth="1"/>
    <col min="2303" max="2310" width="12.140625" style="24" customWidth="1"/>
    <col min="2311" max="2311" width="3.140625" style="24" customWidth="1"/>
    <col min="2312" max="2312" width="20.42578125" style="24" customWidth="1"/>
    <col min="2313" max="2313" width="3.140625" style="24" customWidth="1"/>
    <col min="2314" max="2314" width="19.85546875" style="24" customWidth="1"/>
    <col min="2315" max="2557" width="8.7109375" style="24"/>
    <col min="2558" max="2558" width="49.85546875" style="24" customWidth="1"/>
    <col min="2559" max="2566" width="12.140625" style="24" customWidth="1"/>
    <col min="2567" max="2567" width="3.140625" style="24" customWidth="1"/>
    <col min="2568" max="2568" width="20.42578125" style="24" customWidth="1"/>
    <col min="2569" max="2569" width="3.140625" style="24" customWidth="1"/>
    <col min="2570" max="2570" width="19.85546875" style="24" customWidth="1"/>
    <col min="2571" max="2813" width="8.7109375" style="24"/>
    <col min="2814" max="2814" width="49.85546875" style="24" customWidth="1"/>
    <col min="2815" max="2822" width="12.140625" style="24" customWidth="1"/>
    <col min="2823" max="2823" width="3.140625" style="24" customWidth="1"/>
    <col min="2824" max="2824" width="20.42578125" style="24" customWidth="1"/>
    <col min="2825" max="2825" width="3.140625" style="24" customWidth="1"/>
    <col min="2826" max="2826" width="19.85546875" style="24" customWidth="1"/>
    <col min="2827" max="3069" width="8.7109375" style="24"/>
    <col min="3070" max="3070" width="49.85546875" style="24" customWidth="1"/>
    <col min="3071" max="3078" width="12.140625" style="24" customWidth="1"/>
    <col min="3079" max="3079" width="3.140625" style="24" customWidth="1"/>
    <col min="3080" max="3080" width="20.42578125" style="24" customWidth="1"/>
    <col min="3081" max="3081" width="3.140625" style="24" customWidth="1"/>
    <col min="3082" max="3082" width="19.85546875" style="24" customWidth="1"/>
    <col min="3083" max="3325" width="8.7109375" style="24"/>
    <col min="3326" max="3326" width="49.85546875" style="24" customWidth="1"/>
    <col min="3327" max="3334" width="12.140625" style="24" customWidth="1"/>
    <col min="3335" max="3335" width="3.140625" style="24" customWidth="1"/>
    <col min="3336" max="3336" width="20.42578125" style="24" customWidth="1"/>
    <col min="3337" max="3337" width="3.140625" style="24" customWidth="1"/>
    <col min="3338" max="3338" width="19.85546875" style="24" customWidth="1"/>
    <col min="3339" max="3581" width="8.7109375" style="24"/>
    <col min="3582" max="3582" width="49.85546875" style="24" customWidth="1"/>
    <col min="3583" max="3590" width="12.140625" style="24" customWidth="1"/>
    <col min="3591" max="3591" width="3.140625" style="24" customWidth="1"/>
    <col min="3592" max="3592" width="20.42578125" style="24" customWidth="1"/>
    <col min="3593" max="3593" width="3.140625" style="24" customWidth="1"/>
    <col min="3594" max="3594" width="19.85546875" style="24" customWidth="1"/>
    <col min="3595" max="3837" width="8.7109375" style="24"/>
    <col min="3838" max="3838" width="49.85546875" style="24" customWidth="1"/>
    <col min="3839" max="3846" width="12.140625" style="24" customWidth="1"/>
    <col min="3847" max="3847" width="3.140625" style="24" customWidth="1"/>
    <col min="3848" max="3848" width="20.42578125" style="24" customWidth="1"/>
    <col min="3849" max="3849" width="3.140625" style="24" customWidth="1"/>
    <col min="3850" max="3850" width="19.85546875" style="24" customWidth="1"/>
    <col min="3851" max="4093" width="8.7109375" style="24"/>
    <col min="4094" max="4094" width="49.85546875" style="24" customWidth="1"/>
    <col min="4095" max="4102" width="12.140625" style="24" customWidth="1"/>
    <col min="4103" max="4103" width="3.140625" style="24" customWidth="1"/>
    <col min="4104" max="4104" width="20.42578125" style="24" customWidth="1"/>
    <col min="4105" max="4105" width="3.140625" style="24" customWidth="1"/>
    <col min="4106" max="4106" width="19.85546875" style="24" customWidth="1"/>
    <col min="4107" max="4349" width="8.7109375" style="24"/>
    <col min="4350" max="4350" width="49.85546875" style="24" customWidth="1"/>
    <col min="4351" max="4358" width="12.140625" style="24" customWidth="1"/>
    <col min="4359" max="4359" width="3.140625" style="24" customWidth="1"/>
    <col min="4360" max="4360" width="20.42578125" style="24" customWidth="1"/>
    <col min="4361" max="4361" width="3.140625" style="24" customWidth="1"/>
    <col min="4362" max="4362" width="19.85546875" style="24" customWidth="1"/>
    <col min="4363" max="4605" width="8.7109375" style="24"/>
    <col min="4606" max="4606" width="49.85546875" style="24" customWidth="1"/>
    <col min="4607" max="4614" width="12.140625" style="24" customWidth="1"/>
    <col min="4615" max="4615" width="3.140625" style="24" customWidth="1"/>
    <col min="4616" max="4616" width="20.42578125" style="24" customWidth="1"/>
    <col min="4617" max="4617" width="3.140625" style="24" customWidth="1"/>
    <col min="4618" max="4618" width="19.85546875" style="24" customWidth="1"/>
    <col min="4619" max="4861" width="8.7109375" style="24"/>
    <col min="4862" max="4862" width="49.85546875" style="24" customWidth="1"/>
    <col min="4863" max="4870" width="12.140625" style="24" customWidth="1"/>
    <col min="4871" max="4871" width="3.140625" style="24" customWidth="1"/>
    <col min="4872" max="4872" width="20.42578125" style="24" customWidth="1"/>
    <col min="4873" max="4873" width="3.140625" style="24" customWidth="1"/>
    <col min="4874" max="4874" width="19.85546875" style="24" customWidth="1"/>
    <col min="4875" max="5117" width="8.7109375" style="24"/>
    <col min="5118" max="5118" width="49.85546875" style="24" customWidth="1"/>
    <col min="5119" max="5126" width="12.140625" style="24" customWidth="1"/>
    <col min="5127" max="5127" width="3.140625" style="24" customWidth="1"/>
    <col min="5128" max="5128" width="20.42578125" style="24" customWidth="1"/>
    <col min="5129" max="5129" width="3.140625" style="24" customWidth="1"/>
    <col min="5130" max="5130" width="19.85546875" style="24" customWidth="1"/>
    <col min="5131" max="5373" width="8.7109375" style="24"/>
    <col min="5374" max="5374" width="49.85546875" style="24" customWidth="1"/>
    <col min="5375" max="5382" width="12.140625" style="24" customWidth="1"/>
    <col min="5383" max="5383" width="3.140625" style="24" customWidth="1"/>
    <col min="5384" max="5384" width="20.42578125" style="24" customWidth="1"/>
    <col min="5385" max="5385" width="3.140625" style="24" customWidth="1"/>
    <col min="5386" max="5386" width="19.85546875" style="24" customWidth="1"/>
    <col min="5387" max="5629" width="8.7109375" style="24"/>
    <col min="5630" max="5630" width="49.85546875" style="24" customWidth="1"/>
    <col min="5631" max="5638" width="12.140625" style="24" customWidth="1"/>
    <col min="5639" max="5639" width="3.140625" style="24" customWidth="1"/>
    <col min="5640" max="5640" width="20.42578125" style="24" customWidth="1"/>
    <col min="5641" max="5641" width="3.140625" style="24" customWidth="1"/>
    <col min="5642" max="5642" width="19.85546875" style="24" customWidth="1"/>
    <col min="5643" max="5885" width="8.7109375" style="24"/>
    <col min="5886" max="5886" width="49.85546875" style="24" customWidth="1"/>
    <col min="5887" max="5894" width="12.140625" style="24" customWidth="1"/>
    <col min="5895" max="5895" width="3.140625" style="24" customWidth="1"/>
    <col min="5896" max="5896" width="20.42578125" style="24" customWidth="1"/>
    <col min="5897" max="5897" width="3.140625" style="24" customWidth="1"/>
    <col min="5898" max="5898" width="19.85546875" style="24" customWidth="1"/>
    <col min="5899" max="6141" width="8.7109375" style="24"/>
    <col min="6142" max="6142" width="49.85546875" style="24" customWidth="1"/>
    <col min="6143" max="6150" width="12.140625" style="24" customWidth="1"/>
    <col min="6151" max="6151" width="3.140625" style="24" customWidth="1"/>
    <col min="6152" max="6152" width="20.42578125" style="24" customWidth="1"/>
    <col min="6153" max="6153" width="3.140625" style="24" customWidth="1"/>
    <col min="6154" max="6154" width="19.85546875" style="24" customWidth="1"/>
    <col min="6155" max="6397" width="8.7109375" style="24"/>
    <col min="6398" max="6398" width="49.85546875" style="24" customWidth="1"/>
    <col min="6399" max="6406" width="12.140625" style="24" customWidth="1"/>
    <col min="6407" max="6407" width="3.140625" style="24" customWidth="1"/>
    <col min="6408" max="6408" width="20.42578125" style="24" customWidth="1"/>
    <col min="6409" max="6409" width="3.140625" style="24" customWidth="1"/>
    <col min="6410" max="6410" width="19.85546875" style="24" customWidth="1"/>
    <col min="6411" max="6653" width="8.7109375" style="24"/>
    <col min="6654" max="6654" width="49.85546875" style="24" customWidth="1"/>
    <col min="6655" max="6662" width="12.140625" style="24" customWidth="1"/>
    <col min="6663" max="6663" width="3.140625" style="24" customWidth="1"/>
    <col min="6664" max="6664" width="20.42578125" style="24" customWidth="1"/>
    <col min="6665" max="6665" width="3.140625" style="24" customWidth="1"/>
    <col min="6666" max="6666" width="19.85546875" style="24" customWidth="1"/>
    <col min="6667" max="6909" width="8.7109375" style="24"/>
    <col min="6910" max="6910" width="49.85546875" style="24" customWidth="1"/>
    <col min="6911" max="6918" width="12.140625" style="24" customWidth="1"/>
    <col min="6919" max="6919" width="3.140625" style="24" customWidth="1"/>
    <col min="6920" max="6920" width="20.42578125" style="24" customWidth="1"/>
    <col min="6921" max="6921" width="3.140625" style="24" customWidth="1"/>
    <col min="6922" max="6922" width="19.85546875" style="24" customWidth="1"/>
    <col min="6923" max="7165" width="8.7109375" style="24"/>
    <col min="7166" max="7166" width="49.85546875" style="24" customWidth="1"/>
    <col min="7167" max="7174" width="12.140625" style="24" customWidth="1"/>
    <col min="7175" max="7175" width="3.140625" style="24" customWidth="1"/>
    <col min="7176" max="7176" width="20.42578125" style="24" customWidth="1"/>
    <col min="7177" max="7177" width="3.140625" style="24" customWidth="1"/>
    <col min="7178" max="7178" width="19.85546875" style="24" customWidth="1"/>
    <col min="7179" max="7421" width="8.7109375" style="24"/>
    <col min="7422" max="7422" width="49.85546875" style="24" customWidth="1"/>
    <col min="7423" max="7430" width="12.140625" style="24" customWidth="1"/>
    <col min="7431" max="7431" width="3.140625" style="24" customWidth="1"/>
    <col min="7432" max="7432" width="20.42578125" style="24" customWidth="1"/>
    <col min="7433" max="7433" width="3.140625" style="24" customWidth="1"/>
    <col min="7434" max="7434" width="19.85546875" style="24" customWidth="1"/>
    <col min="7435" max="7677" width="8.7109375" style="24"/>
    <col min="7678" max="7678" width="49.85546875" style="24" customWidth="1"/>
    <col min="7679" max="7686" width="12.140625" style="24" customWidth="1"/>
    <col min="7687" max="7687" width="3.140625" style="24" customWidth="1"/>
    <col min="7688" max="7688" width="20.42578125" style="24" customWidth="1"/>
    <col min="7689" max="7689" width="3.140625" style="24" customWidth="1"/>
    <col min="7690" max="7690" width="19.85546875" style="24" customWidth="1"/>
    <col min="7691" max="7933" width="8.7109375" style="24"/>
    <col min="7934" max="7934" width="49.85546875" style="24" customWidth="1"/>
    <col min="7935" max="7942" width="12.140625" style="24" customWidth="1"/>
    <col min="7943" max="7943" width="3.140625" style="24" customWidth="1"/>
    <col min="7944" max="7944" width="20.42578125" style="24" customWidth="1"/>
    <col min="7945" max="7945" width="3.140625" style="24" customWidth="1"/>
    <col min="7946" max="7946" width="19.85546875" style="24" customWidth="1"/>
    <col min="7947" max="8189" width="8.7109375" style="24"/>
    <col min="8190" max="8190" width="49.85546875" style="24" customWidth="1"/>
    <col min="8191" max="8198" width="12.140625" style="24" customWidth="1"/>
    <col min="8199" max="8199" width="3.140625" style="24" customWidth="1"/>
    <col min="8200" max="8200" width="20.42578125" style="24" customWidth="1"/>
    <col min="8201" max="8201" width="3.140625" style="24" customWidth="1"/>
    <col min="8202" max="8202" width="19.85546875" style="24" customWidth="1"/>
    <col min="8203" max="8445" width="8.7109375" style="24"/>
    <col min="8446" max="8446" width="49.85546875" style="24" customWidth="1"/>
    <col min="8447" max="8454" width="12.140625" style="24" customWidth="1"/>
    <col min="8455" max="8455" width="3.140625" style="24" customWidth="1"/>
    <col min="8456" max="8456" width="20.42578125" style="24" customWidth="1"/>
    <col min="8457" max="8457" width="3.140625" style="24" customWidth="1"/>
    <col min="8458" max="8458" width="19.85546875" style="24" customWidth="1"/>
    <col min="8459" max="8701" width="8.7109375" style="24"/>
    <col min="8702" max="8702" width="49.85546875" style="24" customWidth="1"/>
    <col min="8703" max="8710" width="12.140625" style="24" customWidth="1"/>
    <col min="8711" max="8711" width="3.140625" style="24" customWidth="1"/>
    <col min="8712" max="8712" width="20.42578125" style="24" customWidth="1"/>
    <col min="8713" max="8713" width="3.140625" style="24" customWidth="1"/>
    <col min="8714" max="8714" width="19.85546875" style="24" customWidth="1"/>
    <col min="8715" max="8957" width="8.7109375" style="24"/>
    <col min="8958" max="8958" width="49.85546875" style="24" customWidth="1"/>
    <col min="8959" max="8966" width="12.140625" style="24" customWidth="1"/>
    <col min="8967" max="8967" width="3.140625" style="24" customWidth="1"/>
    <col min="8968" max="8968" width="20.42578125" style="24" customWidth="1"/>
    <col min="8969" max="8969" width="3.140625" style="24" customWidth="1"/>
    <col min="8970" max="8970" width="19.85546875" style="24" customWidth="1"/>
    <col min="8971" max="9213" width="8.7109375" style="24"/>
    <col min="9214" max="9214" width="49.85546875" style="24" customWidth="1"/>
    <col min="9215" max="9222" width="12.140625" style="24" customWidth="1"/>
    <col min="9223" max="9223" width="3.140625" style="24" customWidth="1"/>
    <col min="9224" max="9224" width="20.42578125" style="24" customWidth="1"/>
    <col min="9225" max="9225" width="3.140625" style="24" customWidth="1"/>
    <col min="9226" max="9226" width="19.85546875" style="24" customWidth="1"/>
    <col min="9227" max="9469" width="8.7109375" style="24"/>
    <col min="9470" max="9470" width="49.85546875" style="24" customWidth="1"/>
    <col min="9471" max="9478" width="12.140625" style="24" customWidth="1"/>
    <col min="9479" max="9479" width="3.140625" style="24" customWidth="1"/>
    <col min="9480" max="9480" width="20.42578125" style="24" customWidth="1"/>
    <col min="9481" max="9481" width="3.140625" style="24" customWidth="1"/>
    <col min="9482" max="9482" width="19.85546875" style="24" customWidth="1"/>
    <col min="9483" max="9725" width="8.7109375" style="24"/>
    <col min="9726" max="9726" width="49.85546875" style="24" customWidth="1"/>
    <col min="9727" max="9734" width="12.140625" style="24" customWidth="1"/>
    <col min="9735" max="9735" width="3.140625" style="24" customWidth="1"/>
    <col min="9736" max="9736" width="20.42578125" style="24" customWidth="1"/>
    <col min="9737" max="9737" width="3.140625" style="24" customWidth="1"/>
    <col min="9738" max="9738" width="19.85546875" style="24" customWidth="1"/>
    <col min="9739" max="9981" width="8.7109375" style="24"/>
    <col min="9982" max="9982" width="49.85546875" style="24" customWidth="1"/>
    <col min="9983" max="9990" width="12.140625" style="24" customWidth="1"/>
    <col min="9991" max="9991" width="3.140625" style="24" customWidth="1"/>
    <col min="9992" max="9992" width="20.42578125" style="24" customWidth="1"/>
    <col min="9993" max="9993" width="3.140625" style="24" customWidth="1"/>
    <col min="9994" max="9994" width="19.85546875" style="24" customWidth="1"/>
    <col min="9995" max="10237" width="8.7109375" style="24"/>
    <col min="10238" max="10238" width="49.85546875" style="24" customWidth="1"/>
    <col min="10239" max="10246" width="12.140625" style="24" customWidth="1"/>
    <col min="10247" max="10247" width="3.140625" style="24" customWidth="1"/>
    <col min="10248" max="10248" width="20.42578125" style="24" customWidth="1"/>
    <col min="10249" max="10249" width="3.140625" style="24" customWidth="1"/>
    <col min="10250" max="10250" width="19.85546875" style="24" customWidth="1"/>
    <col min="10251" max="10493" width="8.7109375" style="24"/>
    <col min="10494" max="10494" width="49.85546875" style="24" customWidth="1"/>
    <col min="10495" max="10502" width="12.140625" style="24" customWidth="1"/>
    <col min="10503" max="10503" width="3.140625" style="24" customWidth="1"/>
    <col min="10504" max="10504" width="20.42578125" style="24" customWidth="1"/>
    <col min="10505" max="10505" width="3.140625" style="24" customWidth="1"/>
    <col min="10506" max="10506" width="19.85546875" style="24" customWidth="1"/>
    <col min="10507" max="10749" width="8.7109375" style="24"/>
    <col min="10750" max="10750" width="49.85546875" style="24" customWidth="1"/>
    <col min="10751" max="10758" width="12.140625" style="24" customWidth="1"/>
    <col min="10759" max="10759" width="3.140625" style="24" customWidth="1"/>
    <col min="10760" max="10760" width="20.42578125" style="24" customWidth="1"/>
    <col min="10761" max="10761" width="3.140625" style="24" customWidth="1"/>
    <col min="10762" max="10762" width="19.85546875" style="24" customWidth="1"/>
    <col min="10763" max="11005" width="8.7109375" style="24"/>
    <col min="11006" max="11006" width="49.85546875" style="24" customWidth="1"/>
    <col min="11007" max="11014" width="12.140625" style="24" customWidth="1"/>
    <col min="11015" max="11015" width="3.140625" style="24" customWidth="1"/>
    <col min="11016" max="11016" width="20.42578125" style="24" customWidth="1"/>
    <col min="11017" max="11017" width="3.140625" style="24" customWidth="1"/>
    <col min="11018" max="11018" width="19.85546875" style="24" customWidth="1"/>
    <col min="11019" max="11261" width="8.7109375" style="24"/>
    <col min="11262" max="11262" width="49.85546875" style="24" customWidth="1"/>
    <col min="11263" max="11270" width="12.140625" style="24" customWidth="1"/>
    <col min="11271" max="11271" width="3.140625" style="24" customWidth="1"/>
    <col min="11272" max="11272" width="20.42578125" style="24" customWidth="1"/>
    <col min="11273" max="11273" width="3.140625" style="24" customWidth="1"/>
    <col min="11274" max="11274" width="19.85546875" style="24" customWidth="1"/>
    <col min="11275" max="11517" width="8.7109375" style="24"/>
    <col min="11518" max="11518" width="49.85546875" style="24" customWidth="1"/>
    <col min="11519" max="11526" width="12.140625" style="24" customWidth="1"/>
    <col min="11527" max="11527" width="3.140625" style="24" customWidth="1"/>
    <col min="11528" max="11528" width="20.42578125" style="24" customWidth="1"/>
    <col min="11529" max="11529" width="3.140625" style="24" customWidth="1"/>
    <col min="11530" max="11530" width="19.85546875" style="24" customWidth="1"/>
    <col min="11531" max="11773" width="8.7109375" style="24"/>
    <col min="11774" max="11774" width="49.85546875" style="24" customWidth="1"/>
    <col min="11775" max="11782" width="12.140625" style="24" customWidth="1"/>
    <col min="11783" max="11783" width="3.140625" style="24" customWidth="1"/>
    <col min="11784" max="11784" width="20.42578125" style="24" customWidth="1"/>
    <col min="11785" max="11785" width="3.140625" style="24" customWidth="1"/>
    <col min="11786" max="11786" width="19.85546875" style="24" customWidth="1"/>
    <col min="11787" max="12029" width="8.7109375" style="24"/>
    <col min="12030" max="12030" width="49.85546875" style="24" customWidth="1"/>
    <col min="12031" max="12038" width="12.140625" style="24" customWidth="1"/>
    <col min="12039" max="12039" width="3.140625" style="24" customWidth="1"/>
    <col min="12040" max="12040" width="20.42578125" style="24" customWidth="1"/>
    <col min="12041" max="12041" width="3.140625" style="24" customWidth="1"/>
    <col min="12042" max="12042" width="19.85546875" style="24" customWidth="1"/>
    <col min="12043" max="12285" width="8.7109375" style="24"/>
    <col min="12286" max="12286" width="49.85546875" style="24" customWidth="1"/>
    <col min="12287" max="12294" width="12.140625" style="24" customWidth="1"/>
    <col min="12295" max="12295" width="3.140625" style="24" customWidth="1"/>
    <col min="12296" max="12296" width="20.42578125" style="24" customWidth="1"/>
    <col min="12297" max="12297" width="3.140625" style="24" customWidth="1"/>
    <col min="12298" max="12298" width="19.85546875" style="24" customWidth="1"/>
    <col min="12299" max="12541" width="8.7109375" style="24"/>
    <col min="12542" max="12542" width="49.85546875" style="24" customWidth="1"/>
    <col min="12543" max="12550" width="12.140625" style="24" customWidth="1"/>
    <col min="12551" max="12551" width="3.140625" style="24" customWidth="1"/>
    <col min="12552" max="12552" width="20.42578125" style="24" customWidth="1"/>
    <col min="12553" max="12553" width="3.140625" style="24" customWidth="1"/>
    <col min="12554" max="12554" width="19.85546875" style="24" customWidth="1"/>
    <col min="12555" max="12797" width="8.7109375" style="24"/>
    <col min="12798" max="12798" width="49.85546875" style="24" customWidth="1"/>
    <col min="12799" max="12806" width="12.140625" style="24" customWidth="1"/>
    <col min="12807" max="12807" width="3.140625" style="24" customWidth="1"/>
    <col min="12808" max="12808" width="20.42578125" style="24" customWidth="1"/>
    <col min="12809" max="12809" width="3.140625" style="24" customWidth="1"/>
    <col min="12810" max="12810" width="19.85546875" style="24" customWidth="1"/>
    <col min="12811" max="13053" width="8.7109375" style="24"/>
    <col min="13054" max="13054" width="49.85546875" style="24" customWidth="1"/>
    <col min="13055" max="13062" width="12.140625" style="24" customWidth="1"/>
    <col min="13063" max="13063" width="3.140625" style="24" customWidth="1"/>
    <col min="13064" max="13064" width="20.42578125" style="24" customWidth="1"/>
    <col min="13065" max="13065" width="3.140625" style="24" customWidth="1"/>
    <col min="13066" max="13066" width="19.85546875" style="24" customWidth="1"/>
    <col min="13067" max="13309" width="8.7109375" style="24"/>
    <col min="13310" max="13310" width="49.85546875" style="24" customWidth="1"/>
    <col min="13311" max="13318" width="12.140625" style="24" customWidth="1"/>
    <col min="13319" max="13319" width="3.140625" style="24" customWidth="1"/>
    <col min="13320" max="13320" width="20.42578125" style="24" customWidth="1"/>
    <col min="13321" max="13321" width="3.140625" style="24" customWidth="1"/>
    <col min="13322" max="13322" width="19.85546875" style="24" customWidth="1"/>
    <col min="13323" max="13565" width="8.7109375" style="24"/>
    <col min="13566" max="13566" width="49.85546875" style="24" customWidth="1"/>
    <col min="13567" max="13574" width="12.140625" style="24" customWidth="1"/>
    <col min="13575" max="13575" width="3.140625" style="24" customWidth="1"/>
    <col min="13576" max="13576" width="20.42578125" style="24" customWidth="1"/>
    <col min="13577" max="13577" width="3.140625" style="24" customWidth="1"/>
    <col min="13578" max="13578" width="19.85546875" style="24" customWidth="1"/>
    <col min="13579" max="13821" width="8.7109375" style="24"/>
    <col min="13822" max="13822" width="49.85546875" style="24" customWidth="1"/>
    <col min="13823" max="13830" width="12.140625" style="24" customWidth="1"/>
    <col min="13831" max="13831" width="3.140625" style="24" customWidth="1"/>
    <col min="13832" max="13832" width="20.42578125" style="24" customWidth="1"/>
    <col min="13833" max="13833" width="3.140625" style="24" customWidth="1"/>
    <col min="13834" max="13834" width="19.85546875" style="24" customWidth="1"/>
    <col min="13835" max="14077" width="8.7109375" style="24"/>
    <col min="14078" max="14078" width="49.85546875" style="24" customWidth="1"/>
    <col min="14079" max="14086" width="12.140625" style="24" customWidth="1"/>
    <col min="14087" max="14087" width="3.140625" style="24" customWidth="1"/>
    <col min="14088" max="14088" width="20.42578125" style="24" customWidth="1"/>
    <col min="14089" max="14089" width="3.140625" style="24" customWidth="1"/>
    <col min="14090" max="14090" width="19.85546875" style="24" customWidth="1"/>
    <col min="14091" max="14333" width="8.7109375" style="24"/>
    <col min="14334" max="14334" width="49.85546875" style="24" customWidth="1"/>
    <col min="14335" max="14342" width="12.140625" style="24" customWidth="1"/>
    <col min="14343" max="14343" width="3.140625" style="24" customWidth="1"/>
    <col min="14344" max="14344" width="20.42578125" style="24" customWidth="1"/>
    <col min="14345" max="14345" width="3.140625" style="24" customWidth="1"/>
    <col min="14346" max="14346" width="19.85546875" style="24" customWidth="1"/>
    <col min="14347" max="14589" width="8.7109375" style="24"/>
    <col min="14590" max="14590" width="49.85546875" style="24" customWidth="1"/>
    <col min="14591" max="14598" width="12.140625" style="24" customWidth="1"/>
    <col min="14599" max="14599" width="3.140625" style="24" customWidth="1"/>
    <col min="14600" max="14600" width="20.42578125" style="24" customWidth="1"/>
    <col min="14601" max="14601" width="3.140625" style="24" customWidth="1"/>
    <col min="14602" max="14602" width="19.85546875" style="24" customWidth="1"/>
    <col min="14603" max="14845" width="8.7109375" style="24"/>
    <col min="14846" max="14846" width="49.85546875" style="24" customWidth="1"/>
    <col min="14847" max="14854" width="12.140625" style="24" customWidth="1"/>
    <col min="14855" max="14855" width="3.140625" style="24" customWidth="1"/>
    <col min="14856" max="14856" width="20.42578125" style="24" customWidth="1"/>
    <col min="14857" max="14857" width="3.140625" style="24" customWidth="1"/>
    <col min="14858" max="14858" width="19.85546875" style="24" customWidth="1"/>
    <col min="14859" max="15101" width="8.7109375" style="24"/>
    <col min="15102" max="15102" width="49.85546875" style="24" customWidth="1"/>
    <col min="15103" max="15110" width="12.140625" style="24" customWidth="1"/>
    <col min="15111" max="15111" width="3.140625" style="24" customWidth="1"/>
    <col min="15112" max="15112" width="20.42578125" style="24" customWidth="1"/>
    <col min="15113" max="15113" width="3.140625" style="24" customWidth="1"/>
    <col min="15114" max="15114" width="19.85546875" style="24" customWidth="1"/>
    <col min="15115" max="15357" width="8.7109375" style="24"/>
    <col min="15358" max="15358" width="49.85546875" style="24" customWidth="1"/>
    <col min="15359" max="15366" width="12.140625" style="24" customWidth="1"/>
    <col min="15367" max="15367" width="3.140625" style="24" customWidth="1"/>
    <col min="15368" max="15368" width="20.42578125" style="24" customWidth="1"/>
    <col min="15369" max="15369" width="3.140625" style="24" customWidth="1"/>
    <col min="15370" max="15370" width="19.85546875" style="24" customWidth="1"/>
    <col min="15371" max="15613" width="8.7109375" style="24"/>
    <col min="15614" max="15614" width="49.85546875" style="24" customWidth="1"/>
    <col min="15615" max="15622" width="12.140625" style="24" customWidth="1"/>
    <col min="15623" max="15623" width="3.140625" style="24" customWidth="1"/>
    <col min="15624" max="15624" width="20.42578125" style="24" customWidth="1"/>
    <col min="15625" max="15625" width="3.140625" style="24" customWidth="1"/>
    <col min="15626" max="15626" width="19.85546875" style="24" customWidth="1"/>
    <col min="15627" max="15869" width="8.7109375" style="24"/>
    <col min="15870" max="15870" width="49.85546875" style="24" customWidth="1"/>
    <col min="15871" max="15878" width="12.140625" style="24" customWidth="1"/>
    <col min="15879" max="15879" width="3.140625" style="24" customWidth="1"/>
    <col min="15880" max="15880" width="20.42578125" style="24" customWidth="1"/>
    <col min="15881" max="15881" width="3.140625" style="24" customWidth="1"/>
    <col min="15882" max="15882" width="19.85546875" style="24" customWidth="1"/>
    <col min="15883" max="16125" width="8.7109375" style="24"/>
    <col min="16126" max="16126" width="49.85546875" style="24" customWidth="1"/>
    <col min="16127" max="16134" width="12.140625" style="24" customWidth="1"/>
    <col min="16135" max="16135" width="3.140625" style="24" customWidth="1"/>
    <col min="16136" max="16136" width="20.42578125" style="24" customWidth="1"/>
    <col min="16137" max="16137" width="3.140625" style="24" customWidth="1"/>
    <col min="16138" max="16138" width="19.85546875" style="24" customWidth="1"/>
    <col min="16139" max="16384" width="8.7109375" style="24"/>
  </cols>
  <sheetData>
    <row r="1" spans="1:21" ht="23.25" x14ac:dyDescent="0.25">
      <c r="A1" s="399" t="str">
        <f>'Indice-Index'!A28</f>
        <v>3.2   Andamento dei ricavi da servizi di corrispondenza  - Mail services revenues trend</v>
      </c>
      <c r="B1" s="186"/>
      <c r="C1" s="186"/>
      <c r="D1" s="186"/>
      <c r="E1" s="186"/>
      <c r="F1" s="186"/>
      <c r="G1" s="186"/>
      <c r="H1" s="186"/>
      <c r="I1" s="186"/>
      <c r="J1" s="186"/>
      <c r="K1" s="186"/>
      <c r="L1" s="186"/>
      <c r="M1" s="186"/>
      <c r="N1" s="186"/>
      <c r="O1" s="186"/>
      <c r="P1" s="187"/>
      <c r="Q1" s="187"/>
      <c r="R1" s="187"/>
      <c r="S1" s="187"/>
      <c r="T1" s="187"/>
      <c r="U1" s="187"/>
    </row>
    <row r="2" spans="1:21" ht="5.25" customHeight="1" x14ac:dyDescent="0.25"/>
    <row r="3" spans="1:21" ht="5.25" customHeight="1" x14ac:dyDescent="0.25"/>
    <row r="4" spans="1:21" ht="15.75" customHeight="1" x14ac:dyDescent="0.25">
      <c r="A4" s="206" t="s">
        <v>223</v>
      </c>
      <c r="B4" s="305" t="s">
        <v>206</v>
      </c>
      <c r="C4" s="199" t="s">
        <v>207</v>
      </c>
      <c r="D4" s="199" t="s">
        <v>208</v>
      </c>
      <c r="E4" s="199" t="s">
        <v>830</v>
      </c>
      <c r="F4" s="199" t="s">
        <v>831</v>
      </c>
      <c r="G4" s="199" t="s">
        <v>832</v>
      </c>
      <c r="H4" s="305" t="s">
        <v>861</v>
      </c>
      <c r="I4" s="199" t="s">
        <v>862</v>
      </c>
      <c r="J4" s="199" t="s">
        <v>863</v>
      </c>
      <c r="K4" s="305" t="s">
        <v>1029</v>
      </c>
      <c r="L4" s="199" t="s">
        <v>1030</v>
      </c>
      <c r="M4" s="199" t="s">
        <v>1031</v>
      </c>
      <c r="O4" s="199" t="s">
        <v>1032</v>
      </c>
    </row>
    <row r="5" spans="1:21" ht="15.75" customHeight="1" x14ac:dyDescent="0.25">
      <c r="B5" s="349" t="s">
        <v>209</v>
      </c>
      <c r="C5" s="349" t="s">
        <v>210</v>
      </c>
      <c r="D5" s="349" t="s">
        <v>211</v>
      </c>
      <c r="E5" s="349" t="s">
        <v>833</v>
      </c>
      <c r="F5" s="349" t="s">
        <v>834</v>
      </c>
      <c r="G5" s="349" t="s">
        <v>835</v>
      </c>
      <c r="H5" s="349" t="s">
        <v>864</v>
      </c>
      <c r="I5" s="349" t="s">
        <v>865</v>
      </c>
      <c r="J5" s="349" t="s">
        <v>866</v>
      </c>
      <c r="K5" s="349" t="s">
        <v>1033</v>
      </c>
      <c r="L5" s="349" t="s">
        <v>1034</v>
      </c>
      <c r="M5" s="349" t="s">
        <v>1035</v>
      </c>
      <c r="O5" s="200" t="s">
        <v>1036</v>
      </c>
    </row>
    <row r="6" spans="1:21" ht="9" customHeight="1" x14ac:dyDescent="0.25">
      <c r="A6" s="206"/>
      <c r="B6" s="177"/>
      <c r="C6" s="177"/>
      <c r="D6" s="177"/>
      <c r="E6" s="177"/>
      <c r="F6" s="177"/>
      <c r="G6" s="177"/>
      <c r="H6" s="177"/>
      <c r="I6" s="177"/>
      <c r="J6" s="177"/>
      <c r="K6" s="177"/>
      <c r="L6" s="177"/>
      <c r="M6" s="177"/>
      <c r="O6" s="209"/>
    </row>
    <row r="7" spans="1:21" ht="15.75" customHeight="1" x14ac:dyDescent="0.25">
      <c r="A7" s="201" t="s">
        <v>219</v>
      </c>
      <c r="B7" s="162"/>
    </row>
    <row r="8" spans="1:21" ht="15.75" customHeight="1" x14ac:dyDescent="0.25">
      <c r="A8" s="659">
        <v>2023</v>
      </c>
      <c r="B8" s="660">
        <f t="shared" ref="B8:M12" si="0">+B21+B35</f>
        <v>140.67914888729661</v>
      </c>
      <c r="C8" s="660">
        <f t="shared" si="0"/>
        <v>142.92926960811417</v>
      </c>
      <c r="D8" s="660">
        <f t="shared" si="0"/>
        <v>154.01473722758496</v>
      </c>
      <c r="E8" s="660">
        <f t="shared" si="0"/>
        <v>137.52427097367138</v>
      </c>
      <c r="F8" s="660">
        <f t="shared" si="0"/>
        <v>154.37565896002474</v>
      </c>
      <c r="G8" s="660">
        <f t="shared" si="0"/>
        <v>136.81670883692948</v>
      </c>
      <c r="H8" s="660">
        <f t="shared" si="0"/>
        <v>136.69870078171408</v>
      </c>
      <c r="I8" s="660">
        <f t="shared" si="0"/>
        <v>120.92915365428748</v>
      </c>
      <c r="J8" s="660">
        <f t="shared" si="0"/>
        <v>140.92491921936801</v>
      </c>
      <c r="K8" s="660">
        <f t="shared" si="0"/>
        <v>165.00246553877071</v>
      </c>
      <c r="L8" s="660">
        <f t="shared" si="0"/>
        <v>156.65038449331939</v>
      </c>
      <c r="M8" s="660">
        <f t="shared" si="0"/>
        <v>138.7277555509597</v>
      </c>
      <c r="O8" s="661">
        <f>SUM(B8:M8)</f>
        <v>1725.2731737320407</v>
      </c>
    </row>
    <row r="9" spans="1:21" ht="15.75" customHeight="1" x14ac:dyDescent="0.25">
      <c r="A9" s="662">
        <v>2022</v>
      </c>
      <c r="B9" s="660">
        <f t="shared" si="0"/>
        <v>136.45788285987462</v>
      </c>
      <c r="C9" s="660">
        <f t="shared" si="0"/>
        <v>135.09288853903732</v>
      </c>
      <c r="D9" s="660">
        <f t="shared" si="0"/>
        <v>162.02298616190416</v>
      </c>
      <c r="E9" s="660">
        <f t="shared" si="0"/>
        <v>140.52872087149785</v>
      </c>
      <c r="F9" s="660">
        <f t="shared" si="0"/>
        <v>150.70946172634294</v>
      </c>
      <c r="G9" s="660">
        <f t="shared" si="0"/>
        <v>148.55826656898063</v>
      </c>
      <c r="H9" s="660">
        <f t="shared" si="0"/>
        <v>142.37919991837433</v>
      </c>
      <c r="I9" s="660">
        <f t="shared" si="0"/>
        <v>115.19827717455146</v>
      </c>
      <c r="J9" s="660">
        <f t="shared" si="0"/>
        <v>147.10757633419118</v>
      </c>
      <c r="K9" s="660">
        <f t="shared" si="0"/>
        <v>158.21723415329893</v>
      </c>
      <c r="L9" s="660">
        <f t="shared" si="0"/>
        <v>160.20700178785233</v>
      </c>
      <c r="M9" s="660">
        <f t="shared" si="0"/>
        <v>147.89561198610684</v>
      </c>
      <c r="O9" s="661">
        <f>SUM(B9:M9)</f>
        <v>1744.3751080820127</v>
      </c>
    </row>
    <row r="10" spans="1:21" ht="15.75" customHeight="1" x14ac:dyDescent="0.25">
      <c r="A10" s="662">
        <v>2021</v>
      </c>
      <c r="B10" s="660">
        <f t="shared" si="0"/>
        <v>141.76348251972396</v>
      </c>
      <c r="C10" s="660">
        <f t="shared" si="0"/>
        <v>141.18713980560761</v>
      </c>
      <c r="D10" s="660">
        <f t="shared" si="0"/>
        <v>161.31063105019393</v>
      </c>
      <c r="E10" s="660">
        <f t="shared" si="0"/>
        <v>155.67741569131175</v>
      </c>
      <c r="F10" s="660">
        <f t="shared" si="0"/>
        <v>145.56113257456951</v>
      </c>
      <c r="G10" s="660">
        <f t="shared" si="0"/>
        <v>142.43514613878472</v>
      </c>
      <c r="H10" s="660">
        <f t="shared" si="0"/>
        <v>147.37130580927277</v>
      </c>
      <c r="I10" s="660">
        <f t="shared" si="0"/>
        <v>118.65169246188393</v>
      </c>
      <c r="J10" s="660">
        <f t="shared" si="0"/>
        <v>157.16918443579266</v>
      </c>
      <c r="K10" s="660">
        <f t="shared" si="0"/>
        <v>160.31090552324815</v>
      </c>
      <c r="L10" s="660">
        <f t="shared" si="0"/>
        <v>166.90451652426049</v>
      </c>
      <c r="M10" s="660">
        <f t="shared" si="0"/>
        <v>162.12926625136879</v>
      </c>
      <c r="N10" s="346"/>
      <c r="O10" s="661">
        <f>SUM(B10:M10)</f>
        <v>1800.471818786018</v>
      </c>
      <c r="P10" s="215"/>
    </row>
    <row r="11" spans="1:21" ht="15.75" customHeight="1" x14ac:dyDescent="0.25">
      <c r="A11" s="662">
        <v>2020</v>
      </c>
      <c r="B11" s="660">
        <f t="shared" si="0"/>
        <v>182.39720871678179</v>
      </c>
      <c r="C11" s="660">
        <f t="shared" si="0"/>
        <v>166.76344143383096</v>
      </c>
      <c r="D11" s="660">
        <f t="shared" si="0"/>
        <v>125.82479325704875</v>
      </c>
      <c r="E11" s="660">
        <f t="shared" si="0"/>
        <v>113.24771308878849</v>
      </c>
      <c r="F11" s="660">
        <f t="shared" si="0"/>
        <v>125.70327299513363</v>
      </c>
      <c r="G11" s="660">
        <f t="shared" si="0"/>
        <v>132.70342375022028</v>
      </c>
      <c r="H11" s="660">
        <f t="shared" si="0"/>
        <v>149.54042931435021</v>
      </c>
      <c r="I11" s="660">
        <f t="shared" si="0"/>
        <v>116.19512481816804</v>
      </c>
      <c r="J11" s="660">
        <f t="shared" si="0"/>
        <v>153.55091025642793</v>
      </c>
      <c r="K11" s="660">
        <f t="shared" si="0"/>
        <v>168.03518790053363</v>
      </c>
      <c r="L11" s="660">
        <f t="shared" si="0"/>
        <v>152.8767386414234</v>
      </c>
      <c r="M11" s="660">
        <f t="shared" si="0"/>
        <v>164.03276889393757</v>
      </c>
      <c r="N11" s="346"/>
      <c r="O11" s="661">
        <f t="shared" ref="O11:O12" si="1">SUM(B11:M11)</f>
        <v>1750.8710130666445</v>
      </c>
      <c r="P11" s="215"/>
    </row>
    <row r="12" spans="1:21" ht="15.75" customHeight="1" x14ac:dyDescent="0.25">
      <c r="A12" s="662">
        <v>2019</v>
      </c>
      <c r="B12" s="660">
        <f t="shared" si="0"/>
        <v>203.96950017979015</v>
      </c>
      <c r="C12" s="660">
        <f t="shared" si="0"/>
        <v>183.49650812790475</v>
      </c>
      <c r="D12" s="660">
        <f t="shared" si="0"/>
        <v>224.1022846146989</v>
      </c>
      <c r="E12" s="660">
        <f t="shared" si="0"/>
        <v>201.56327375374786</v>
      </c>
      <c r="F12" s="660">
        <f t="shared" si="0"/>
        <v>227.27535814221488</v>
      </c>
      <c r="G12" s="660">
        <f t="shared" si="0"/>
        <v>191.70461916448068</v>
      </c>
      <c r="H12" s="660">
        <f t="shared" si="0"/>
        <v>193.69522994234802</v>
      </c>
      <c r="I12" s="660">
        <f t="shared" si="0"/>
        <v>145.83827001961845</v>
      </c>
      <c r="J12" s="660">
        <f t="shared" si="0"/>
        <v>180.66527684875473</v>
      </c>
      <c r="K12" s="660">
        <f t="shared" si="0"/>
        <v>220.93567653079447</v>
      </c>
      <c r="L12" s="660">
        <f t="shared" si="0"/>
        <v>203.3587472000855</v>
      </c>
      <c r="M12" s="660">
        <f t="shared" si="0"/>
        <v>161.90074742900629</v>
      </c>
      <c r="N12" s="346"/>
      <c r="O12" s="661">
        <f t="shared" si="1"/>
        <v>2338.5054919534441</v>
      </c>
      <c r="P12" s="215"/>
    </row>
    <row r="13" spans="1:21" ht="15.75" customHeight="1" x14ac:dyDescent="0.25">
      <c r="A13" s="211" t="s">
        <v>220</v>
      </c>
      <c r="B13" s="327"/>
      <c r="C13" s="327"/>
      <c r="D13" s="327"/>
      <c r="E13" s="327"/>
      <c r="F13" s="327"/>
      <c r="G13" s="327"/>
      <c r="H13" s="327"/>
      <c r="I13" s="327"/>
      <c r="J13" s="327"/>
      <c r="K13" s="327"/>
      <c r="L13" s="327"/>
      <c r="M13" s="327"/>
      <c r="N13" s="328"/>
      <c r="O13" s="490"/>
    </row>
    <row r="14" spans="1:21" ht="15.75" customHeight="1" x14ac:dyDescent="0.25">
      <c r="A14" s="337" t="s">
        <v>669</v>
      </c>
      <c r="B14" s="331">
        <f t="shared" ref="B14:M17" si="2">(B8-B9)/B9*100</f>
        <v>3.0934570718473688</v>
      </c>
      <c r="C14" s="331">
        <f t="shared" si="2"/>
        <v>5.8007354449397228</v>
      </c>
      <c r="D14" s="331">
        <f t="shared" si="2"/>
        <v>-4.9426622259120823</v>
      </c>
      <c r="E14" s="331">
        <f t="shared" si="2"/>
        <v>-2.1379614638162128</v>
      </c>
      <c r="F14" s="331">
        <f t="shared" si="2"/>
        <v>2.4326257898384984</v>
      </c>
      <c r="G14" s="331">
        <f t="shared" si="2"/>
        <v>-7.9036717398685754</v>
      </c>
      <c r="H14" s="331">
        <f t="shared" si="2"/>
        <v>-3.9896973293267997</v>
      </c>
      <c r="I14" s="331">
        <f t="shared" si="2"/>
        <v>4.9747935648832984</v>
      </c>
      <c r="J14" s="331">
        <f t="shared" si="2"/>
        <v>-4.2028135252379801</v>
      </c>
      <c r="K14" s="331">
        <f t="shared" si="2"/>
        <v>4.2885539124628282</v>
      </c>
      <c r="L14" s="331">
        <f t="shared" si="2"/>
        <v>-2.220013641627629</v>
      </c>
      <c r="M14" s="331">
        <f t="shared" si="2"/>
        <v>-6.1988698055547191</v>
      </c>
      <c r="N14" s="328"/>
      <c r="O14" s="579">
        <f>(O8-O9)/O9*100</f>
        <v>-1.095058870163258</v>
      </c>
    </row>
    <row r="15" spans="1:21" ht="15.75" customHeight="1" x14ac:dyDescent="0.25">
      <c r="A15" s="337" t="s">
        <v>331</v>
      </c>
      <c r="B15" s="331">
        <f t="shared" si="2"/>
        <v>-3.7425714757756223</v>
      </c>
      <c r="C15" s="331">
        <f t="shared" si="2"/>
        <v>-4.3164351051810508</v>
      </c>
      <c r="D15" s="331">
        <f t="shared" si="2"/>
        <v>0.44160456572051049</v>
      </c>
      <c r="E15" s="331">
        <f t="shared" si="2"/>
        <v>-9.7308236731343278</v>
      </c>
      <c r="F15" s="331">
        <f t="shared" si="2"/>
        <v>3.5368845107989162</v>
      </c>
      <c r="G15" s="331">
        <f t="shared" si="2"/>
        <v>4.2988831030718488</v>
      </c>
      <c r="H15" s="331">
        <f t="shared" si="2"/>
        <v>-3.3874341164888659</v>
      </c>
      <c r="I15" s="331">
        <f t="shared" si="2"/>
        <v>-2.9105486956638638</v>
      </c>
      <c r="J15" s="331">
        <f t="shared" si="2"/>
        <v>-6.4017689839905509</v>
      </c>
      <c r="K15" s="331">
        <f t="shared" si="2"/>
        <v>-1.3060068266195388</v>
      </c>
      <c r="L15" s="331">
        <f t="shared" si="2"/>
        <v>-4.0127822037905316</v>
      </c>
      <c r="M15" s="331">
        <f t="shared" si="2"/>
        <v>-8.7792010624372878</v>
      </c>
      <c r="N15" s="328"/>
      <c r="O15" s="579">
        <f>(O9-O10)/O10*100</f>
        <v>-3.1156672444797806</v>
      </c>
    </row>
    <row r="16" spans="1:21" ht="15.75" customHeight="1" x14ac:dyDescent="0.25">
      <c r="A16" s="337" t="s">
        <v>416</v>
      </c>
      <c r="B16" s="331">
        <f>(B10-B11)/B11*100</f>
        <v>-22.277603085556017</v>
      </c>
      <c r="C16" s="331">
        <f t="shared" si="2"/>
        <v>-15.336875641518594</v>
      </c>
      <c r="D16" s="331">
        <f t="shared" si="2"/>
        <v>28.202579852963318</v>
      </c>
      <c r="E16" s="331">
        <f t="shared" si="2"/>
        <v>37.466277636226984</v>
      </c>
      <c r="F16" s="331">
        <f t="shared" si="2"/>
        <v>15.797408537011318</v>
      </c>
      <c r="G16" s="331">
        <f t="shared" si="2"/>
        <v>7.3334373097124264</v>
      </c>
      <c r="H16" s="331">
        <f t="shared" si="2"/>
        <v>-1.4505264663362065</v>
      </c>
      <c r="I16" s="331">
        <f t="shared" si="2"/>
        <v>2.114174452293184</v>
      </c>
      <c r="J16" s="331">
        <f t="shared" si="2"/>
        <v>2.3564003452159703</v>
      </c>
      <c r="K16" s="331">
        <f t="shared" si="2"/>
        <v>-4.5968243162603359</v>
      </c>
      <c r="L16" s="331">
        <f t="shared" si="2"/>
        <v>9.1758746343612323</v>
      </c>
      <c r="M16" s="331">
        <f t="shared" si="2"/>
        <v>-1.1604404750367734</v>
      </c>
      <c r="N16" s="328"/>
      <c r="O16" s="579">
        <f>(O10-O11)/O11*100</f>
        <v>2.8329217486157288</v>
      </c>
    </row>
    <row r="17" spans="1:15" ht="15.75" customHeight="1" x14ac:dyDescent="0.25">
      <c r="A17" s="337" t="s">
        <v>417</v>
      </c>
      <c r="B17" s="331">
        <f>(B11-B12)/B12*100</f>
        <v>-10.576233919283681</v>
      </c>
      <c r="C17" s="331">
        <f t="shared" si="2"/>
        <v>-9.1190109636365051</v>
      </c>
      <c r="D17" s="331">
        <f t="shared" si="2"/>
        <v>-43.853855183413025</v>
      </c>
      <c r="E17" s="331">
        <f t="shared" si="2"/>
        <v>-43.815303760572718</v>
      </c>
      <c r="F17" s="331">
        <f t="shared" si="2"/>
        <v>-44.691200127170724</v>
      </c>
      <c r="G17" s="331">
        <f t="shared" si="2"/>
        <v>-30.777138115612097</v>
      </c>
      <c r="H17" s="331">
        <f t="shared" si="2"/>
        <v>-22.796018591237466</v>
      </c>
      <c r="I17" s="331">
        <f t="shared" si="2"/>
        <v>-20.326040069909464</v>
      </c>
      <c r="J17" s="331">
        <f t="shared" si="2"/>
        <v>-15.008067441219374</v>
      </c>
      <c r="K17" s="331">
        <f t="shared" si="2"/>
        <v>-23.94384169226171</v>
      </c>
      <c r="L17" s="331">
        <f t="shared" si="2"/>
        <v>-24.82411465143058</v>
      </c>
      <c r="M17" s="331">
        <f t="shared" si="2"/>
        <v>1.316869439324966</v>
      </c>
      <c r="N17" s="328"/>
      <c r="O17" s="579">
        <f>(O11-O12)/O12*100</f>
        <v>-25.128633689712903</v>
      </c>
    </row>
    <row r="18" spans="1:15" ht="15.75" customHeight="1" x14ac:dyDescent="0.25">
      <c r="A18" s="337" t="s">
        <v>670</v>
      </c>
      <c r="B18" s="549">
        <f>(B8-B12)/B12*100</f>
        <v>-31.029321166500811</v>
      </c>
      <c r="C18" s="549">
        <f>(C8-C12)/C12*100</f>
        <v>-22.107907629235928</v>
      </c>
      <c r="D18" s="549">
        <f t="shared" ref="D18:M18" si="3">(D8-D12)/D12*100</f>
        <v>-31.274802712349008</v>
      </c>
      <c r="E18" s="549">
        <f t="shared" si="3"/>
        <v>-31.771166238505167</v>
      </c>
      <c r="F18" s="549">
        <f t="shared" si="3"/>
        <v>-32.075496339807337</v>
      </c>
      <c r="G18" s="549">
        <f t="shared" si="3"/>
        <v>-28.631501195314396</v>
      </c>
      <c r="H18" s="549">
        <f t="shared" si="3"/>
        <v>-29.425881668639203</v>
      </c>
      <c r="I18" s="549">
        <f t="shared" si="3"/>
        <v>-17.079958752925521</v>
      </c>
      <c r="J18" s="549">
        <f t="shared" si="3"/>
        <v>-21.99667712720229</v>
      </c>
      <c r="K18" s="549">
        <f t="shared" si="3"/>
        <v>-25.316513779171228</v>
      </c>
      <c r="L18" s="549">
        <f t="shared" si="3"/>
        <v>-22.968455180740055</v>
      </c>
      <c r="M18" s="549">
        <f t="shared" si="3"/>
        <v>-14.313085174735205</v>
      </c>
      <c r="N18" s="328"/>
      <c r="O18" s="579">
        <f>(O8-O12)/O12*100</f>
        <v>-26.223257560500603</v>
      </c>
    </row>
    <row r="19" spans="1:15" ht="9" customHeight="1" x14ac:dyDescent="0.25">
      <c r="O19" s="490"/>
    </row>
    <row r="20" spans="1:15" ht="15.75" customHeight="1" x14ac:dyDescent="0.25">
      <c r="A20" s="188" t="s">
        <v>215</v>
      </c>
      <c r="B20" s="162"/>
      <c r="O20" s="491"/>
    </row>
    <row r="21" spans="1:15" ht="15.75" customHeight="1" x14ac:dyDescent="0.25">
      <c r="A21" s="659">
        <v>2023</v>
      </c>
      <c r="B21" s="663">
        <v>71.70216343482835</v>
      </c>
      <c r="C21" s="657">
        <v>72.652722640312263</v>
      </c>
      <c r="D21" s="657">
        <v>89.045082330940858</v>
      </c>
      <c r="E21" s="657">
        <v>69.614237102734776</v>
      </c>
      <c r="F21" s="657">
        <v>79.622202635805209</v>
      </c>
      <c r="G21" s="657">
        <v>73.7530787653711</v>
      </c>
      <c r="H21" s="657">
        <v>69.801834945690061</v>
      </c>
      <c r="I21" s="657">
        <v>61.410091247552572</v>
      </c>
      <c r="J21" s="657">
        <v>76.669035933480217</v>
      </c>
      <c r="K21" s="657">
        <v>86.938571544560943</v>
      </c>
      <c r="L21" s="657">
        <v>87.092659244420005</v>
      </c>
      <c r="M21" s="657">
        <v>84.075397260522337</v>
      </c>
      <c r="O21" s="661">
        <f>SUM(B21:M21)</f>
        <v>922.37707708621883</v>
      </c>
    </row>
    <row r="22" spans="1:15" ht="15.75" customHeight="1" x14ac:dyDescent="0.25">
      <c r="A22" s="664">
        <f>+A9</f>
        <v>2022</v>
      </c>
      <c r="B22" s="663">
        <v>73.293693712868517</v>
      </c>
      <c r="C22" s="657">
        <v>73.784919000012096</v>
      </c>
      <c r="D22" s="657">
        <v>93.900093969250889</v>
      </c>
      <c r="E22" s="657">
        <v>76.87319425222266</v>
      </c>
      <c r="F22" s="657">
        <v>82.133404469760904</v>
      </c>
      <c r="G22" s="657">
        <v>79.312740000392736</v>
      </c>
      <c r="H22" s="657">
        <v>72.973902618369209</v>
      </c>
      <c r="I22" s="657">
        <v>61.542831471095788</v>
      </c>
      <c r="J22" s="657">
        <v>83.149940660803821</v>
      </c>
      <c r="K22" s="657">
        <v>87.143824118790704</v>
      </c>
      <c r="L22" s="657">
        <v>90.401923343036771</v>
      </c>
      <c r="M22" s="657">
        <v>90.326904855386559</v>
      </c>
      <c r="O22" s="661">
        <f t="shared" ref="O22:O25" si="4">SUM(B22:M22)</f>
        <v>964.83737247199076</v>
      </c>
    </row>
    <row r="23" spans="1:15" ht="15.75" customHeight="1" x14ac:dyDescent="0.25">
      <c r="A23" s="664">
        <v>2021</v>
      </c>
      <c r="B23" s="663">
        <v>82.799216323223504</v>
      </c>
      <c r="C23" s="657">
        <v>80.75873203808699</v>
      </c>
      <c r="D23" s="657">
        <v>100.38556261296533</v>
      </c>
      <c r="E23" s="657">
        <v>87.661321391551823</v>
      </c>
      <c r="F23" s="657">
        <v>82.698297588101582</v>
      </c>
      <c r="G23" s="657">
        <v>79.269333037943113</v>
      </c>
      <c r="H23" s="657">
        <v>82.294466851514301</v>
      </c>
      <c r="I23" s="657">
        <v>65.476369569385639</v>
      </c>
      <c r="J23" s="657">
        <v>90.388194429381088</v>
      </c>
      <c r="K23" s="657">
        <v>87.845993821088669</v>
      </c>
      <c r="L23" s="657">
        <v>97.498642133177256</v>
      </c>
      <c r="M23" s="657">
        <v>112.14162560498133</v>
      </c>
      <c r="N23" s="213"/>
      <c r="O23" s="661">
        <f t="shared" si="4"/>
        <v>1049.2177554014004</v>
      </c>
    </row>
    <row r="24" spans="1:15" ht="15.75" customHeight="1" x14ac:dyDescent="0.25">
      <c r="A24" s="664">
        <v>2020</v>
      </c>
      <c r="B24" s="663">
        <v>108.79381011837529</v>
      </c>
      <c r="C24" s="663">
        <v>100.11022827483633</v>
      </c>
      <c r="D24" s="663">
        <v>78.258426016166453</v>
      </c>
      <c r="E24" s="663">
        <v>64.04498744910758</v>
      </c>
      <c r="F24" s="663">
        <v>77.615699949332452</v>
      </c>
      <c r="G24" s="663">
        <v>82.009158033874002</v>
      </c>
      <c r="H24" s="663">
        <v>85.348676600308394</v>
      </c>
      <c r="I24" s="663">
        <v>68.006127330886827</v>
      </c>
      <c r="J24" s="663">
        <v>95.290842503382251</v>
      </c>
      <c r="K24" s="663">
        <v>105.78332112116544</v>
      </c>
      <c r="L24" s="663">
        <v>95.027972516403594</v>
      </c>
      <c r="M24" s="663">
        <v>106.55750237057231</v>
      </c>
      <c r="N24" s="213"/>
      <c r="O24" s="661">
        <f t="shared" si="4"/>
        <v>1066.8467522844107</v>
      </c>
    </row>
    <row r="25" spans="1:15" ht="15.75" customHeight="1" x14ac:dyDescent="0.25">
      <c r="A25" s="664">
        <v>2019</v>
      </c>
      <c r="B25" s="663">
        <v>121.84726104913878</v>
      </c>
      <c r="C25" s="663">
        <v>116.20121070631681</v>
      </c>
      <c r="D25" s="663">
        <v>148.73233249146537</v>
      </c>
      <c r="E25" s="663">
        <v>129.6095504153912</v>
      </c>
      <c r="F25" s="663">
        <v>141.50029563974957</v>
      </c>
      <c r="G25" s="663">
        <v>123.3067509352441</v>
      </c>
      <c r="H25" s="663">
        <v>121.44361208102706</v>
      </c>
      <c r="I25" s="663">
        <v>91.540551329621849</v>
      </c>
      <c r="J25" s="663">
        <v>113.03205611316356</v>
      </c>
      <c r="K25" s="663">
        <v>138.29072259252109</v>
      </c>
      <c r="L25" s="663">
        <v>132.49303557152069</v>
      </c>
      <c r="M25" s="663">
        <v>112.61227219408943</v>
      </c>
      <c r="N25" s="213"/>
      <c r="O25" s="661">
        <f t="shared" si="4"/>
        <v>1490.6096511192495</v>
      </c>
    </row>
    <row r="26" spans="1:15" ht="15.75" customHeight="1" x14ac:dyDescent="0.25">
      <c r="A26" s="347" t="s">
        <v>220</v>
      </c>
      <c r="B26" s="348"/>
      <c r="C26" s="348"/>
      <c r="D26" s="348"/>
      <c r="E26" s="348"/>
      <c r="F26" s="348"/>
      <c r="G26" s="348"/>
      <c r="H26" s="348"/>
      <c r="I26" s="348"/>
      <c r="J26" s="348"/>
      <c r="K26" s="348"/>
      <c r="L26" s="348"/>
      <c r="M26" s="348"/>
      <c r="N26" s="328"/>
      <c r="O26" s="490"/>
    </row>
    <row r="27" spans="1:15" ht="15.75" customHeight="1" x14ac:dyDescent="0.25">
      <c r="A27" s="337" t="s">
        <v>669</v>
      </c>
      <c r="B27" s="331">
        <f t="shared" ref="B27:M30" si="5">(B21-B22)/B22*100</f>
        <v>-2.1714423129977076</v>
      </c>
      <c r="C27" s="331">
        <f t="shared" si="5"/>
        <v>-1.5344549740572966</v>
      </c>
      <c r="D27" s="331">
        <f t="shared" si="5"/>
        <v>-5.170401256360706</v>
      </c>
      <c r="E27" s="331">
        <f t="shared" si="5"/>
        <v>-9.4427676904787958</v>
      </c>
      <c r="F27" s="331">
        <f t="shared" si="5"/>
        <v>-3.0574671172680365</v>
      </c>
      <c r="G27" s="331">
        <f t="shared" si="5"/>
        <v>-7.0097959482853645</v>
      </c>
      <c r="H27" s="331">
        <f t="shared" si="5"/>
        <v>-4.3468521743561865</v>
      </c>
      <c r="I27" s="331">
        <f t="shared" si="5"/>
        <v>-0.21568754698190773</v>
      </c>
      <c r="J27" s="331">
        <f t="shared" si="5"/>
        <v>-7.7942385476393348</v>
      </c>
      <c r="K27" s="331">
        <f t="shared" si="5"/>
        <v>-0.23553312733897119</v>
      </c>
      <c r="L27" s="331">
        <f t="shared" si="5"/>
        <v>-3.6606124916828575</v>
      </c>
      <c r="M27" s="331">
        <f t="shared" si="5"/>
        <v>-6.9209806368023905</v>
      </c>
      <c r="N27" s="328"/>
      <c r="O27" s="579">
        <f>(O21-O22)/O22*100</f>
        <v>-4.4007722541867595</v>
      </c>
    </row>
    <row r="28" spans="1:15" ht="15.75" customHeight="1" x14ac:dyDescent="0.25">
      <c r="A28" s="337" t="s">
        <v>331</v>
      </c>
      <c r="B28" s="331">
        <f t="shared" si="5"/>
        <v>-11.480208427635661</v>
      </c>
      <c r="C28" s="331">
        <f t="shared" si="5"/>
        <v>-8.635367175881294</v>
      </c>
      <c r="D28" s="331">
        <f t="shared" si="5"/>
        <v>-6.4605591430702489</v>
      </c>
      <c r="E28" s="331">
        <f t="shared" si="5"/>
        <v>-12.306598814706945</v>
      </c>
      <c r="F28" s="331">
        <f t="shared" si="5"/>
        <v>-0.68307708237751275</v>
      </c>
      <c r="G28" s="331">
        <f t="shared" si="5"/>
        <v>5.4758833947607409E-2</v>
      </c>
      <c r="H28" s="331">
        <f t="shared" si="5"/>
        <v>-11.325869878909829</v>
      </c>
      <c r="I28" s="331">
        <f t="shared" si="5"/>
        <v>-6.0075690270540445</v>
      </c>
      <c r="J28" s="331">
        <f t="shared" si="5"/>
        <v>-8.0079636663529143</v>
      </c>
      <c r="K28" s="331">
        <f t="shared" si="5"/>
        <v>-0.79931898058781992</v>
      </c>
      <c r="L28" s="331">
        <f t="shared" si="5"/>
        <v>-7.2787873091061064</v>
      </c>
      <c r="M28" s="331">
        <f t="shared" si="5"/>
        <v>-19.452830857327754</v>
      </c>
      <c r="N28" s="328"/>
      <c r="O28" s="579">
        <f>(O22-O23)/O23*100</f>
        <v>-8.042218356963291</v>
      </c>
    </row>
    <row r="29" spans="1:15" ht="15.75" customHeight="1" x14ac:dyDescent="0.25">
      <c r="A29" s="337" t="s">
        <v>416</v>
      </c>
      <c r="B29" s="331">
        <f>(B23-B24)/B24*100</f>
        <v>-23.893449238396787</v>
      </c>
      <c r="C29" s="331">
        <f t="shared" si="5"/>
        <v>-19.330188902998962</v>
      </c>
      <c r="D29" s="331">
        <f t="shared" si="5"/>
        <v>28.274446245862269</v>
      </c>
      <c r="E29" s="331">
        <f t="shared" si="5"/>
        <v>36.874601562238766</v>
      </c>
      <c r="F29" s="331">
        <f t="shared" si="5"/>
        <v>6.5484143570012909</v>
      </c>
      <c r="G29" s="331">
        <f t="shared" si="5"/>
        <v>-3.3408768747500122</v>
      </c>
      <c r="H29" s="331">
        <f t="shared" si="5"/>
        <v>-3.5785086195268052</v>
      </c>
      <c r="I29" s="331">
        <f t="shared" si="5"/>
        <v>-3.7198968104631795</v>
      </c>
      <c r="J29" s="331">
        <f t="shared" si="5"/>
        <v>-5.1449309767905023</v>
      </c>
      <c r="K29" s="331">
        <f t="shared" si="5"/>
        <v>-16.956668697829169</v>
      </c>
      <c r="L29" s="331">
        <f t="shared" si="5"/>
        <v>2.599939314023751</v>
      </c>
      <c r="M29" s="331">
        <f t="shared" si="5"/>
        <v>5.2404787182316426</v>
      </c>
      <c r="N29" s="328"/>
      <c r="O29" s="579">
        <f>(O23-O24)/O24*100</f>
        <v>-1.6524394759848924</v>
      </c>
    </row>
    <row r="30" spans="1:15" ht="15.75" customHeight="1" x14ac:dyDescent="0.25">
      <c r="A30" s="337" t="s">
        <v>417</v>
      </c>
      <c r="B30" s="331">
        <f>(B24-B25)/B25*100</f>
        <v>-10.712962128462838</v>
      </c>
      <c r="C30" s="331">
        <f t="shared" si="5"/>
        <v>-13.847517021271244</v>
      </c>
      <c r="D30" s="331">
        <f t="shared" si="5"/>
        <v>-47.383043952022255</v>
      </c>
      <c r="E30" s="331">
        <f t="shared" si="5"/>
        <v>-50.586212787678797</v>
      </c>
      <c r="F30" s="331">
        <f t="shared" si="5"/>
        <v>-45.1480298338479</v>
      </c>
      <c r="G30" s="331">
        <f t="shared" si="5"/>
        <v>-33.491753361547886</v>
      </c>
      <c r="H30" s="331">
        <f t="shared" si="5"/>
        <v>-29.721559547023485</v>
      </c>
      <c r="I30" s="331">
        <f t="shared" si="5"/>
        <v>-25.709288022519761</v>
      </c>
      <c r="J30" s="331">
        <f t="shared" si="5"/>
        <v>-15.695736430751516</v>
      </c>
      <c r="K30" s="331">
        <f t="shared" si="5"/>
        <v>-23.506567079803286</v>
      </c>
      <c r="L30" s="331">
        <f t="shared" si="5"/>
        <v>-28.277005575053938</v>
      </c>
      <c r="M30" s="331">
        <f t="shared" si="5"/>
        <v>-5.3766518564527379</v>
      </c>
      <c r="N30" s="328"/>
      <c r="O30" s="579">
        <f>(O24-O25)/O25*100</f>
        <v>-28.428831016668195</v>
      </c>
    </row>
    <row r="31" spans="1:15" ht="15.75" customHeight="1" x14ac:dyDescent="0.25">
      <c r="A31" s="337" t="s">
        <v>670</v>
      </c>
      <c r="B31" s="549">
        <f>(B21-B25)/B25*100</f>
        <v>-41.15406221079342</v>
      </c>
      <c r="C31" s="549">
        <f t="shared" ref="C31:M31" si="6">(C21-C25)/C25*100</f>
        <v>-37.476793745348829</v>
      </c>
      <c r="D31" s="549">
        <f t="shared" si="6"/>
        <v>-40.130648905105765</v>
      </c>
      <c r="E31" s="549">
        <f t="shared" si="6"/>
        <v>-46.289268900613322</v>
      </c>
      <c r="F31" s="549">
        <f t="shared" si="6"/>
        <v>-43.730009696574697</v>
      </c>
      <c r="G31" s="549">
        <f t="shared" si="6"/>
        <v>-40.187314801520195</v>
      </c>
      <c r="H31" s="549">
        <f t="shared" si="6"/>
        <v>-42.523255237897281</v>
      </c>
      <c r="I31" s="549">
        <f t="shared" si="6"/>
        <v>-32.914877225913408</v>
      </c>
      <c r="J31" s="549">
        <f t="shared" si="6"/>
        <v>-32.170537659934297</v>
      </c>
      <c r="K31" s="549">
        <f t="shared" si="6"/>
        <v>-37.133475106114837</v>
      </c>
      <c r="L31" s="549">
        <f t="shared" si="6"/>
        <v>-34.266236056304436</v>
      </c>
      <c r="M31" s="549">
        <f t="shared" si="6"/>
        <v>-25.340821544194785</v>
      </c>
      <c r="N31" s="328"/>
      <c r="O31" s="579">
        <f>(O21-O25)/O25*100</f>
        <v>-38.120816781668069</v>
      </c>
    </row>
    <row r="32" spans="1:15" ht="15.75" customHeight="1" x14ac:dyDescent="0.25">
      <c r="A32" s="211"/>
      <c r="B32" s="411"/>
      <c r="C32" s="411"/>
      <c r="D32" s="411"/>
      <c r="E32" s="411"/>
      <c r="F32" s="411"/>
      <c r="G32" s="411"/>
      <c r="H32" s="411"/>
      <c r="I32" s="411"/>
      <c r="J32" s="411"/>
      <c r="K32" s="411"/>
      <c r="L32" s="411"/>
      <c r="M32" s="411"/>
      <c r="N32" s="328"/>
      <c r="O32" s="492"/>
    </row>
    <row r="33" spans="1:15" ht="7.5" customHeight="1" x14ac:dyDescent="0.25">
      <c r="A33" s="208"/>
      <c r="B33" s="205"/>
      <c r="C33" s="205"/>
      <c r="D33" s="205"/>
      <c r="E33" s="205"/>
      <c r="F33" s="205"/>
      <c r="G33" s="205"/>
      <c r="H33" s="205"/>
      <c r="I33" s="205"/>
      <c r="J33" s="205"/>
      <c r="K33" s="205"/>
      <c r="L33" s="205"/>
      <c r="M33" s="205"/>
      <c r="N33" s="202"/>
      <c r="O33" s="492"/>
    </row>
    <row r="34" spans="1:15" ht="15.75" customHeight="1" x14ac:dyDescent="0.25">
      <c r="A34" s="188" t="s">
        <v>216</v>
      </c>
      <c r="B34" s="189"/>
      <c r="C34" s="183"/>
      <c r="D34" s="183"/>
      <c r="E34" s="183"/>
      <c r="F34" s="183"/>
      <c r="G34" s="183"/>
      <c r="H34" s="183"/>
      <c r="I34" s="183"/>
      <c r="J34" s="183"/>
      <c r="K34" s="183"/>
      <c r="L34" s="183"/>
      <c r="M34" s="183"/>
      <c r="O34" s="493"/>
    </row>
    <row r="35" spans="1:15" ht="15.75" customHeight="1" x14ac:dyDescent="0.25">
      <c r="A35" s="659">
        <v>2023</v>
      </c>
      <c r="B35" s="663">
        <v>68.976985452468256</v>
      </c>
      <c r="C35" s="657">
        <v>70.276546967801892</v>
      </c>
      <c r="D35" s="657">
        <v>64.969654896644101</v>
      </c>
      <c r="E35" s="657">
        <v>67.910033870936616</v>
      </c>
      <c r="F35" s="657">
        <v>74.753456324219528</v>
      </c>
      <c r="G35" s="657">
        <v>63.063630071558364</v>
      </c>
      <c r="H35" s="657">
        <v>66.89686583602402</v>
      </c>
      <c r="I35" s="657">
        <v>59.519062406734903</v>
      </c>
      <c r="J35" s="657">
        <v>64.255883285887791</v>
      </c>
      <c r="K35" s="657">
        <v>78.063893994209778</v>
      </c>
      <c r="L35" s="657">
        <v>69.557725248899374</v>
      </c>
      <c r="M35" s="657">
        <v>54.652358290437355</v>
      </c>
      <c r="O35" s="661">
        <f>SUM(B35:M35)</f>
        <v>802.89609664582201</v>
      </c>
    </row>
    <row r="36" spans="1:15" ht="15.75" customHeight="1" x14ac:dyDescent="0.25">
      <c r="A36" s="664">
        <f>+A9</f>
        <v>2022</v>
      </c>
      <c r="B36" s="663">
        <v>63.164189147006098</v>
      </c>
      <c r="C36" s="657">
        <v>61.307969539025223</v>
      </c>
      <c r="D36" s="657">
        <v>68.122892192653254</v>
      </c>
      <c r="E36" s="657">
        <v>63.655526619275207</v>
      </c>
      <c r="F36" s="657">
        <v>68.576057256582033</v>
      </c>
      <c r="G36" s="657">
        <v>69.245526568587891</v>
      </c>
      <c r="H36" s="657">
        <v>69.405297300005117</v>
      </c>
      <c r="I36" s="657">
        <v>53.655445703455676</v>
      </c>
      <c r="J36" s="657">
        <v>63.957635673387358</v>
      </c>
      <c r="K36" s="657">
        <v>71.073410034508228</v>
      </c>
      <c r="L36" s="657">
        <v>69.805078444815564</v>
      </c>
      <c r="M36" s="657">
        <v>57.568707130720291</v>
      </c>
      <c r="O36" s="661">
        <f t="shared" ref="O36:O39" si="7">SUM(B36:M36)</f>
        <v>779.53773561002197</v>
      </c>
    </row>
    <row r="37" spans="1:15" ht="15.75" customHeight="1" x14ac:dyDescent="0.25">
      <c r="A37" s="664">
        <v>2021</v>
      </c>
      <c r="B37" s="663">
        <v>58.964266196500468</v>
      </c>
      <c r="C37" s="657">
        <v>60.428407767520639</v>
      </c>
      <c r="D37" s="657">
        <v>60.925068437228617</v>
      </c>
      <c r="E37" s="657">
        <v>68.016094299759914</v>
      </c>
      <c r="F37" s="657">
        <v>62.862834986467938</v>
      </c>
      <c r="G37" s="657">
        <v>63.165813100841618</v>
      </c>
      <c r="H37" s="657">
        <v>65.076838957758483</v>
      </c>
      <c r="I37" s="657">
        <v>53.175322892498286</v>
      </c>
      <c r="J37" s="657">
        <v>66.780990006411571</v>
      </c>
      <c r="K37" s="657">
        <v>72.464911702159483</v>
      </c>
      <c r="L37" s="657">
        <v>69.405874391083245</v>
      </c>
      <c r="M37" s="657">
        <v>49.987640646387476</v>
      </c>
      <c r="N37" s="212"/>
      <c r="O37" s="661">
        <f t="shared" si="7"/>
        <v>751.25406338461767</v>
      </c>
    </row>
    <row r="38" spans="1:15" ht="15.75" customHeight="1" x14ac:dyDescent="0.25">
      <c r="A38" s="664">
        <v>2020</v>
      </c>
      <c r="B38" s="663">
        <v>73.603398598406486</v>
      </c>
      <c r="C38" s="663">
        <v>66.653213158994618</v>
      </c>
      <c r="D38" s="663">
        <v>47.566367240882293</v>
      </c>
      <c r="E38" s="663">
        <v>49.202725639680899</v>
      </c>
      <c r="F38" s="663">
        <v>48.087573045801172</v>
      </c>
      <c r="G38" s="663">
        <v>50.69426571634628</v>
      </c>
      <c r="H38" s="663">
        <v>64.191752714041812</v>
      </c>
      <c r="I38" s="663">
        <v>48.188997487281213</v>
      </c>
      <c r="J38" s="663">
        <v>58.260067753045668</v>
      </c>
      <c r="K38" s="663">
        <v>62.251866779368171</v>
      </c>
      <c r="L38" s="663">
        <v>57.848766125019814</v>
      </c>
      <c r="M38" s="663">
        <v>57.475266523365264</v>
      </c>
      <c r="N38" s="212"/>
      <c r="O38" s="661">
        <f t="shared" si="7"/>
        <v>684.02426078223357</v>
      </c>
    </row>
    <row r="39" spans="1:15" ht="15.75" customHeight="1" x14ac:dyDescent="0.25">
      <c r="A39" s="664">
        <v>2019</v>
      </c>
      <c r="B39" s="663">
        <v>82.122239130651366</v>
      </c>
      <c r="C39" s="663">
        <v>67.295297421587918</v>
      </c>
      <c r="D39" s="663">
        <v>75.369952123233531</v>
      </c>
      <c r="E39" s="663">
        <v>71.953723338356653</v>
      </c>
      <c r="F39" s="663">
        <v>85.775062502465317</v>
      </c>
      <c r="G39" s="663">
        <v>68.397868229236593</v>
      </c>
      <c r="H39" s="663">
        <v>72.251617861320966</v>
      </c>
      <c r="I39" s="663">
        <v>54.297718689996586</v>
      </c>
      <c r="J39" s="663">
        <v>67.633220735591152</v>
      </c>
      <c r="K39" s="663">
        <v>82.644953938273375</v>
      </c>
      <c r="L39" s="663">
        <v>70.86571162856481</v>
      </c>
      <c r="M39" s="663">
        <v>49.288475234916859</v>
      </c>
      <c r="N39" s="212"/>
      <c r="O39" s="661">
        <f t="shared" si="7"/>
        <v>847.89584083419504</v>
      </c>
    </row>
    <row r="40" spans="1:15" ht="15.75" customHeight="1" x14ac:dyDescent="0.25">
      <c r="A40" s="347" t="s">
        <v>220</v>
      </c>
      <c r="B40" s="348"/>
      <c r="C40" s="348"/>
      <c r="D40" s="348"/>
      <c r="E40" s="348"/>
      <c r="F40" s="348"/>
      <c r="G40" s="348"/>
      <c r="H40" s="348"/>
      <c r="I40" s="348"/>
      <c r="J40" s="348"/>
      <c r="K40" s="348"/>
      <c r="L40" s="348"/>
      <c r="M40" s="348"/>
      <c r="N40" s="328"/>
      <c r="O40" s="490"/>
    </row>
    <row r="41" spans="1:15" ht="15.75" customHeight="1" x14ac:dyDescent="0.25">
      <c r="A41" s="337" t="s">
        <v>669</v>
      </c>
      <c r="B41" s="331">
        <f t="shared" ref="B41:M44" si="8">(B35-B36)/B36*100</f>
        <v>9.2026769977742635</v>
      </c>
      <c r="C41" s="331">
        <f t="shared" si="8"/>
        <v>14.628730157288564</v>
      </c>
      <c r="D41" s="331">
        <f t="shared" si="8"/>
        <v>-4.6287484199756488</v>
      </c>
      <c r="E41" s="331">
        <f t="shared" si="8"/>
        <v>6.6836415903173476</v>
      </c>
      <c r="F41" s="331">
        <f t="shared" si="8"/>
        <v>9.0080989120216284</v>
      </c>
      <c r="G41" s="331">
        <f t="shared" si="8"/>
        <v>-8.9275030509102145</v>
      </c>
      <c r="H41" s="331">
        <f t="shared" si="8"/>
        <v>-3.6141786888951373</v>
      </c>
      <c r="I41" s="331">
        <f t="shared" si="8"/>
        <v>10.928278810107026</v>
      </c>
      <c r="J41" s="331">
        <f t="shared" si="8"/>
        <v>0.46632057198532867</v>
      </c>
      <c r="K41" s="331">
        <f t="shared" si="8"/>
        <v>9.8355826128329333</v>
      </c>
      <c r="L41" s="331">
        <f t="shared" si="8"/>
        <v>-0.35434842482375478</v>
      </c>
      <c r="M41" s="331">
        <f t="shared" si="8"/>
        <v>-5.0658577995521625</v>
      </c>
      <c r="N41" s="328"/>
      <c r="O41" s="579">
        <f>(O35-O36)/O36*100</f>
        <v>2.9964374999141148</v>
      </c>
    </row>
    <row r="42" spans="1:15" ht="15.75" customHeight="1" x14ac:dyDescent="0.25">
      <c r="A42" s="337" t="s">
        <v>331</v>
      </c>
      <c r="B42" s="331">
        <f t="shared" si="8"/>
        <v>7.1228274706399999</v>
      </c>
      <c r="C42" s="331">
        <f t="shared" si="8"/>
        <v>1.4555435166990034</v>
      </c>
      <c r="D42" s="331">
        <f t="shared" si="8"/>
        <v>11.814223504468588</v>
      </c>
      <c r="E42" s="331">
        <f t="shared" si="8"/>
        <v>-6.411082149567207</v>
      </c>
      <c r="F42" s="331">
        <f t="shared" si="8"/>
        <v>9.0883942338011678</v>
      </c>
      <c r="G42" s="331">
        <f t="shared" si="8"/>
        <v>9.6250062641325638</v>
      </c>
      <c r="H42" s="331">
        <f t="shared" si="8"/>
        <v>6.6513039225157291</v>
      </c>
      <c r="I42" s="331">
        <f t="shared" si="8"/>
        <v>0.90290530426684668</v>
      </c>
      <c r="J42" s="331">
        <f t="shared" si="8"/>
        <v>-4.2277814880449442</v>
      </c>
      <c r="K42" s="331">
        <f t="shared" si="8"/>
        <v>-1.9202419970792399</v>
      </c>
      <c r="L42" s="331">
        <f t="shared" si="8"/>
        <v>0.57517329366519143</v>
      </c>
      <c r="M42" s="331">
        <f t="shared" si="8"/>
        <v>15.165881778580575</v>
      </c>
      <c r="N42" s="328"/>
      <c r="O42" s="579">
        <f>(O36-O37)/O37*100</f>
        <v>3.7648611307309467</v>
      </c>
    </row>
    <row r="43" spans="1:15" ht="15.75" customHeight="1" x14ac:dyDescent="0.25">
      <c r="A43" s="337" t="s">
        <v>416</v>
      </c>
      <c r="B43" s="331">
        <f>(B37-B38)/B38*100</f>
        <v>-19.8892071299313</v>
      </c>
      <c r="C43" s="331">
        <f t="shared" si="8"/>
        <v>-9.3390927405484927</v>
      </c>
      <c r="D43" s="331">
        <f t="shared" si="8"/>
        <v>28.08434188109451</v>
      </c>
      <c r="E43" s="331">
        <f t="shared" si="8"/>
        <v>38.23643591993703</v>
      </c>
      <c r="F43" s="331">
        <f t="shared" si="8"/>
        <v>30.72573849088624</v>
      </c>
      <c r="G43" s="331">
        <f t="shared" si="8"/>
        <v>24.60149527419609</v>
      </c>
      <c r="H43" s="331">
        <f t="shared" si="8"/>
        <v>1.3788161349317081</v>
      </c>
      <c r="I43" s="331">
        <f t="shared" si="8"/>
        <v>10.347435442152831</v>
      </c>
      <c r="J43" s="331">
        <f t="shared" si="8"/>
        <v>14.62566485415811</v>
      </c>
      <c r="K43" s="331">
        <f t="shared" si="8"/>
        <v>16.406005877684251</v>
      </c>
      <c r="L43" s="331">
        <f t="shared" si="8"/>
        <v>19.978141350650063</v>
      </c>
      <c r="M43" s="331">
        <f t="shared" si="8"/>
        <v>-13.027561819019775</v>
      </c>
      <c r="N43" s="328"/>
      <c r="O43" s="579">
        <f>(O37-O38)/O38*100</f>
        <v>9.8285698997725195</v>
      </c>
    </row>
    <row r="44" spans="1:15" ht="15.75" customHeight="1" x14ac:dyDescent="0.25">
      <c r="A44" s="337" t="s">
        <v>417</v>
      </c>
      <c r="B44" s="331">
        <f>(B38-B39)/B39*100</f>
        <v>-10.373366121559272</v>
      </c>
      <c r="C44" s="331">
        <f t="shared" si="8"/>
        <v>-0.95412946698311774</v>
      </c>
      <c r="D44" s="331">
        <f t="shared" si="8"/>
        <v>-36.889481947515407</v>
      </c>
      <c r="E44" s="331">
        <f t="shared" si="8"/>
        <v>-31.618930394596816</v>
      </c>
      <c r="F44" s="331">
        <f t="shared" si="8"/>
        <v>-43.937583205586058</v>
      </c>
      <c r="G44" s="331">
        <f t="shared" si="8"/>
        <v>-25.883266498242889</v>
      </c>
      <c r="H44" s="331">
        <f t="shared" si="8"/>
        <v>-11.155272900254191</v>
      </c>
      <c r="I44" s="331">
        <f t="shared" si="8"/>
        <v>-11.250419631056799</v>
      </c>
      <c r="J44" s="331">
        <f t="shared" si="8"/>
        <v>-13.858800276848235</v>
      </c>
      <c r="K44" s="331">
        <f t="shared" si="8"/>
        <v>-24.675538175188024</v>
      </c>
      <c r="L44" s="331">
        <f t="shared" si="8"/>
        <v>-18.368467915445414</v>
      </c>
      <c r="M44" s="331">
        <f t="shared" si="8"/>
        <v>16.609950397996347</v>
      </c>
      <c r="N44" s="328"/>
      <c r="O44" s="579">
        <f>(O38-O39)/O39*100</f>
        <v>-19.326852681661681</v>
      </c>
    </row>
    <row r="45" spans="1:15" ht="17.25" x14ac:dyDescent="0.25">
      <c r="A45" s="337" t="s">
        <v>670</v>
      </c>
      <c r="B45" s="549">
        <f>(B35-B39)/B39*100</f>
        <v>-16.006935292241401</v>
      </c>
      <c r="C45" s="549">
        <f t="shared" ref="C45:M45" si="9">(C35-C39)/C39*100</f>
        <v>4.4301008546514087</v>
      </c>
      <c r="D45" s="549">
        <f t="shared" si="9"/>
        <v>-13.798996726950866</v>
      </c>
      <c r="E45" s="549">
        <f t="shared" si="9"/>
        <v>-5.6198474238850844</v>
      </c>
      <c r="F45" s="549">
        <f t="shared" si="9"/>
        <v>-12.849429492317782</v>
      </c>
      <c r="G45" s="549">
        <f t="shared" si="9"/>
        <v>-7.7988368581904348</v>
      </c>
      <c r="H45" s="549">
        <f t="shared" si="9"/>
        <v>-7.4112555314329489</v>
      </c>
      <c r="I45" s="549">
        <f t="shared" si="9"/>
        <v>9.6161382885138771</v>
      </c>
      <c r="J45" s="549">
        <f t="shared" si="9"/>
        <v>-4.9936073026995134</v>
      </c>
      <c r="K45" s="549">
        <f t="shared" si="9"/>
        <v>-5.5430606779515434</v>
      </c>
      <c r="L45" s="549">
        <f t="shared" si="9"/>
        <v>-1.8457253156803248</v>
      </c>
      <c r="M45" s="549">
        <f t="shared" si="9"/>
        <v>10.88263134526958</v>
      </c>
      <c r="N45" s="328"/>
      <c r="O45" s="579">
        <f>(O35-O39)/O39*100</f>
        <v>-5.3072254894068607</v>
      </c>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718F3-4D06-4622-9E8C-482BDB5D6620}">
  <sheetPr>
    <tabColor rgb="FFFFCC44"/>
  </sheetPr>
  <dimension ref="A1:V44"/>
  <sheetViews>
    <sheetView showGridLines="0" zoomScale="90" zoomScaleNormal="90" workbookViewId="0">
      <selection activeCell="O8" sqref="O8"/>
    </sheetView>
  </sheetViews>
  <sheetFormatPr defaultRowHeight="15.75" x14ac:dyDescent="0.25"/>
  <cols>
    <col min="1" max="1" width="53.140625" style="24" customWidth="1"/>
    <col min="2" max="13" width="11.42578125" style="24" customWidth="1"/>
    <col min="14" max="14" width="1.5703125" style="24" customWidth="1"/>
    <col min="15" max="15" width="21.5703125" style="24" customWidth="1"/>
    <col min="16" max="250" width="8.7109375" style="24"/>
    <col min="251" max="251" width="52" style="24" customWidth="1"/>
    <col min="252" max="259" width="12.140625" style="24" customWidth="1"/>
    <col min="260" max="260" width="3.140625" style="24" customWidth="1"/>
    <col min="261" max="261" width="21.5703125" style="24" customWidth="1"/>
    <col min="262" max="262" width="3.140625" style="24" customWidth="1"/>
    <col min="263" max="263" width="19.85546875" style="24" customWidth="1"/>
    <col min="264" max="506" width="8.7109375" style="24"/>
    <col min="507" max="507" width="52" style="24" customWidth="1"/>
    <col min="508" max="515" width="12.140625" style="24" customWidth="1"/>
    <col min="516" max="516" width="3.140625" style="24" customWidth="1"/>
    <col min="517" max="517" width="21.5703125" style="24" customWidth="1"/>
    <col min="518" max="518" width="3.140625" style="24" customWidth="1"/>
    <col min="519" max="519" width="19.85546875" style="24" customWidth="1"/>
    <col min="520" max="762" width="8.7109375" style="24"/>
    <col min="763" max="763" width="52" style="24" customWidth="1"/>
    <col min="764" max="771" width="12.140625" style="24" customWidth="1"/>
    <col min="772" max="772" width="3.140625" style="24" customWidth="1"/>
    <col min="773" max="773" width="21.5703125" style="24" customWidth="1"/>
    <col min="774" max="774" width="3.140625" style="24" customWidth="1"/>
    <col min="775" max="775" width="19.85546875" style="24" customWidth="1"/>
    <col min="776" max="1018" width="8.7109375" style="24"/>
    <col min="1019" max="1019" width="52" style="24" customWidth="1"/>
    <col min="1020" max="1027" width="12.140625" style="24" customWidth="1"/>
    <col min="1028" max="1028" width="3.140625" style="24" customWidth="1"/>
    <col min="1029" max="1029" width="21.5703125" style="24" customWidth="1"/>
    <col min="1030" max="1030" width="3.140625" style="24" customWidth="1"/>
    <col min="1031" max="1031" width="19.85546875" style="24" customWidth="1"/>
    <col min="1032" max="1274" width="8.7109375" style="24"/>
    <col min="1275" max="1275" width="52" style="24" customWidth="1"/>
    <col min="1276" max="1283" width="12.140625" style="24" customWidth="1"/>
    <col min="1284" max="1284" width="3.140625" style="24" customWidth="1"/>
    <col min="1285" max="1285" width="21.5703125" style="24" customWidth="1"/>
    <col min="1286" max="1286" width="3.140625" style="24" customWidth="1"/>
    <col min="1287" max="1287" width="19.85546875" style="24" customWidth="1"/>
    <col min="1288" max="1530" width="8.7109375" style="24"/>
    <col min="1531" max="1531" width="52" style="24" customWidth="1"/>
    <col min="1532" max="1539" width="12.140625" style="24" customWidth="1"/>
    <col min="1540" max="1540" width="3.140625" style="24" customWidth="1"/>
    <col min="1541" max="1541" width="21.5703125" style="24" customWidth="1"/>
    <col min="1542" max="1542" width="3.140625" style="24" customWidth="1"/>
    <col min="1543" max="1543" width="19.85546875" style="24" customWidth="1"/>
    <col min="1544" max="1786" width="8.7109375" style="24"/>
    <col min="1787" max="1787" width="52" style="24" customWidth="1"/>
    <col min="1788" max="1795" width="12.140625" style="24" customWidth="1"/>
    <col min="1796" max="1796" width="3.140625" style="24" customWidth="1"/>
    <col min="1797" max="1797" width="21.5703125" style="24" customWidth="1"/>
    <col min="1798" max="1798" width="3.140625" style="24" customWidth="1"/>
    <col min="1799" max="1799" width="19.85546875" style="24" customWidth="1"/>
    <col min="1800" max="2042" width="8.7109375" style="24"/>
    <col min="2043" max="2043" width="52" style="24" customWidth="1"/>
    <col min="2044" max="2051" width="12.140625" style="24" customWidth="1"/>
    <col min="2052" max="2052" width="3.140625" style="24" customWidth="1"/>
    <col min="2053" max="2053" width="21.5703125" style="24" customWidth="1"/>
    <col min="2054" max="2054" width="3.140625" style="24" customWidth="1"/>
    <col min="2055" max="2055" width="19.85546875" style="24" customWidth="1"/>
    <col min="2056" max="2298" width="8.7109375" style="24"/>
    <col min="2299" max="2299" width="52" style="24" customWidth="1"/>
    <col min="2300" max="2307" width="12.140625" style="24" customWidth="1"/>
    <col min="2308" max="2308" width="3.140625" style="24" customWidth="1"/>
    <col min="2309" max="2309" width="21.5703125" style="24" customWidth="1"/>
    <col min="2310" max="2310" width="3.140625" style="24" customWidth="1"/>
    <col min="2311" max="2311" width="19.85546875" style="24" customWidth="1"/>
    <col min="2312" max="2554" width="8.7109375" style="24"/>
    <col min="2555" max="2555" width="52" style="24" customWidth="1"/>
    <col min="2556" max="2563" width="12.140625" style="24" customWidth="1"/>
    <col min="2564" max="2564" width="3.140625" style="24" customWidth="1"/>
    <col min="2565" max="2565" width="21.5703125" style="24" customWidth="1"/>
    <col min="2566" max="2566" width="3.140625" style="24" customWidth="1"/>
    <col min="2567" max="2567" width="19.85546875" style="24" customWidth="1"/>
    <col min="2568" max="2810" width="8.7109375" style="24"/>
    <col min="2811" max="2811" width="52" style="24" customWidth="1"/>
    <col min="2812" max="2819" width="12.140625" style="24" customWidth="1"/>
    <col min="2820" max="2820" width="3.140625" style="24" customWidth="1"/>
    <col min="2821" max="2821" width="21.5703125" style="24" customWidth="1"/>
    <col min="2822" max="2822" width="3.140625" style="24" customWidth="1"/>
    <col min="2823" max="2823" width="19.85546875" style="24" customWidth="1"/>
    <col min="2824" max="3066" width="8.7109375" style="24"/>
    <col min="3067" max="3067" width="52" style="24" customWidth="1"/>
    <col min="3068" max="3075" width="12.140625" style="24" customWidth="1"/>
    <col min="3076" max="3076" width="3.140625" style="24" customWidth="1"/>
    <col min="3077" max="3077" width="21.5703125" style="24" customWidth="1"/>
    <col min="3078" max="3078" width="3.140625" style="24" customWidth="1"/>
    <col min="3079" max="3079" width="19.85546875" style="24" customWidth="1"/>
    <col min="3080" max="3322" width="8.7109375" style="24"/>
    <col min="3323" max="3323" width="52" style="24" customWidth="1"/>
    <col min="3324" max="3331" width="12.140625" style="24" customWidth="1"/>
    <col min="3332" max="3332" width="3.140625" style="24" customWidth="1"/>
    <col min="3333" max="3333" width="21.5703125" style="24" customWidth="1"/>
    <col min="3334" max="3334" width="3.140625" style="24" customWidth="1"/>
    <col min="3335" max="3335" width="19.85546875" style="24" customWidth="1"/>
    <col min="3336" max="3578" width="8.7109375" style="24"/>
    <col min="3579" max="3579" width="52" style="24" customWidth="1"/>
    <col min="3580" max="3587" width="12.140625" style="24" customWidth="1"/>
    <col min="3588" max="3588" width="3.140625" style="24" customWidth="1"/>
    <col min="3589" max="3589" width="21.5703125" style="24" customWidth="1"/>
    <col min="3590" max="3590" width="3.140625" style="24" customWidth="1"/>
    <col min="3591" max="3591" width="19.85546875" style="24" customWidth="1"/>
    <col min="3592" max="3834" width="8.7109375" style="24"/>
    <col min="3835" max="3835" width="52" style="24" customWidth="1"/>
    <col min="3836" max="3843" width="12.140625" style="24" customWidth="1"/>
    <col min="3844" max="3844" width="3.140625" style="24" customWidth="1"/>
    <col min="3845" max="3845" width="21.5703125" style="24" customWidth="1"/>
    <col min="3846" max="3846" width="3.140625" style="24" customWidth="1"/>
    <col min="3847" max="3847" width="19.85546875" style="24" customWidth="1"/>
    <col min="3848" max="4090" width="8.7109375" style="24"/>
    <col min="4091" max="4091" width="52" style="24" customWidth="1"/>
    <col min="4092" max="4099" width="12.140625" style="24" customWidth="1"/>
    <col min="4100" max="4100" width="3.140625" style="24" customWidth="1"/>
    <col min="4101" max="4101" width="21.5703125" style="24" customWidth="1"/>
    <col min="4102" max="4102" width="3.140625" style="24" customWidth="1"/>
    <col min="4103" max="4103" width="19.85546875" style="24" customWidth="1"/>
    <col min="4104" max="4346" width="8.7109375" style="24"/>
    <col min="4347" max="4347" width="52" style="24" customWidth="1"/>
    <col min="4348" max="4355" width="12.140625" style="24" customWidth="1"/>
    <col min="4356" max="4356" width="3.140625" style="24" customWidth="1"/>
    <col min="4357" max="4357" width="21.5703125" style="24" customWidth="1"/>
    <col min="4358" max="4358" width="3.140625" style="24" customWidth="1"/>
    <col min="4359" max="4359" width="19.85546875" style="24" customWidth="1"/>
    <col min="4360" max="4602" width="8.7109375" style="24"/>
    <col min="4603" max="4603" width="52" style="24" customWidth="1"/>
    <col min="4604" max="4611" width="12.140625" style="24" customWidth="1"/>
    <col min="4612" max="4612" width="3.140625" style="24" customWidth="1"/>
    <col min="4613" max="4613" width="21.5703125" style="24" customWidth="1"/>
    <col min="4614" max="4614" width="3.140625" style="24" customWidth="1"/>
    <col min="4615" max="4615" width="19.85546875" style="24" customWidth="1"/>
    <col min="4616" max="4858" width="8.7109375" style="24"/>
    <col min="4859" max="4859" width="52" style="24" customWidth="1"/>
    <col min="4860" max="4867" width="12.140625" style="24" customWidth="1"/>
    <col min="4868" max="4868" width="3.140625" style="24" customWidth="1"/>
    <col min="4869" max="4869" width="21.5703125" style="24" customWidth="1"/>
    <col min="4870" max="4870" width="3.140625" style="24" customWidth="1"/>
    <col min="4871" max="4871" width="19.85546875" style="24" customWidth="1"/>
    <col min="4872" max="5114" width="8.7109375" style="24"/>
    <col min="5115" max="5115" width="52" style="24" customWidth="1"/>
    <col min="5116" max="5123" width="12.140625" style="24" customWidth="1"/>
    <col min="5124" max="5124" width="3.140625" style="24" customWidth="1"/>
    <col min="5125" max="5125" width="21.5703125" style="24" customWidth="1"/>
    <col min="5126" max="5126" width="3.140625" style="24" customWidth="1"/>
    <col min="5127" max="5127" width="19.85546875" style="24" customWidth="1"/>
    <col min="5128" max="5370" width="8.7109375" style="24"/>
    <col min="5371" max="5371" width="52" style="24" customWidth="1"/>
    <col min="5372" max="5379" width="12.140625" style="24" customWidth="1"/>
    <col min="5380" max="5380" width="3.140625" style="24" customWidth="1"/>
    <col min="5381" max="5381" width="21.5703125" style="24" customWidth="1"/>
    <col min="5382" max="5382" width="3.140625" style="24" customWidth="1"/>
    <col min="5383" max="5383" width="19.85546875" style="24" customWidth="1"/>
    <col min="5384" max="5626" width="8.7109375" style="24"/>
    <col min="5627" max="5627" width="52" style="24" customWidth="1"/>
    <col min="5628" max="5635" width="12.140625" style="24" customWidth="1"/>
    <col min="5636" max="5636" width="3.140625" style="24" customWidth="1"/>
    <col min="5637" max="5637" width="21.5703125" style="24" customWidth="1"/>
    <col min="5638" max="5638" width="3.140625" style="24" customWidth="1"/>
    <col min="5639" max="5639" width="19.85546875" style="24" customWidth="1"/>
    <col min="5640" max="5882" width="8.7109375" style="24"/>
    <col min="5883" max="5883" width="52" style="24" customWidth="1"/>
    <col min="5884" max="5891" width="12.140625" style="24" customWidth="1"/>
    <col min="5892" max="5892" width="3.140625" style="24" customWidth="1"/>
    <col min="5893" max="5893" width="21.5703125" style="24" customWidth="1"/>
    <col min="5894" max="5894" width="3.140625" style="24" customWidth="1"/>
    <col min="5895" max="5895" width="19.85546875" style="24" customWidth="1"/>
    <col min="5896" max="6138" width="8.7109375" style="24"/>
    <col min="6139" max="6139" width="52" style="24" customWidth="1"/>
    <col min="6140" max="6147" width="12.140625" style="24" customWidth="1"/>
    <col min="6148" max="6148" width="3.140625" style="24" customWidth="1"/>
    <col min="6149" max="6149" width="21.5703125" style="24" customWidth="1"/>
    <col min="6150" max="6150" width="3.140625" style="24" customWidth="1"/>
    <col min="6151" max="6151" width="19.85546875" style="24" customWidth="1"/>
    <col min="6152" max="6394" width="8.7109375" style="24"/>
    <col min="6395" max="6395" width="52" style="24" customWidth="1"/>
    <col min="6396" max="6403" width="12.140625" style="24" customWidth="1"/>
    <col min="6404" max="6404" width="3.140625" style="24" customWidth="1"/>
    <col min="6405" max="6405" width="21.5703125" style="24" customWidth="1"/>
    <col min="6406" max="6406" width="3.140625" style="24" customWidth="1"/>
    <col min="6407" max="6407" width="19.85546875" style="24" customWidth="1"/>
    <col min="6408" max="6650" width="8.7109375" style="24"/>
    <col min="6651" max="6651" width="52" style="24" customWidth="1"/>
    <col min="6652" max="6659" width="12.140625" style="24" customWidth="1"/>
    <col min="6660" max="6660" width="3.140625" style="24" customWidth="1"/>
    <col min="6661" max="6661" width="21.5703125" style="24" customWidth="1"/>
    <col min="6662" max="6662" width="3.140625" style="24" customWidth="1"/>
    <col min="6663" max="6663" width="19.85546875" style="24" customWidth="1"/>
    <col min="6664" max="6906" width="8.7109375" style="24"/>
    <col min="6907" max="6907" width="52" style="24" customWidth="1"/>
    <col min="6908" max="6915" width="12.140625" style="24" customWidth="1"/>
    <col min="6916" max="6916" width="3.140625" style="24" customWidth="1"/>
    <col min="6917" max="6917" width="21.5703125" style="24" customWidth="1"/>
    <col min="6918" max="6918" width="3.140625" style="24" customWidth="1"/>
    <col min="6919" max="6919" width="19.85546875" style="24" customWidth="1"/>
    <col min="6920" max="7162" width="8.7109375" style="24"/>
    <col min="7163" max="7163" width="52" style="24" customWidth="1"/>
    <col min="7164" max="7171" width="12.140625" style="24" customWidth="1"/>
    <col min="7172" max="7172" width="3.140625" style="24" customWidth="1"/>
    <col min="7173" max="7173" width="21.5703125" style="24" customWidth="1"/>
    <col min="7174" max="7174" width="3.140625" style="24" customWidth="1"/>
    <col min="7175" max="7175" width="19.85546875" style="24" customWidth="1"/>
    <col min="7176" max="7418" width="8.7109375" style="24"/>
    <col min="7419" max="7419" width="52" style="24" customWidth="1"/>
    <col min="7420" max="7427" width="12.140625" style="24" customWidth="1"/>
    <col min="7428" max="7428" width="3.140625" style="24" customWidth="1"/>
    <col min="7429" max="7429" width="21.5703125" style="24" customWidth="1"/>
    <col min="7430" max="7430" width="3.140625" style="24" customWidth="1"/>
    <col min="7431" max="7431" width="19.85546875" style="24" customWidth="1"/>
    <col min="7432" max="7674" width="8.7109375" style="24"/>
    <col min="7675" max="7675" width="52" style="24" customWidth="1"/>
    <col min="7676" max="7683" width="12.140625" style="24" customWidth="1"/>
    <col min="7684" max="7684" width="3.140625" style="24" customWidth="1"/>
    <col min="7685" max="7685" width="21.5703125" style="24" customWidth="1"/>
    <col min="7686" max="7686" width="3.140625" style="24" customWidth="1"/>
    <col min="7687" max="7687" width="19.85546875" style="24" customWidth="1"/>
    <col min="7688" max="7930" width="8.7109375" style="24"/>
    <col min="7931" max="7931" width="52" style="24" customWidth="1"/>
    <col min="7932" max="7939" width="12.140625" style="24" customWidth="1"/>
    <col min="7940" max="7940" width="3.140625" style="24" customWidth="1"/>
    <col min="7941" max="7941" width="21.5703125" style="24" customWidth="1"/>
    <col min="7942" max="7942" width="3.140625" style="24" customWidth="1"/>
    <col min="7943" max="7943" width="19.85546875" style="24" customWidth="1"/>
    <col min="7944" max="8186" width="8.7109375" style="24"/>
    <col min="8187" max="8187" width="52" style="24" customWidth="1"/>
    <col min="8188" max="8195" width="12.140625" style="24" customWidth="1"/>
    <col min="8196" max="8196" width="3.140625" style="24" customWidth="1"/>
    <col min="8197" max="8197" width="21.5703125" style="24" customWidth="1"/>
    <col min="8198" max="8198" width="3.140625" style="24" customWidth="1"/>
    <col min="8199" max="8199" width="19.85546875" style="24" customWidth="1"/>
    <col min="8200" max="8442" width="8.7109375" style="24"/>
    <col min="8443" max="8443" width="52" style="24" customWidth="1"/>
    <col min="8444" max="8451" width="12.140625" style="24" customWidth="1"/>
    <col min="8452" max="8452" width="3.140625" style="24" customWidth="1"/>
    <col min="8453" max="8453" width="21.5703125" style="24" customWidth="1"/>
    <col min="8454" max="8454" width="3.140625" style="24" customWidth="1"/>
    <col min="8455" max="8455" width="19.85546875" style="24" customWidth="1"/>
    <col min="8456" max="8698" width="8.7109375" style="24"/>
    <col min="8699" max="8699" width="52" style="24" customWidth="1"/>
    <col min="8700" max="8707" width="12.140625" style="24" customWidth="1"/>
    <col min="8708" max="8708" width="3.140625" style="24" customWidth="1"/>
    <col min="8709" max="8709" width="21.5703125" style="24" customWidth="1"/>
    <col min="8710" max="8710" width="3.140625" style="24" customWidth="1"/>
    <col min="8711" max="8711" width="19.85546875" style="24" customWidth="1"/>
    <col min="8712" max="8954" width="8.7109375" style="24"/>
    <col min="8955" max="8955" width="52" style="24" customWidth="1"/>
    <col min="8956" max="8963" width="12.140625" style="24" customWidth="1"/>
    <col min="8964" max="8964" width="3.140625" style="24" customWidth="1"/>
    <col min="8965" max="8965" width="21.5703125" style="24" customWidth="1"/>
    <col min="8966" max="8966" width="3.140625" style="24" customWidth="1"/>
    <col min="8967" max="8967" width="19.85546875" style="24" customWidth="1"/>
    <col min="8968" max="9210" width="8.7109375" style="24"/>
    <col min="9211" max="9211" width="52" style="24" customWidth="1"/>
    <col min="9212" max="9219" width="12.140625" style="24" customWidth="1"/>
    <col min="9220" max="9220" width="3.140625" style="24" customWidth="1"/>
    <col min="9221" max="9221" width="21.5703125" style="24" customWidth="1"/>
    <col min="9222" max="9222" width="3.140625" style="24" customWidth="1"/>
    <col min="9223" max="9223" width="19.85546875" style="24" customWidth="1"/>
    <col min="9224" max="9466" width="8.7109375" style="24"/>
    <col min="9467" max="9467" width="52" style="24" customWidth="1"/>
    <col min="9468" max="9475" width="12.140625" style="24" customWidth="1"/>
    <col min="9476" max="9476" width="3.140625" style="24" customWidth="1"/>
    <col min="9477" max="9477" width="21.5703125" style="24" customWidth="1"/>
    <col min="9478" max="9478" width="3.140625" style="24" customWidth="1"/>
    <col min="9479" max="9479" width="19.85546875" style="24" customWidth="1"/>
    <col min="9480" max="9722" width="8.7109375" style="24"/>
    <col min="9723" max="9723" width="52" style="24" customWidth="1"/>
    <col min="9724" max="9731" width="12.140625" style="24" customWidth="1"/>
    <col min="9732" max="9732" width="3.140625" style="24" customWidth="1"/>
    <col min="9733" max="9733" width="21.5703125" style="24" customWidth="1"/>
    <col min="9734" max="9734" width="3.140625" style="24" customWidth="1"/>
    <col min="9735" max="9735" width="19.85546875" style="24" customWidth="1"/>
    <col min="9736" max="9978" width="8.7109375" style="24"/>
    <col min="9979" max="9979" width="52" style="24" customWidth="1"/>
    <col min="9980" max="9987" width="12.140625" style="24" customWidth="1"/>
    <col min="9988" max="9988" width="3.140625" style="24" customWidth="1"/>
    <col min="9989" max="9989" width="21.5703125" style="24" customWidth="1"/>
    <col min="9990" max="9990" width="3.140625" style="24" customWidth="1"/>
    <col min="9991" max="9991" width="19.85546875" style="24" customWidth="1"/>
    <col min="9992" max="10234" width="8.7109375" style="24"/>
    <col min="10235" max="10235" width="52" style="24" customWidth="1"/>
    <col min="10236" max="10243" width="12.140625" style="24" customWidth="1"/>
    <col min="10244" max="10244" width="3.140625" style="24" customWidth="1"/>
    <col min="10245" max="10245" width="21.5703125" style="24" customWidth="1"/>
    <col min="10246" max="10246" width="3.140625" style="24" customWidth="1"/>
    <col min="10247" max="10247" width="19.85546875" style="24" customWidth="1"/>
    <col min="10248" max="10490" width="8.7109375" style="24"/>
    <col min="10491" max="10491" width="52" style="24" customWidth="1"/>
    <col min="10492" max="10499" width="12.140625" style="24" customWidth="1"/>
    <col min="10500" max="10500" width="3.140625" style="24" customWidth="1"/>
    <col min="10501" max="10501" width="21.5703125" style="24" customWidth="1"/>
    <col min="10502" max="10502" width="3.140625" style="24" customWidth="1"/>
    <col min="10503" max="10503" width="19.85546875" style="24" customWidth="1"/>
    <col min="10504" max="10746" width="8.7109375" style="24"/>
    <col min="10747" max="10747" width="52" style="24" customWidth="1"/>
    <col min="10748" max="10755" width="12.140625" style="24" customWidth="1"/>
    <col min="10756" max="10756" width="3.140625" style="24" customWidth="1"/>
    <col min="10757" max="10757" width="21.5703125" style="24" customWidth="1"/>
    <col min="10758" max="10758" width="3.140625" style="24" customWidth="1"/>
    <col min="10759" max="10759" width="19.85546875" style="24" customWidth="1"/>
    <col min="10760" max="11002" width="8.7109375" style="24"/>
    <col min="11003" max="11003" width="52" style="24" customWidth="1"/>
    <col min="11004" max="11011" width="12.140625" style="24" customWidth="1"/>
    <col min="11012" max="11012" width="3.140625" style="24" customWidth="1"/>
    <col min="11013" max="11013" width="21.5703125" style="24" customWidth="1"/>
    <col min="11014" max="11014" width="3.140625" style="24" customWidth="1"/>
    <col min="11015" max="11015" width="19.85546875" style="24" customWidth="1"/>
    <col min="11016" max="11258" width="8.7109375" style="24"/>
    <col min="11259" max="11259" width="52" style="24" customWidth="1"/>
    <col min="11260" max="11267" width="12.140625" style="24" customWidth="1"/>
    <col min="11268" max="11268" width="3.140625" style="24" customWidth="1"/>
    <col min="11269" max="11269" width="21.5703125" style="24" customWidth="1"/>
    <col min="11270" max="11270" width="3.140625" style="24" customWidth="1"/>
    <col min="11271" max="11271" width="19.85546875" style="24" customWidth="1"/>
    <col min="11272" max="11514" width="8.7109375" style="24"/>
    <col min="11515" max="11515" width="52" style="24" customWidth="1"/>
    <col min="11516" max="11523" width="12.140625" style="24" customWidth="1"/>
    <col min="11524" max="11524" width="3.140625" style="24" customWidth="1"/>
    <col min="11525" max="11525" width="21.5703125" style="24" customWidth="1"/>
    <col min="11526" max="11526" width="3.140625" style="24" customWidth="1"/>
    <col min="11527" max="11527" width="19.85546875" style="24" customWidth="1"/>
    <col min="11528" max="11770" width="8.7109375" style="24"/>
    <col min="11771" max="11771" width="52" style="24" customWidth="1"/>
    <col min="11772" max="11779" width="12.140625" style="24" customWidth="1"/>
    <col min="11780" max="11780" width="3.140625" style="24" customWidth="1"/>
    <col min="11781" max="11781" width="21.5703125" style="24" customWidth="1"/>
    <col min="11782" max="11782" width="3.140625" style="24" customWidth="1"/>
    <col min="11783" max="11783" width="19.85546875" style="24" customWidth="1"/>
    <col min="11784" max="12026" width="8.7109375" style="24"/>
    <col min="12027" max="12027" width="52" style="24" customWidth="1"/>
    <col min="12028" max="12035" width="12.140625" style="24" customWidth="1"/>
    <col min="12036" max="12036" width="3.140625" style="24" customWidth="1"/>
    <col min="12037" max="12037" width="21.5703125" style="24" customWidth="1"/>
    <col min="12038" max="12038" width="3.140625" style="24" customWidth="1"/>
    <col min="12039" max="12039" width="19.85546875" style="24" customWidth="1"/>
    <col min="12040" max="12282" width="8.7109375" style="24"/>
    <col min="12283" max="12283" width="52" style="24" customWidth="1"/>
    <col min="12284" max="12291" width="12.140625" style="24" customWidth="1"/>
    <col min="12292" max="12292" width="3.140625" style="24" customWidth="1"/>
    <col min="12293" max="12293" width="21.5703125" style="24" customWidth="1"/>
    <col min="12294" max="12294" width="3.140625" style="24" customWidth="1"/>
    <col min="12295" max="12295" width="19.85546875" style="24" customWidth="1"/>
    <col min="12296" max="12538" width="8.7109375" style="24"/>
    <col min="12539" max="12539" width="52" style="24" customWidth="1"/>
    <col min="12540" max="12547" width="12.140625" style="24" customWidth="1"/>
    <col min="12548" max="12548" width="3.140625" style="24" customWidth="1"/>
    <col min="12549" max="12549" width="21.5703125" style="24" customWidth="1"/>
    <col min="12550" max="12550" width="3.140625" style="24" customWidth="1"/>
    <col min="12551" max="12551" width="19.85546875" style="24" customWidth="1"/>
    <col min="12552" max="12794" width="8.7109375" style="24"/>
    <col min="12795" max="12795" width="52" style="24" customWidth="1"/>
    <col min="12796" max="12803" width="12.140625" style="24" customWidth="1"/>
    <col min="12804" max="12804" width="3.140625" style="24" customWidth="1"/>
    <col min="12805" max="12805" width="21.5703125" style="24" customWidth="1"/>
    <col min="12806" max="12806" width="3.140625" style="24" customWidth="1"/>
    <col min="12807" max="12807" width="19.85546875" style="24" customWidth="1"/>
    <col min="12808" max="13050" width="8.7109375" style="24"/>
    <col min="13051" max="13051" width="52" style="24" customWidth="1"/>
    <col min="13052" max="13059" width="12.140625" style="24" customWidth="1"/>
    <col min="13060" max="13060" width="3.140625" style="24" customWidth="1"/>
    <col min="13061" max="13061" width="21.5703125" style="24" customWidth="1"/>
    <col min="13062" max="13062" width="3.140625" style="24" customWidth="1"/>
    <col min="13063" max="13063" width="19.85546875" style="24" customWidth="1"/>
    <col min="13064" max="13306" width="8.7109375" style="24"/>
    <col min="13307" max="13307" width="52" style="24" customWidth="1"/>
    <col min="13308" max="13315" width="12.140625" style="24" customWidth="1"/>
    <col min="13316" max="13316" width="3.140625" style="24" customWidth="1"/>
    <col min="13317" max="13317" width="21.5703125" style="24" customWidth="1"/>
    <col min="13318" max="13318" width="3.140625" style="24" customWidth="1"/>
    <col min="13319" max="13319" width="19.85546875" style="24" customWidth="1"/>
    <col min="13320" max="13562" width="8.7109375" style="24"/>
    <col min="13563" max="13563" width="52" style="24" customWidth="1"/>
    <col min="13564" max="13571" width="12.140625" style="24" customWidth="1"/>
    <col min="13572" max="13572" width="3.140625" style="24" customWidth="1"/>
    <col min="13573" max="13573" width="21.5703125" style="24" customWidth="1"/>
    <col min="13574" max="13574" width="3.140625" style="24" customWidth="1"/>
    <col min="13575" max="13575" width="19.85546875" style="24" customWidth="1"/>
    <col min="13576" max="13818" width="8.7109375" style="24"/>
    <col min="13819" max="13819" width="52" style="24" customWidth="1"/>
    <col min="13820" max="13827" width="12.140625" style="24" customWidth="1"/>
    <col min="13828" max="13828" width="3.140625" style="24" customWidth="1"/>
    <col min="13829" max="13829" width="21.5703125" style="24" customWidth="1"/>
    <col min="13830" max="13830" width="3.140625" style="24" customWidth="1"/>
    <col min="13831" max="13831" width="19.85546875" style="24" customWidth="1"/>
    <col min="13832" max="14074" width="8.7109375" style="24"/>
    <col min="14075" max="14075" width="52" style="24" customWidth="1"/>
    <col min="14076" max="14083" width="12.140625" style="24" customWidth="1"/>
    <col min="14084" max="14084" width="3.140625" style="24" customWidth="1"/>
    <col min="14085" max="14085" width="21.5703125" style="24" customWidth="1"/>
    <col min="14086" max="14086" width="3.140625" style="24" customWidth="1"/>
    <col min="14087" max="14087" width="19.85546875" style="24" customWidth="1"/>
    <col min="14088" max="14330" width="8.7109375" style="24"/>
    <col min="14331" max="14331" width="52" style="24" customWidth="1"/>
    <col min="14332" max="14339" width="12.140625" style="24" customWidth="1"/>
    <col min="14340" max="14340" width="3.140625" style="24" customWidth="1"/>
    <col min="14341" max="14341" width="21.5703125" style="24" customWidth="1"/>
    <col min="14342" max="14342" width="3.140625" style="24" customWidth="1"/>
    <col min="14343" max="14343" width="19.85546875" style="24" customWidth="1"/>
    <col min="14344" max="14586" width="8.7109375" style="24"/>
    <col min="14587" max="14587" width="52" style="24" customWidth="1"/>
    <col min="14588" max="14595" width="12.140625" style="24" customWidth="1"/>
    <col min="14596" max="14596" width="3.140625" style="24" customWidth="1"/>
    <col min="14597" max="14597" width="21.5703125" style="24" customWidth="1"/>
    <col min="14598" max="14598" width="3.140625" style="24" customWidth="1"/>
    <col min="14599" max="14599" width="19.85546875" style="24" customWidth="1"/>
    <col min="14600" max="14842" width="8.7109375" style="24"/>
    <col min="14843" max="14843" width="52" style="24" customWidth="1"/>
    <col min="14844" max="14851" width="12.140625" style="24" customWidth="1"/>
    <col min="14852" max="14852" width="3.140625" style="24" customWidth="1"/>
    <col min="14853" max="14853" width="21.5703125" style="24" customWidth="1"/>
    <col min="14854" max="14854" width="3.140625" style="24" customWidth="1"/>
    <col min="14855" max="14855" width="19.85546875" style="24" customWidth="1"/>
    <col min="14856" max="15098" width="8.7109375" style="24"/>
    <col min="15099" max="15099" width="52" style="24" customWidth="1"/>
    <col min="15100" max="15107" width="12.140625" style="24" customWidth="1"/>
    <col min="15108" max="15108" width="3.140625" style="24" customWidth="1"/>
    <col min="15109" max="15109" width="21.5703125" style="24" customWidth="1"/>
    <col min="15110" max="15110" width="3.140625" style="24" customWidth="1"/>
    <col min="15111" max="15111" width="19.85546875" style="24" customWidth="1"/>
    <col min="15112" max="15354" width="8.7109375" style="24"/>
    <col min="15355" max="15355" width="52" style="24" customWidth="1"/>
    <col min="15356" max="15363" width="12.140625" style="24" customWidth="1"/>
    <col min="15364" max="15364" width="3.140625" style="24" customWidth="1"/>
    <col min="15365" max="15365" width="21.5703125" style="24" customWidth="1"/>
    <col min="15366" max="15366" width="3.140625" style="24" customWidth="1"/>
    <col min="15367" max="15367" width="19.85546875" style="24" customWidth="1"/>
    <col min="15368" max="15610" width="8.7109375" style="24"/>
    <col min="15611" max="15611" width="52" style="24" customWidth="1"/>
    <col min="15612" max="15619" width="12.140625" style="24" customWidth="1"/>
    <col min="15620" max="15620" width="3.140625" style="24" customWidth="1"/>
    <col min="15621" max="15621" width="21.5703125" style="24" customWidth="1"/>
    <col min="15622" max="15622" width="3.140625" style="24" customWidth="1"/>
    <col min="15623" max="15623" width="19.85546875" style="24" customWidth="1"/>
    <col min="15624" max="15866" width="8.7109375" style="24"/>
    <col min="15867" max="15867" width="52" style="24" customWidth="1"/>
    <col min="15868" max="15875" width="12.140625" style="24" customWidth="1"/>
    <col min="15876" max="15876" width="3.140625" style="24" customWidth="1"/>
    <col min="15877" max="15877" width="21.5703125" style="24" customWidth="1"/>
    <col min="15878" max="15878" width="3.140625" style="24" customWidth="1"/>
    <col min="15879" max="15879" width="19.85546875" style="24" customWidth="1"/>
    <col min="15880" max="16122" width="8.7109375" style="24"/>
    <col min="16123" max="16123" width="52" style="24" customWidth="1"/>
    <col min="16124" max="16131" width="12.140625" style="24" customWidth="1"/>
    <col min="16132" max="16132" width="3.140625" style="24" customWidth="1"/>
    <col min="16133" max="16133" width="21.5703125" style="24" customWidth="1"/>
    <col min="16134" max="16134" width="3.140625" style="24" customWidth="1"/>
    <col min="16135" max="16135" width="19.85546875" style="24" customWidth="1"/>
    <col min="16136" max="16383" width="8.7109375" style="24"/>
    <col min="16384" max="16384" width="9.140625" style="24" customWidth="1"/>
  </cols>
  <sheetData>
    <row r="1" spans="1:22" ht="23.25" x14ac:dyDescent="0.25">
      <c r="A1" s="399" t="str">
        <f>'Indice-Index'!A29</f>
        <v>3.3   Andamento dei ricavi da servizi di consegna pacchi  - Parcel services revenues trend</v>
      </c>
      <c r="B1" s="203"/>
      <c r="C1" s="203"/>
      <c r="D1" s="203"/>
      <c r="E1" s="203"/>
      <c r="F1" s="203"/>
      <c r="G1" s="203"/>
      <c r="H1" s="203"/>
      <c r="I1" s="203"/>
      <c r="J1" s="203"/>
      <c r="K1" s="203"/>
      <c r="L1" s="203"/>
      <c r="M1" s="203"/>
      <c r="N1" s="204"/>
      <c r="O1" s="204"/>
      <c r="P1" s="187"/>
      <c r="Q1" s="187"/>
      <c r="R1" s="187"/>
      <c r="S1" s="187"/>
      <c r="T1" s="187"/>
      <c r="U1" s="187"/>
      <c r="V1" s="187"/>
    </row>
    <row r="2" spans="1:22" ht="5.25" customHeight="1" x14ac:dyDescent="0.25"/>
    <row r="3" spans="1:22" ht="5.25" customHeight="1" x14ac:dyDescent="0.25"/>
    <row r="4" spans="1:22" ht="17.25" x14ac:dyDescent="0.25">
      <c r="A4" s="206" t="s">
        <v>223</v>
      </c>
      <c r="B4" s="182" t="str">
        <f>'3.2'!B4</f>
        <v>Gennaio</v>
      </c>
      <c r="C4" s="182" t="str">
        <f>'3.2'!C4</f>
        <v>Febbraio</v>
      </c>
      <c r="D4" s="182" t="str">
        <f>'3.2'!D4</f>
        <v>Marzo</v>
      </c>
      <c r="E4" s="182" t="str">
        <f>'3.2'!E4</f>
        <v>Aprile</v>
      </c>
      <c r="F4" s="182" t="str">
        <f>'3.2'!F4</f>
        <v>Maggio</v>
      </c>
      <c r="G4" s="182" t="str">
        <f>'3.2'!G4</f>
        <v>Giugno</v>
      </c>
      <c r="H4" s="182" t="str">
        <f>'3.2'!H4</f>
        <v>Luglio</v>
      </c>
      <c r="I4" s="182" t="str">
        <f>'3.2'!I4</f>
        <v>Agosto</v>
      </c>
      <c r="J4" s="182" t="str">
        <f>'3.2'!J4</f>
        <v>Settembre</v>
      </c>
      <c r="K4" s="182" t="str">
        <f>'3.2'!K4</f>
        <v>Ottobre</v>
      </c>
      <c r="L4" s="182" t="str">
        <f>'3.2'!L4</f>
        <v>Novembre</v>
      </c>
      <c r="M4" s="182" t="str">
        <f>'3.2'!M4</f>
        <v>Dicembre</v>
      </c>
      <c r="O4" s="182" t="str">
        <f>'3.2'!O4</f>
        <v>Gennaio-Dicembre</v>
      </c>
    </row>
    <row r="5" spans="1:22" x14ac:dyDescent="0.25">
      <c r="B5" s="306" t="str">
        <f>'3.2'!B5</f>
        <v>January</v>
      </c>
      <c r="C5" s="306" t="str">
        <f>'3.2'!C5</f>
        <v>February</v>
      </c>
      <c r="D5" s="306" t="str">
        <f>'3.2'!D5</f>
        <v>March</v>
      </c>
      <c r="E5" s="306" t="str">
        <f>'3.2'!E5</f>
        <v>April</v>
      </c>
      <c r="F5" s="306" t="str">
        <f>'3.2'!F5</f>
        <v>May</v>
      </c>
      <c r="G5" s="306" t="str">
        <f>'3.2'!G5</f>
        <v>June</v>
      </c>
      <c r="H5" s="306" t="str">
        <f>'3.2'!H5</f>
        <v>July</v>
      </c>
      <c r="I5" s="306" t="str">
        <f>'3.2'!I5</f>
        <v>August</v>
      </c>
      <c r="J5" s="306" t="str">
        <f>'3.2'!J5</f>
        <v>September</v>
      </c>
      <c r="K5" s="306" t="str">
        <f>'3.2'!K5</f>
        <v>October</v>
      </c>
      <c r="L5" s="306" t="str">
        <f>'3.2'!L5</f>
        <v>November</v>
      </c>
      <c r="M5" s="306" t="str">
        <f>'3.2'!M5</f>
        <v>December</v>
      </c>
      <c r="O5" s="306" t="str">
        <f>'3.2'!O5</f>
        <v>January-December</v>
      </c>
    </row>
    <row r="6" spans="1:22" ht="7.5" customHeight="1" x14ac:dyDescent="0.25">
      <c r="B6" s="177"/>
      <c r="C6" s="177"/>
      <c r="D6" s="177"/>
      <c r="E6" s="177"/>
      <c r="F6" s="177"/>
      <c r="G6" s="177"/>
      <c r="H6" s="177"/>
      <c r="I6" s="177"/>
      <c r="J6" s="177"/>
      <c r="K6" s="177"/>
      <c r="L6" s="177"/>
      <c r="M6" s="177"/>
    </row>
    <row r="7" spans="1:22" ht="18.75" x14ac:dyDescent="0.25">
      <c r="A7" s="201" t="s">
        <v>221</v>
      </c>
      <c r="B7" s="177"/>
      <c r="C7" s="177"/>
      <c r="D7" s="177"/>
      <c r="E7" s="177"/>
      <c r="F7" s="177"/>
      <c r="G7" s="177"/>
      <c r="H7" s="177"/>
      <c r="I7" s="177"/>
      <c r="J7" s="177"/>
      <c r="K7" s="177"/>
      <c r="L7" s="177"/>
      <c r="M7" s="177"/>
    </row>
    <row r="8" spans="1:22" ht="18.75" x14ac:dyDescent="0.25">
      <c r="A8" s="659">
        <v>2023</v>
      </c>
      <c r="B8" s="665">
        <f t="shared" ref="B8:M12" si="0">+B21+B34</f>
        <v>533.12063606756828</v>
      </c>
      <c r="C8" s="665">
        <f t="shared" si="0"/>
        <v>491.79842910055532</v>
      </c>
      <c r="D8" s="665">
        <f t="shared" si="0"/>
        <v>583.11970844662017</v>
      </c>
      <c r="E8" s="665">
        <f t="shared" si="0"/>
        <v>469.13453671586825</v>
      </c>
      <c r="F8" s="665">
        <f t="shared" si="0"/>
        <v>558.46048036502373</v>
      </c>
      <c r="G8" s="665">
        <f t="shared" si="0"/>
        <v>544.97508093448982</v>
      </c>
      <c r="H8" s="665">
        <f t="shared" si="0"/>
        <v>532.14821835194653</v>
      </c>
      <c r="I8" s="665">
        <f t="shared" si="0"/>
        <v>442.07499987770018</v>
      </c>
      <c r="J8" s="665">
        <f t="shared" si="0"/>
        <v>520.55995218027044</v>
      </c>
      <c r="K8" s="665">
        <f t="shared" si="0"/>
        <v>581.79894094640599</v>
      </c>
      <c r="L8" s="665">
        <f t="shared" si="0"/>
        <v>632.27572446591557</v>
      </c>
      <c r="M8" s="665">
        <f t="shared" si="0"/>
        <v>639.29298416492009</v>
      </c>
      <c r="O8" s="661">
        <f>SUM(B8:M8)</f>
        <v>6528.7596916172843</v>
      </c>
    </row>
    <row r="9" spans="1:22" ht="17.25" x14ac:dyDescent="0.25">
      <c r="A9" s="664">
        <v>2022</v>
      </c>
      <c r="B9" s="665">
        <f t="shared" si="0"/>
        <v>498.69986267476997</v>
      </c>
      <c r="C9" s="665">
        <f t="shared" si="0"/>
        <v>471.51530542209332</v>
      </c>
      <c r="D9" s="665">
        <f t="shared" si="0"/>
        <v>529.92811296541993</v>
      </c>
      <c r="E9" s="665">
        <f t="shared" si="0"/>
        <v>471.16987707323671</v>
      </c>
      <c r="F9" s="665">
        <f t="shared" si="0"/>
        <v>522.71334234783046</v>
      </c>
      <c r="G9" s="665">
        <f t="shared" si="0"/>
        <v>493.38311905501217</v>
      </c>
      <c r="H9" s="665">
        <f t="shared" si="0"/>
        <v>508.24012956807621</v>
      </c>
      <c r="I9" s="665">
        <f t="shared" si="0"/>
        <v>430.64089047462414</v>
      </c>
      <c r="J9" s="665">
        <f t="shared" si="0"/>
        <v>518.75266127322948</v>
      </c>
      <c r="K9" s="665">
        <f t="shared" si="0"/>
        <v>530.56929616005959</v>
      </c>
      <c r="L9" s="665">
        <f t="shared" si="0"/>
        <v>598.63982422315985</v>
      </c>
      <c r="M9" s="665">
        <f t="shared" si="0"/>
        <v>636.29032307752641</v>
      </c>
      <c r="O9" s="661">
        <f t="shared" ref="O9:O12" si="1">SUM(B9:M9)</f>
        <v>6210.5427443150384</v>
      </c>
    </row>
    <row r="10" spans="1:22" ht="17.25" x14ac:dyDescent="0.25">
      <c r="A10" s="664">
        <v>2021</v>
      </c>
      <c r="B10" s="665">
        <f t="shared" si="0"/>
        <v>465.00752199772523</v>
      </c>
      <c r="C10" s="665">
        <f t="shared" si="0"/>
        <v>450.54795738286316</v>
      </c>
      <c r="D10" s="665">
        <f t="shared" si="0"/>
        <v>536.43604258393498</v>
      </c>
      <c r="E10" s="665">
        <f t="shared" si="0"/>
        <v>490.25225898982774</v>
      </c>
      <c r="F10" s="665">
        <f t="shared" si="0"/>
        <v>479.70892669543133</v>
      </c>
      <c r="G10" s="665">
        <f t="shared" si="0"/>
        <v>486.90097692293705</v>
      </c>
      <c r="H10" s="665">
        <f t="shared" si="0"/>
        <v>474.1940309730021</v>
      </c>
      <c r="I10" s="665">
        <f t="shared" si="0"/>
        <v>367.46634144526797</v>
      </c>
      <c r="J10" s="665">
        <f t="shared" si="0"/>
        <v>475.88011841599712</v>
      </c>
      <c r="K10" s="665">
        <f t="shared" si="0"/>
        <v>491.64101634361208</v>
      </c>
      <c r="L10" s="665">
        <f t="shared" si="0"/>
        <v>572.63839425776564</v>
      </c>
      <c r="M10" s="665">
        <f t="shared" si="0"/>
        <v>640.16569197314277</v>
      </c>
      <c r="N10" s="212"/>
      <c r="O10" s="661">
        <f t="shared" si="1"/>
        <v>5930.8392779815076</v>
      </c>
    </row>
    <row r="11" spans="1:22" ht="17.25" x14ac:dyDescent="0.25">
      <c r="A11" s="664">
        <v>2020</v>
      </c>
      <c r="B11" s="665">
        <f t="shared" si="0"/>
        <v>371.43736882661409</v>
      </c>
      <c r="C11" s="665">
        <f t="shared" si="0"/>
        <v>341.25958240960324</v>
      </c>
      <c r="D11" s="665">
        <f t="shared" si="0"/>
        <v>321.41672148866007</v>
      </c>
      <c r="E11" s="665">
        <f t="shared" si="0"/>
        <v>346.3926177361069</v>
      </c>
      <c r="F11" s="665">
        <f t="shared" si="0"/>
        <v>413.25873463610185</v>
      </c>
      <c r="G11" s="665">
        <f t="shared" si="0"/>
        <v>425.18149384872964</v>
      </c>
      <c r="H11" s="665">
        <f t="shared" si="0"/>
        <v>430.4370976135782</v>
      </c>
      <c r="I11" s="665">
        <f t="shared" si="0"/>
        <v>328.61403716964958</v>
      </c>
      <c r="J11" s="665">
        <f t="shared" si="0"/>
        <v>432.37821703837005</v>
      </c>
      <c r="K11" s="665">
        <f t="shared" si="0"/>
        <v>482.21072102444197</v>
      </c>
      <c r="L11" s="665">
        <f t="shared" si="0"/>
        <v>552.68884005566815</v>
      </c>
      <c r="M11" s="665">
        <f t="shared" si="0"/>
        <v>645.06572080711999</v>
      </c>
      <c r="N11" s="212"/>
      <c r="O11" s="661">
        <f t="shared" si="1"/>
        <v>5090.3411526546433</v>
      </c>
    </row>
    <row r="12" spans="1:22" ht="17.25" x14ac:dyDescent="0.25">
      <c r="A12" s="664">
        <v>2019</v>
      </c>
      <c r="B12" s="665">
        <f t="shared" si="0"/>
        <v>343.35151454021968</v>
      </c>
      <c r="C12" s="665">
        <f t="shared" si="0"/>
        <v>318.54756593827869</v>
      </c>
      <c r="D12" s="665">
        <f t="shared" si="0"/>
        <v>343.88751423774931</v>
      </c>
      <c r="E12" s="665">
        <f t="shared" si="0"/>
        <v>326.90267872650264</v>
      </c>
      <c r="F12" s="665">
        <f t="shared" si="0"/>
        <v>363.84472092168471</v>
      </c>
      <c r="G12" s="665">
        <f t="shared" si="0"/>
        <v>322.94450710645106</v>
      </c>
      <c r="H12" s="665">
        <f t="shared" si="0"/>
        <v>370.21289622073425</v>
      </c>
      <c r="I12" s="665">
        <f t="shared" si="0"/>
        <v>257.77882876901469</v>
      </c>
      <c r="J12" s="665">
        <f t="shared" si="0"/>
        <v>348.03084336183531</v>
      </c>
      <c r="K12" s="665">
        <f t="shared" si="0"/>
        <v>395.42569284183747</v>
      </c>
      <c r="L12" s="665">
        <f t="shared" si="0"/>
        <v>390.47507150277613</v>
      </c>
      <c r="M12" s="665">
        <f t="shared" si="0"/>
        <v>444.95230613499751</v>
      </c>
      <c r="N12" s="212"/>
      <c r="O12" s="661">
        <f t="shared" si="1"/>
        <v>4226.3541403020818</v>
      </c>
    </row>
    <row r="13" spans="1:22" ht="17.25" x14ac:dyDescent="0.25">
      <c r="A13" s="211" t="s">
        <v>220</v>
      </c>
      <c r="B13" s="327"/>
      <c r="C13" s="327"/>
      <c r="D13" s="327"/>
      <c r="E13" s="327"/>
      <c r="F13" s="327"/>
      <c r="G13" s="327"/>
      <c r="H13" s="327"/>
      <c r="I13" s="327"/>
      <c r="J13" s="327"/>
      <c r="K13" s="327"/>
      <c r="L13" s="327"/>
      <c r="M13" s="327"/>
      <c r="N13" s="328"/>
      <c r="O13" s="490"/>
    </row>
    <row r="14" spans="1:22" ht="17.25" x14ac:dyDescent="0.25">
      <c r="A14" s="337" t="s">
        <v>669</v>
      </c>
      <c r="B14" s="331">
        <f t="shared" ref="B14:M17" si="2">(B8-B9)/B9*100</f>
        <v>6.9021020395279358</v>
      </c>
      <c r="C14" s="331">
        <f t="shared" si="2"/>
        <v>4.3016893503180897</v>
      </c>
      <c r="D14" s="331">
        <f t="shared" si="2"/>
        <v>10.03751153784725</v>
      </c>
      <c r="E14" s="331">
        <f t="shared" si="2"/>
        <v>-0.43197590856430951</v>
      </c>
      <c r="F14" s="331">
        <f t="shared" si="2"/>
        <v>6.8387651741642284</v>
      </c>
      <c r="G14" s="331">
        <f t="shared" si="2"/>
        <v>10.456774844322378</v>
      </c>
      <c r="H14" s="331">
        <f t="shared" si="2"/>
        <v>4.7040930837532269</v>
      </c>
      <c r="I14" s="331">
        <f t="shared" si="2"/>
        <v>2.6551378784476576</v>
      </c>
      <c r="J14" s="331">
        <f t="shared" si="2"/>
        <v>0.34839164055662675</v>
      </c>
      <c r="K14" s="331">
        <f t="shared" si="2"/>
        <v>9.6555992133573607</v>
      </c>
      <c r="L14" s="331">
        <f t="shared" si="2"/>
        <v>5.6187207869780806</v>
      </c>
      <c r="M14" s="331">
        <f t="shared" si="2"/>
        <v>0.47190110842339933</v>
      </c>
      <c r="N14" s="328"/>
      <c r="O14" s="579">
        <f>(O8-O9)/O9*100</f>
        <v>5.1238186484350825</v>
      </c>
    </row>
    <row r="15" spans="1:22" ht="17.25" x14ac:dyDescent="0.25">
      <c r="A15" s="337" t="s">
        <v>331</v>
      </c>
      <c r="B15" s="331">
        <f t="shared" si="2"/>
        <v>7.2455474552967676</v>
      </c>
      <c r="C15" s="331">
        <f t="shared" si="2"/>
        <v>4.6537438902231418</v>
      </c>
      <c r="D15" s="331">
        <f t="shared" si="2"/>
        <v>-1.2131790375544662</v>
      </c>
      <c r="E15" s="331">
        <f t="shared" si="2"/>
        <v>-3.8923598140905193</v>
      </c>
      <c r="F15" s="331">
        <f t="shared" si="2"/>
        <v>8.964689472977593</v>
      </c>
      <c r="G15" s="331">
        <f t="shared" si="2"/>
        <v>1.3313060435902697</v>
      </c>
      <c r="H15" s="331">
        <f t="shared" si="2"/>
        <v>7.1797821927902978</v>
      </c>
      <c r="I15" s="331">
        <f t="shared" si="2"/>
        <v>17.191928050032214</v>
      </c>
      <c r="J15" s="331">
        <f t="shared" si="2"/>
        <v>9.0091056966062908</v>
      </c>
      <c r="K15" s="331">
        <f t="shared" si="2"/>
        <v>7.918029318619789</v>
      </c>
      <c r="L15" s="331">
        <f t="shared" si="2"/>
        <v>4.5406368532267862</v>
      </c>
      <c r="M15" s="331">
        <f t="shared" si="2"/>
        <v>-0.60536966354312949</v>
      </c>
      <c r="N15" s="328"/>
      <c r="O15" s="579">
        <f>(O9-O10)/O10*100</f>
        <v>4.7160857548769153</v>
      </c>
    </row>
    <row r="16" spans="1:22" ht="17.25" x14ac:dyDescent="0.25">
      <c r="A16" s="337" t="s">
        <v>416</v>
      </c>
      <c r="B16" s="331">
        <f t="shared" si="2"/>
        <v>25.191367650137924</v>
      </c>
      <c r="C16" s="331">
        <f t="shared" si="2"/>
        <v>32.024998155827454</v>
      </c>
      <c r="D16" s="331">
        <f t="shared" si="2"/>
        <v>66.897366166701133</v>
      </c>
      <c r="E16" s="331">
        <f t="shared" si="2"/>
        <v>41.530804609501743</v>
      </c>
      <c r="F16" s="331">
        <f t="shared" si="2"/>
        <v>16.079561420000648</v>
      </c>
      <c r="G16" s="331">
        <f t="shared" si="2"/>
        <v>14.516032321991384</v>
      </c>
      <c r="H16" s="331">
        <f t="shared" si="2"/>
        <v>10.165697520501908</v>
      </c>
      <c r="I16" s="331">
        <f t="shared" si="2"/>
        <v>11.823081147188057</v>
      </c>
      <c r="J16" s="331">
        <f t="shared" si="2"/>
        <v>10.061076081861595</v>
      </c>
      <c r="K16" s="331">
        <f t="shared" si="2"/>
        <v>1.9556378379841366</v>
      </c>
      <c r="L16" s="331">
        <f t="shared" si="2"/>
        <v>3.6095453275459874</v>
      </c>
      <c r="M16" s="331">
        <f t="shared" si="2"/>
        <v>-0.75961699341986366</v>
      </c>
      <c r="N16" s="328"/>
      <c r="O16" s="579">
        <f>(O10-O11)/O11*100</f>
        <v>16.511626630143237</v>
      </c>
    </row>
    <row r="17" spans="1:15" ht="17.25" x14ac:dyDescent="0.25">
      <c r="A17" s="337" t="s">
        <v>417</v>
      </c>
      <c r="B17" s="331">
        <f t="shared" si="2"/>
        <v>8.17991274161235</v>
      </c>
      <c r="C17" s="331">
        <f t="shared" si="2"/>
        <v>7.1298665881895928</v>
      </c>
      <c r="D17" s="331">
        <f t="shared" si="2"/>
        <v>-6.5343438824457829</v>
      </c>
      <c r="E17" s="331">
        <f t="shared" si="2"/>
        <v>5.9620003988741157</v>
      </c>
      <c r="F17" s="331">
        <f t="shared" si="2"/>
        <v>13.581072054375964</v>
      </c>
      <c r="G17" s="331">
        <f t="shared" si="2"/>
        <v>31.657756825874291</v>
      </c>
      <c r="H17" s="331">
        <f t="shared" si="2"/>
        <v>16.26745097419192</v>
      </c>
      <c r="I17" s="331">
        <f t="shared" si="2"/>
        <v>27.479063637187785</v>
      </c>
      <c r="J17" s="331">
        <f t="shared" si="2"/>
        <v>24.235603046492571</v>
      </c>
      <c r="K17" s="331">
        <f t="shared" si="2"/>
        <v>21.947240595040647</v>
      </c>
      <c r="L17" s="331">
        <f t="shared" si="2"/>
        <v>41.542669530374546</v>
      </c>
      <c r="M17" s="331">
        <f t="shared" si="2"/>
        <v>44.974126869995033</v>
      </c>
      <c r="N17" s="328"/>
      <c r="O17" s="579">
        <f>(O11-O12)/O12*100</f>
        <v>20.442844675832291</v>
      </c>
    </row>
    <row r="18" spans="1:15" ht="17.25" x14ac:dyDescent="0.25">
      <c r="A18" s="337" t="s">
        <v>670</v>
      </c>
      <c r="B18" s="549">
        <f>(B8-B12)/B12*100</f>
        <v>55.269632866325779</v>
      </c>
      <c r="C18" s="549">
        <f t="shared" ref="C18:M18" si="3">(C8-C12)/C12*100</f>
        <v>54.387752941061699</v>
      </c>
      <c r="D18" s="549">
        <f t="shared" si="3"/>
        <v>69.566990455918614</v>
      </c>
      <c r="E18" s="549">
        <f t="shared" si="3"/>
        <v>43.508930102209831</v>
      </c>
      <c r="F18" s="549">
        <f t="shared" si="3"/>
        <v>53.488685764174882</v>
      </c>
      <c r="G18" s="549">
        <f t="shared" si="3"/>
        <v>68.751927635310921</v>
      </c>
      <c r="H18" s="549">
        <f t="shared" si="3"/>
        <v>43.741134840062571</v>
      </c>
      <c r="I18" s="549">
        <f t="shared" si="3"/>
        <v>71.493912820057815</v>
      </c>
      <c r="J18" s="549">
        <f t="shared" si="3"/>
        <v>49.572936453526545</v>
      </c>
      <c r="K18" s="549">
        <f t="shared" si="3"/>
        <v>47.132306139529021</v>
      </c>
      <c r="L18" s="549">
        <f t="shared" si="3"/>
        <v>61.924734921630034</v>
      </c>
      <c r="M18" s="549">
        <f t="shared" si="3"/>
        <v>43.676743630801646</v>
      </c>
      <c r="N18" s="328"/>
      <c r="O18" s="579">
        <f>(O8-O12)/O12*100</f>
        <v>54.477345600542513</v>
      </c>
    </row>
    <row r="19" spans="1:15" ht="7.5" customHeight="1" x14ac:dyDescent="0.25">
      <c r="O19" s="490"/>
    </row>
    <row r="20" spans="1:15" ht="17.25" x14ac:dyDescent="0.25">
      <c r="A20" s="188" t="s">
        <v>217</v>
      </c>
      <c r="B20" s="177"/>
      <c r="C20" s="177"/>
      <c r="D20" s="177"/>
      <c r="E20" s="177"/>
      <c r="F20" s="177"/>
      <c r="G20" s="177"/>
      <c r="H20" s="177"/>
      <c r="I20" s="177"/>
      <c r="J20" s="177"/>
      <c r="K20" s="177"/>
      <c r="L20" s="177"/>
      <c r="M20" s="177"/>
      <c r="O20" s="491"/>
    </row>
    <row r="21" spans="1:15" ht="18.75" x14ac:dyDescent="0.25">
      <c r="A21" s="659">
        <v>2023</v>
      </c>
      <c r="B21" s="666">
        <v>365.95885377142537</v>
      </c>
      <c r="C21" s="666">
        <v>330.3280009860444</v>
      </c>
      <c r="D21" s="666">
        <v>392.15825442367156</v>
      </c>
      <c r="E21" s="666">
        <v>321.21598607202236</v>
      </c>
      <c r="F21" s="666">
        <v>376.64482043626367</v>
      </c>
      <c r="G21" s="666">
        <v>372.93815377456065</v>
      </c>
      <c r="H21" s="666">
        <v>368.78201277321051</v>
      </c>
      <c r="I21" s="666">
        <v>304.89048808046545</v>
      </c>
      <c r="J21" s="666">
        <v>348.51254078993856</v>
      </c>
      <c r="K21" s="666">
        <v>405.13119399046349</v>
      </c>
      <c r="L21" s="666">
        <v>446.45123372918465</v>
      </c>
      <c r="M21" s="666">
        <v>444.50901150458969</v>
      </c>
      <c r="O21" s="661">
        <f>SUM(B21:M21)</f>
        <v>4477.5205503318402</v>
      </c>
    </row>
    <row r="22" spans="1:15" ht="17.25" x14ac:dyDescent="0.25">
      <c r="A22" s="664">
        <v>2022</v>
      </c>
      <c r="B22" s="666">
        <v>353.82389624412713</v>
      </c>
      <c r="C22" s="666">
        <v>321.90775347125486</v>
      </c>
      <c r="D22" s="666">
        <v>358.55346448724009</v>
      </c>
      <c r="E22" s="666">
        <v>323.25565681386735</v>
      </c>
      <c r="F22" s="666">
        <v>369.47735921125411</v>
      </c>
      <c r="G22" s="666">
        <v>339.53713316955509</v>
      </c>
      <c r="H22" s="666">
        <v>352.55175084252113</v>
      </c>
      <c r="I22" s="666">
        <v>297.55213499066082</v>
      </c>
      <c r="J22" s="666">
        <v>351.51753632936288</v>
      </c>
      <c r="K22" s="666">
        <v>366.76277616210012</v>
      </c>
      <c r="L22" s="666">
        <v>415.31829214912648</v>
      </c>
      <c r="M22" s="666">
        <v>448.88365224753278</v>
      </c>
      <c r="O22" s="661">
        <f t="shared" ref="O22:O25" si="4">SUM(B22:M22)</f>
        <v>4299.1414061186024</v>
      </c>
    </row>
    <row r="23" spans="1:15" ht="17.25" x14ac:dyDescent="0.25">
      <c r="A23" s="664">
        <v>2021</v>
      </c>
      <c r="B23" s="666">
        <v>333.42255835196983</v>
      </c>
      <c r="C23" s="666">
        <v>314.25227293488012</v>
      </c>
      <c r="D23" s="666">
        <v>374.49010820489411</v>
      </c>
      <c r="E23" s="666">
        <v>340.37775033124626</v>
      </c>
      <c r="F23" s="666">
        <v>335.19299968256644</v>
      </c>
      <c r="G23" s="666">
        <v>335.91210884901864</v>
      </c>
      <c r="H23" s="666">
        <v>331.08486500998265</v>
      </c>
      <c r="I23" s="666">
        <v>254.20054039696379</v>
      </c>
      <c r="J23" s="666">
        <v>323.55050983073147</v>
      </c>
      <c r="K23" s="666">
        <v>344.12489344631234</v>
      </c>
      <c r="L23" s="666">
        <v>397.26847396362763</v>
      </c>
      <c r="M23" s="666">
        <v>455.48697680191634</v>
      </c>
      <c r="N23" s="212"/>
      <c r="O23" s="661">
        <f t="shared" si="4"/>
        <v>4139.3640578041095</v>
      </c>
    </row>
    <row r="24" spans="1:15" ht="17.25" x14ac:dyDescent="0.25">
      <c r="A24" s="664">
        <v>2020</v>
      </c>
      <c r="B24" s="667">
        <v>250.35156454270648</v>
      </c>
      <c r="C24" s="667">
        <v>227.05961826936962</v>
      </c>
      <c r="D24" s="667">
        <v>220.87096173163138</v>
      </c>
      <c r="E24" s="667">
        <v>266.33346952731762</v>
      </c>
      <c r="F24" s="667">
        <v>303.69042820879866</v>
      </c>
      <c r="G24" s="667">
        <v>295.33201701029668</v>
      </c>
      <c r="H24" s="667">
        <v>295.76102905910255</v>
      </c>
      <c r="I24" s="667">
        <v>226.14851000923025</v>
      </c>
      <c r="J24" s="667">
        <v>297.33446577714398</v>
      </c>
      <c r="K24" s="667">
        <v>344.45067218403113</v>
      </c>
      <c r="L24" s="667">
        <v>404.20664327511463</v>
      </c>
      <c r="M24" s="667">
        <v>468.15740403419107</v>
      </c>
      <c r="N24" s="212"/>
      <c r="O24" s="661">
        <f t="shared" si="4"/>
        <v>3599.6967836289341</v>
      </c>
    </row>
    <row r="25" spans="1:15" ht="17.25" x14ac:dyDescent="0.25">
      <c r="A25" s="664">
        <v>2019</v>
      </c>
      <c r="B25" s="667">
        <v>220.69612197107801</v>
      </c>
      <c r="C25" s="667">
        <v>200.87376294797508</v>
      </c>
      <c r="D25" s="667">
        <v>213.25555955506815</v>
      </c>
      <c r="E25" s="667">
        <v>207.36597931615105</v>
      </c>
      <c r="F25" s="667">
        <v>232.14882891815301</v>
      </c>
      <c r="G25" s="667">
        <v>204.82140036872872</v>
      </c>
      <c r="H25" s="667">
        <v>239.83717996309247</v>
      </c>
      <c r="I25" s="667">
        <v>165.10966322656796</v>
      </c>
      <c r="J25" s="667">
        <v>224.34396281650487</v>
      </c>
      <c r="K25" s="667">
        <v>258.57292615782143</v>
      </c>
      <c r="L25" s="667">
        <v>264.28759101413084</v>
      </c>
      <c r="M25" s="667">
        <v>297.94789655684929</v>
      </c>
      <c r="N25" s="212"/>
      <c r="O25" s="661">
        <f t="shared" si="4"/>
        <v>2729.2608728121209</v>
      </c>
    </row>
    <row r="26" spans="1:15" ht="17.25" x14ac:dyDescent="0.25">
      <c r="A26" s="211" t="s">
        <v>220</v>
      </c>
      <c r="B26" s="327"/>
      <c r="C26" s="327"/>
      <c r="D26" s="327"/>
      <c r="E26" s="327"/>
      <c r="F26" s="327"/>
      <c r="G26" s="327"/>
      <c r="H26" s="327"/>
      <c r="I26" s="327"/>
      <c r="J26" s="327"/>
      <c r="K26" s="327"/>
      <c r="L26" s="327"/>
      <c r="M26" s="327"/>
      <c r="N26" s="328"/>
      <c r="O26" s="490"/>
    </row>
    <row r="27" spans="1:15" ht="17.25" x14ac:dyDescent="0.25">
      <c r="A27" s="337" t="s">
        <v>669</v>
      </c>
      <c r="B27" s="331">
        <f t="shared" ref="B27:M30" si="5">(B21-B22)/B22*100</f>
        <v>3.4296602507947935</v>
      </c>
      <c r="C27" s="331">
        <f t="shared" si="5"/>
        <v>2.6157330551969551</v>
      </c>
      <c r="D27" s="331">
        <f t="shared" si="5"/>
        <v>9.3723233115287261</v>
      </c>
      <c r="E27" s="331">
        <f t="shared" si="5"/>
        <v>-0.63097758657923253</v>
      </c>
      <c r="F27" s="331">
        <f t="shared" si="5"/>
        <v>1.9398918624703765</v>
      </c>
      <c r="G27" s="331">
        <f t="shared" si="5"/>
        <v>9.837221718051687</v>
      </c>
      <c r="H27" s="331">
        <f t="shared" si="5"/>
        <v>4.6036537591722704</v>
      </c>
      <c r="I27" s="331">
        <f t="shared" si="5"/>
        <v>2.4662411143630192</v>
      </c>
      <c r="J27" s="331">
        <f t="shared" si="5"/>
        <v>-0.8548636209741538</v>
      </c>
      <c r="K27" s="331">
        <f t="shared" si="5"/>
        <v>10.461371851816681</v>
      </c>
      <c r="L27" s="331">
        <f t="shared" si="5"/>
        <v>7.4961643078507629</v>
      </c>
      <c r="M27" s="331">
        <f t="shared" si="5"/>
        <v>-0.97456004936680785</v>
      </c>
      <c r="N27" s="328"/>
      <c r="O27" s="579">
        <f>(O21-O22)/O22*100</f>
        <v>4.1491806703395699</v>
      </c>
    </row>
    <row r="28" spans="1:15" ht="17.25" x14ac:dyDescent="0.25">
      <c r="A28" s="337" t="s">
        <v>331</v>
      </c>
      <c r="B28" s="331">
        <f t="shared" si="5"/>
        <v>6.1187635272779293</v>
      </c>
      <c r="C28" s="331">
        <f t="shared" si="5"/>
        <v>2.4360939269836628</v>
      </c>
      <c r="D28" s="331">
        <f t="shared" si="5"/>
        <v>-4.2555579889802146</v>
      </c>
      <c r="E28" s="331">
        <f t="shared" si="5"/>
        <v>-5.0303210185495866</v>
      </c>
      <c r="F28" s="331">
        <f t="shared" si="5"/>
        <v>10.22824449232399</v>
      </c>
      <c r="G28" s="331">
        <f t="shared" si="5"/>
        <v>1.0791585730438142</v>
      </c>
      <c r="H28" s="331">
        <f t="shared" si="5"/>
        <v>6.4838016174164972</v>
      </c>
      <c r="I28" s="331">
        <f t="shared" si="5"/>
        <v>17.054092224193727</v>
      </c>
      <c r="J28" s="331">
        <f t="shared" si="5"/>
        <v>8.6437899644363494</v>
      </c>
      <c r="K28" s="331">
        <f t="shared" si="5"/>
        <v>6.5783914930058867</v>
      </c>
      <c r="L28" s="331">
        <f t="shared" si="5"/>
        <v>4.5434811389416776</v>
      </c>
      <c r="M28" s="331">
        <f t="shared" si="5"/>
        <v>-1.44972850832028</v>
      </c>
      <c r="N28" s="328"/>
      <c r="O28" s="579">
        <f>(O22-O23)/O23*100</f>
        <v>3.8599491632841092</v>
      </c>
    </row>
    <row r="29" spans="1:15" ht="17.25" x14ac:dyDescent="0.25">
      <c r="A29" s="337" t="s">
        <v>416</v>
      </c>
      <c r="B29" s="331">
        <f>(B23-B24)/B24*100</f>
        <v>33.181735437124694</v>
      </c>
      <c r="C29" s="331">
        <f t="shared" si="5"/>
        <v>38.400775677368784</v>
      </c>
      <c r="D29" s="331">
        <f t="shared" si="5"/>
        <v>69.551536004953533</v>
      </c>
      <c r="E29" s="331">
        <f t="shared" si="5"/>
        <v>27.801342781040884</v>
      </c>
      <c r="F29" s="331">
        <f t="shared" si="5"/>
        <v>10.373251359805309</v>
      </c>
      <c r="G29" s="331">
        <f t="shared" si="5"/>
        <v>13.740498659617776</v>
      </c>
      <c r="H29" s="331">
        <f t="shared" si="5"/>
        <v>11.943370654090216</v>
      </c>
      <c r="I29" s="331">
        <f t="shared" si="5"/>
        <v>12.404251695750105</v>
      </c>
      <c r="J29" s="331">
        <f t="shared" si="5"/>
        <v>8.8170215938695637</v>
      </c>
      <c r="K29" s="331">
        <f t="shared" si="5"/>
        <v>-9.4579213811125093E-2</v>
      </c>
      <c r="L29" s="331">
        <f t="shared" si="5"/>
        <v>-1.7164906680577945</v>
      </c>
      <c r="M29" s="331">
        <f t="shared" si="5"/>
        <v>-2.7064459780175492</v>
      </c>
      <c r="N29" s="328"/>
      <c r="O29" s="579">
        <f>(O23-O24)/O24*100</f>
        <v>14.992020345422674</v>
      </c>
    </row>
    <row r="30" spans="1:15" ht="17.25" x14ac:dyDescent="0.25">
      <c r="A30" s="337" t="s">
        <v>417</v>
      </c>
      <c r="B30" s="331">
        <f>(B24-B25)/B25*100</f>
        <v>13.437228668437944</v>
      </c>
      <c r="C30" s="331">
        <f t="shared" si="5"/>
        <v>13.035975897049578</v>
      </c>
      <c r="D30" s="331">
        <f t="shared" si="5"/>
        <v>3.5710216382878128</v>
      </c>
      <c r="E30" s="331">
        <f t="shared" si="5"/>
        <v>28.436434175764425</v>
      </c>
      <c r="F30" s="331">
        <f t="shared" si="5"/>
        <v>30.817126937077312</v>
      </c>
      <c r="G30" s="331">
        <f t="shared" si="5"/>
        <v>44.190019440657409</v>
      </c>
      <c r="H30" s="331">
        <f t="shared" si="5"/>
        <v>23.317422721788162</v>
      </c>
      <c r="I30" s="331">
        <f t="shared" si="5"/>
        <v>36.968670149186316</v>
      </c>
      <c r="J30" s="331">
        <f t="shared" si="5"/>
        <v>32.535086767785856</v>
      </c>
      <c r="K30" s="331">
        <f t="shared" si="5"/>
        <v>33.212195608520027</v>
      </c>
      <c r="L30" s="331">
        <f t="shared" si="5"/>
        <v>52.941968150711496</v>
      </c>
      <c r="M30" s="331">
        <f t="shared" si="5"/>
        <v>57.12727273604542</v>
      </c>
      <c r="N30" s="328"/>
      <c r="O30" s="579">
        <f>(O24-O25)/O25*100</f>
        <v>31.892734017761775</v>
      </c>
    </row>
    <row r="31" spans="1:15" ht="17.25" x14ac:dyDescent="0.25">
      <c r="A31" s="337" t="s">
        <v>670</v>
      </c>
      <c r="B31" s="549">
        <f>(B21-B25)/B25*100</f>
        <v>65.820246637312394</v>
      </c>
      <c r="C31" s="549">
        <f t="shared" ref="C31:M31" si="6">(C21-C25)/C25*100</f>
        <v>64.445568270455041</v>
      </c>
      <c r="D31" s="549">
        <f t="shared" si="6"/>
        <v>83.891221988238982</v>
      </c>
      <c r="E31" s="549">
        <f t="shared" si="6"/>
        <v>54.90293399685158</v>
      </c>
      <c r="F31" s="549">
        <f t="shared" si="6"/>
        <v>62.242825945529333</v>
      </c>
      <c r="G31" s="549">
        <f t="shared" si="6"/>
        <v>82.079681665675835</v>
      </c>
      <c r="H31" s="549">
        <f t="shared" si="6"/>
        <v>53.763487725281301</v>
      </c>
      <c r="I31" s="549">
        <f t="shared" si="6"/>
        <v>84.659384630980952</v>
      </c>
      <c r="J31" s="549">
        <f t="shared" si="6"/>
        <v>55.347412256862683</v>
      </c>
      <c r="K31" s="549">
        <f t="shared" si="6"/>
        <v>56.679664808832072</v>
      </c>
      <c r="L31" s="549">
        <f t="shared" si="6"/>
        <v>68.926294275130743</v>
      </c>
      <c r="M31" s="549">
        <f t="shared" si="6"/>
        <v>49.190182794183997</v>
      </c>
      <c r="N31" s="328"/>
      <c r="O31" s="579">
        <f>(O21-O25)/O25*100</f>
        <v>64.056158754746775</v>
      </c>
    </row>
    <row r="32" spans="1:15" ht="7.5" customHeight="1" x14ac:dyDescent="0.25">
      <c r="O32" s="490"/>
    </row>
    <row r="33" spans="1:15" ht="17.25" x14ac:dyDescent="0.25">
      <c r="A33" s="188" t="s">
        <v>222</v>
      </c>
      <c r="B33" s="177"/>
      <c r="C33" s="177"/>
      <c r="D33" s="177"/>
      <c r="E33" s="177"/>
      <c r="F33" s="177"/>
      <c r="G33" s="177"/>
      <c r="H33" s="177"/>
      <c r="I33" s="177"/>
      <c r="J33" s="177"/>
      <c r="K33" s="177"/>
      <c r="L33" s="177"/>
      <c r="M33" s="177"/>
      <c r="O33" s="491"/>
    </row>
    <row r="34" spans="1:15" ht="18.75" x14ac:dyDescent="0.25">
      <c r="A34" s="659">
        <v>2023</v>
      </c>
      <c r="B34" s="666">
        <v>167.16178229614297</v>
      </c>
      <c r="C34" s="666">
        <v>161.47042811451092</v>
      </c>
      <c r="D34" s="666">
        <v>190.96145402294863</v>
      </c>
      <c r="E34" s="666">
        <v>147.91855064384589</v>
      </c>
      <c r="F34" s="666">
        <v>181.81565992876008</v>
      </c>
      <c r="G34" s="666">
        <v>172.03692715992923</v>
      </c>
      <c r="H34" s="666">
        <v>163.36620557873601</v>
      </c>
      <c r="I34" s="666">
        <v>137.18451179723471</v>
      </c>
      <c r="J34" s="666">
        <v>172.04741139033189</v>
      </c>
      <c r="K34" s="666">
        <v>176.66774695594253</v>
      </c>
      <c r="L34" s="666">
        <v>185.82449073673089</v>
      </c>
      <c r="M34" s="666">
        <v>194.78397266033036</v>
      </c>
      <c r="O34" s="661">
        <f>SUM(B34:M34)</f>
        <v>2051.239141285444</v>
      </c>
    </row>
    <row r="35" spans="1:15" ht="17.25" x14ac:dyDescent="0.25">
      <c r="A35" s="664">
        <v>2022</v>
      </c>
      <c r="B35" s="666">
        <v>144.87596643064282</v>
      </c>
      <c r="C35" s="666">
        <v>149.60755195083843</v>
      </c>
      <c r="D35" s="666">
        <v>171.37464847817986</v>
      </c>
      <c r="E35" s="666">
        <v>147.91422025936936</v>
      </c>
      <c r="F35" s="666">
        <v>153.23598313657635</v>
      </c>
      <c r="G35" s="666">
        <v>153.84598588545708</v>
      </c>
      <c r="H35" s="666">
        <v>155.68837872555505</v>
      </c>
      <c r="I35" s="666">
        <v>133.08875548396333</v>
      </c>
      <c r="J35" s="666">
        <v>167.23512494386654</v>
      </c>
      <c r="K35" s="666">
        <v>163.80651999795947</v>
      </c>
      <c r="L35" s="666">
        <v>183.32153207403334</v>
      </c>
      <c r="M35" s="666">
        <v>187.40667082999357</v>
      </c>
      <c r="O35" s="661">
        <f t="shared" ref="O35:O38" si="7">SUM(B35:M35)</f>
        <v>1911.4013381964351</v>
      </c>
    </row>
    <row r="36" spans="1:15" ht="17.25" x14ac:dyDescent="0.25">
      <c r="A36" s="664">
        <v>2021</v>
      </c>
      <c r="B36" s="666">
        <v>131.58496364575538</v>
      </c>
      <c r="C36" s="666">
        <v>136.29568444798306</v>
      </c>
      <c r="D36" s="666">
        <v>161.94593437904089</v>
      </c>
      <c r="E36" s="666">
        <v>149.87450865858148</v>
      </c>
      <c r="F36" s="666">
        <v>144.51592701286489</v>
      </c>
      <c r="G36" s="666">
        <v>150.98886807391844</v>
      </c>
      <c r="H36" s="666">
        <v>143.10916596301945</v>
      </c>
      <c r="I36" s="666">
        <v>113.26580104830417</v>
      </c>
      <c r="J36" s="666">
        <v>152.32960858526567</v>
      </c>
      <c r="K36" s="666">
        <v>147.51612289729974</v>
      </c>
      <c r="L36" s="666">
        <v>175.36992029413798</v>
      </c>
      <c r="M36" s="666">
        <v>184.6787151712264</v>
      </c>
      <c r="N36" s="212"/>
      <c r="O36" s="661">
        <f t="shared" si="7"/>
        <v>1791.4752201773977</v>
      </c>
    </row>
    <row r="37" spans="1:15" ht="17.25" x14ac:dyDescent="0.25">
      <c r="A37" s="664">
        <v>2020</v>
      </c>
      <c r="B37" s="667">
        <v>121.08580428390761</v>
      </c>
      <c r="C37" s="667">
        <v>114.19996414023365</v>
      </c>
      <c r="D37" s="667">
        <v>100.54575975702869</v>
      </c>
      <c r="E37" s="667">
        <v>80.059148208789281</v>
      </c>
      <c r="F37" s="667">
        <v>109.56830642730318</v>
      </c>
      <c r="G37" s="667">
        <v>129.84947683843296</v>
      </c>
      <c r="H37" s="667">
        <v>134.67606855447565</v>
      </c>
      <c r="I37" s="667">
        <v>102.4655271604193</v>
      </c>
      <c r="J37" s="667">
        <v>135.04375126122611</v>
      </c>
      <c r="K37" s="667">
        <v>137.76004884041083</v>
      </c>
      <c r="L37" s="667">
        <v>148.48219678055347</v>
      </c>
      <c r="M37" s="667">
        <v>176.90831677292891</v>
      </c>
      <c r="N37" s="212"/>
      <c r="O37" s="661">
        <f t="shared" si="7"/>
        <v>1490.6443690257097</v>
      </c>
    </row>
    <row r="38" spans="1:15" ht="17.25" x14ac:dyDescent="0.25">
      <c r="A38" s="664">
        <v>2019</v>
      </c>
      <c r="B38" s="667">
        <v>122.65539256914168</v>
      </c>
      <c r="C38" s="667">
        <v>117.67380299030359</v>
      </c>
      <c r="D38" s="667">
        <v>130.6319546826812</v>
      </c>
      <c r="E38" s="667">
        <v>119.53669941035159</v>
      </c>
      <c r="F38" s="667">
        <v>131.69589200353167</v>
      </c>
      <c r="G38" s="667">
        <v>118.12310673772234</v>
      </c>
      <c r="H38" s="667">
        <v>130.37571625764178</v>
      </c>
      <c r="I38" s="667">
        <v>92.66916554244672</v>
      </c>
      <c r="J38" s="667">
        <v>123.68688054533044</v>
      </c>
      <c r="K38" s="667">
        <v>136.85276668401605</v>
      </c>
      <c r="L38" s="667">
        <v>126.18748048864529</v>
      </c>
      <c r="M38" s="667">
        <v>147.00440957814823</v>
      </c>
      <c r="N38" s="212"/>
      <c r="O38" s="661">
        <f t="shared" si="7"/>
        <v>1497.0932674899605</v>
      </c>
    </row>
    <row r="39" spans="1:15" ht="17.25" x14ac:dyDescent="0.25">
      <c r="A39" s="211" t="s">
        <v>220</v>
      </c>
      <c r="B39" s="327"/>
      <c r="C39" s="327"/>
      <c r="D39" s="327"/>
      <c r="E39" s="327"/>
      <c r="F39" s="327"/>
      <c r="G39" s="327"/>
      <c r="H39" s="327"/>
      <c r="I39" s="327"/>
      <c r="J39" s="327"/>
      <c r="K39" s="327"/>
      <c r="L39" s="327"/>
      <c r="M39" s="327"/>
      <c r="N39" s="328"/>
      <c r="O39" s="490"/>
    </row>
    <row r="40" spans="1:15" ht="17.25" x14ac:dyDescent="0.25">
      <c r="A40" s="337" t="s">
        <v>669</v>
      </c>
      <c r="B40" s="331">
        <f t="shared" ref="B40:M43" si="8">(B34-B35)/B35*100</f>
        <v>15.382686593617411</v>
      </c>
      <c r="C40" s="331">
        <f t="shared" si="8"/>
        <v>7.9293297757927883</v>
      </c>
      <c r="D40" s="331">
        <f t="shared" si="8"/>
        <v>11.429231638810707</v>
      </c>
      <c r="E40" s="331">
        <f t="shared" si="8"/>
        <v>2.9276322918367881E-3</v>
      </c>
      <c r="F40" s="331">
        <f t="shared" si="8"/>
        <v>18.650760876909182</v>
      </c>
      <c r="G40" s="331">
        <f t="shared" si="8"/>
        <v>11.824124737330392</v>
      </c>
      <c r="H40" s="331">
        <f t="shared" si="8"/>
        <v>4.9315349777746151</v>
      </c>
      <c r="I40" s="331">
        <f t="shared" si="8"/>
        <v>3.0774623283368987</v>
      </c>
      <c r="J40" s="331">
        <f t="shared" si="8"/>
        <v>2.8775572404903711</v>
      </c>
      <c r="K40" s="331">
        <f t="shared" si="8"/>
        <v>7.8514743846235637</v>
      </c>
      <c r="L40" s="331">
        <f t="shared" si="8"/>
        <v>1.3653380671544606</v>
      </c>
      <c r="M40" s="331">
        <f t="shared" si="8"/>
        <v>3.9365204011489685</v>
      </c>
      <c r="N40" s="328"/>
      <c r="O40" s="579">
        <f>(O34-O35)/O35*100</f>
        <v>7.3159833204342872</v>
      </c>
    </row>
    <row r="41" spans="1:15" ht="17.25" x14ac:dyDescent="0.25">
      <c r="A41" s="337" t="s">
        <v>331</v>
      </c>
      <c r="B41" s="331">
        <f t="shared" si="8"/>
        <v>10.1007002750471</v>
      </c>
      <c r="C41" s="331">
        <f t="shared" si="8"/>
        <v>9.766903153808812</v>
      </c>
      <c r="D41" s="331">
        <f t="shared" si="8"/>
        <v>5.8221369590363983</v>
      </c>
      <c r="E41" s="331">
        <f t="shared" si="8"/>
        <v>-1.307953178133656</v>
      </c>
      <c r="F41" s="331">
        <f t="shared" si="8"/>
        <v>6.0339758419396876</v>
      </c>
      <c r="G41" s="331">
        <f t="shared" si="8"/>
        <v>1.8922705017828907</v>
      </c>
      <c r="H41" s="331">
        <f t="shared" si="8"/>
        <v>8.7899420542959312</v>
      </c>
      <c r="I41" s="331">
        <f t="shared" si="8"/>
        <v>17.501270685584355</v>
      </c>
      <c r="J41" s="331">
        <f t="shared" si="8"/>
        <v>9.7850421182284997</v>
      </c>
      <c r="K41" s="331">
        <f t="shared" si="8"/>
        <v>11.043129917399643</v>
      </c>
      <c r="L41" s="331">
        <f t="shared" si="8"/>
        <v>4.5341936442455886</v>
      </c>
      <c r="M41" s="331">
        <f t="shared" si="8"/>
        <v>1.4771359310345673</v>
      </c>
      <c r="N41" s="328"/>
      <c r="O41" s="579">
        <f>(O35-O36)/O36*100</f>
        <v>6.694266081289248</v>
      </c>
    </row>
    <row r="42" spans="1:15" ht="17.25" x14ac:dyDescent="0.25">
      <c r="A42" s="337" t="s">
        <v>416</v>
      </c>
      <c r="B42" s="331">
        <f>(B36-B37)/B37*100</f>
        <v>8.6708424855737771</v>
      </c>
      <c r="C42" s="331">
        <f t="shared" si="8"/>
        <v>19.348272544653891</v>
      </c>
      <c r="D42" s="331">
        <f t="shared" si="8"/>
        <v>61.066896078350027</v>
      </c>
      <c r="E42" s="331">
        <f t="shared" si="8"/>
        <v>87.204725520833776</v>
      </c>
      <c r="F42" s="331">
        <f t="shared" si="8"/>
        <v>31.895738580890537</v>
      </c>
      <c r="G42" s="331">
        <f t="shared" si="8"/>
        <v>16.279920220077944</v>
      </c>
      <c r="H42" s="331">
        <f t="shared" si="8"/>
        <v>6.2617638746505762</v>
      </c>
      <c r="I42" s="331">
        <f t="shared" si="8"/>
        <v>10.540397524111732</v>
      </c>
      <c r="J42" s="331">
        <f t="shared" si="8"/>
        <v>12.800190429101846</v>
      </c>
      <c r="K42" s="331">
        <f t="shared" si="8"/>
        <v>7.0819327802292689</v>
      </c>
      <c r="L42" s="331">
        <f t="shared" si="8"/>
        <v>18.108382079854824</v>
      </c>
      <c r="M42" s="331">
        <f t="shared" si="8"/>
        <v>4.3923307507759519</v>
      </c>
      <c r="N42" s="328"/>
      <c r="O42" s="579">
        <f>(O36-O37)/O37*100</f>
        <v>20.181262372346534</v>
      </c>
    </row>
    <row r="43" spans="1:15" ht="17.25" x14ac:dyDescent="0.25">
      <c r="A43" s="337" t="s">
        <v>417</v>
      </c>
      <c r="B43" s="331">
        <f>(B37-B38)/B38*100</f>
        <v>-1.2796732800388602</v>
      </c>
      <c r="C43" s="331">
        <f t="shared" si="8"/>
        <v>-2.9520919370271272</v>
      </c>
      <c r="D43" s="331">
        <f t="shared" si="8"/>
        <v>-23.031267501688273</v>
      </c>
      <c r="E43" s="331">
        <f t="shared" si="8"/>
        <v>-33.025465314247796</v>
      </c>
      <c r="F43" s="331">
        <f t="shared" si="8"/>
        <v>-16.802031741153392</v>
      </c>
      <c r="G43" s="331">
        <f t="shared" si="8"/>
        <v>9.9272449096243047</v>
      </c>
      <c r="H43" s="331">
        <f t="shared" si="8"/>
        <v>3.2984304288198345</v>
      </c>
      <c r="I43" s="331">
        <f t="shared" si="8"/>
        <v>10.571328187352023</v>
      </c>
      <c r="J43" s="331">
        <f t="shared" si="8"/>
        <v>9.1819525772043757</v>
      </c>
      <c r="K43" s="331">
        <f t="shared" si="8"/>
        <v>0.6629622318777374</v>
      </c>
      <c r="L43" s="331">
        <f t="shared" si="8"/>
        <v>17.667930452034277</v>
      </c>
      <c r="M43" s="331">
        <f t="shared" si="8"/>
        <v>20.342183802917578</v>
      </c>
      <c r="N43" s="328"/>
      <c r="O43" s="579">
        <f>(O37-O38)/O38*100</f>
        <v>-0.43076130287213432</v>
      </c>
    </row>
    <row r="44" spans="1:15" ht="17.25" x14ac:dyDescent="0.25">
      <c r="A44" s="337" t="s">
        <v>670</v>
      </c>
      <c r="B44" s="549">
        <f>(B34-B38)/B38*100</f>
        <v>36.285717892030497</v>
      </c>
      <c r="C44" s="549">
        <f t="shared" ref="C44:M44" si="9">(C34-C38)/C38*100</f>
        <v>37.218670605738993</v>
      </c>
      <c r="D44" s="549">
        <f t="shared" si="9"/>
        <v>46.182803806935411</v>
      </c>
      <c r="E44" s="549">
        <f t="shared" si="9"/>
        <v>23.743211393233853</v>
      </c>
      <c r="F44" s="549">
        <f t="shared" si="9"/>
        <v>38.057199175115016</v>
      </c>
      <c r="G44" s="549">
        <f t="shared" si="9"/>
        <v>45.642060991433134</v>
      </c>
      <c r="H44" s="549">
        <f t="shared" si="9"/>
        <v>25.304167269846573</v>
      </c>
      <c r="I44" s="549">
        <f t="shared" si="9"/>
        <v>48.036848065064234</v>
      </c>
      <c r="J44" s="549">
        <f t="shared" si="9"/>
        <v>39.099159613195702</v>
      </c>
      <c r="K44" s="549">
        <f t="shared" si="9"/>
        <v>29.093295836580808</v>
      </c>
      <c r="L44" s="549">
        <f t="shared" si="9"/>
        <v>47.260639500169674</v>
      </c>
      <c r="M44" s="549">
        <f t="shared" si="9"/>
        <v>32.50212916693652</v>
      </c>
      <c r="N44" s="328"/>
      <c r="O44" s="579">
        <f>(O34-O38)/O38*100</f>
        <v>37.014786308174997</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3463-6CC6-4DF2-B2A2-5F3D654D6ACA}">
  <sheetPr>
    <tabColor rgb="FFFFC000"/>
  </sheetPr>
  <dimension ref="A1:J30"/>
  <sheetViews>
    <sheetView showGridLines="0" zoomScale="90" zoomScaleNormal="90" workbookViewId="0">
      <selection activeCell="A10" sqref="A10"/>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399" t="str">
        <f>'Indice-Index'!A30</f>
        <v>3.4   Trend storico dei ricavi  - Revenues  trend</v>
      </c>
      <c r="B1" s="425"/>
      <c r="C1" s="425"/>
      <c r="D1" s="425"/>
      <c r="E1" s="425"/>
      <c r="F1" s="425"/>
      <c r="G1" s="425"/>
      <c r="H1" s="425"/>
      <c r="I1" s="425"/>
      <c r="J1" s="426"/>
    </row>
    <row r="4" spans="1:10" x14ac:dyDescent="0.25">
      <c r="A4" s="1119" t="s">
        <v>228</v>
      </c>
      <c r="B4" s="175">
        <v>2019</v>
      </c>
      <c r="C4" s="175">
        <v>2020</v>
      </c>
      <c r="D4" s="175">
        <v>2021</v>
      </c>
      <c r="E4" s="175">
        <v>2022</v>
      </c>
      <c r="F4" s="175">
        <v>2023</v>
      </c>
      <c r="H4" s="311" t="s">
        <v>108</v>
      </c>
      <c r="I4" s="311" t="s">
        <v>108</v>
      </c>
    </row>
    <row r="5" spans="1:10" x14ac:dyDescent="0.25">
      <c r="A5" s="1120"/>
      <c r="B5" s="311" t="s">
        <v>103</v>
      </c>
      <c r="C5" s="312"/>
      <c r="D5" s="311"/>
      <c r="E5" s="311" t="s">
        <v>104</v>
      </c>
      <c r="F5" s="311" t="s">
        <v>105</v>
      </c>
      <c r="G5" s="51"/>
      <c r="H5" s="313" t="s">
        <v>107</v>
      </c>
      <c r="I5" s="313" t="s">
        <v>106</v>
      </c>
    </row>
    <row r="6" spans="1:10" x14ac:dyDescent="0.25">
      <c r="A6" s="221"/>
      <c r="B6" s="311"/>
      <c r="C6" s="312"/>
      <c r="D6" s="311"/>
      <c r="E6" s="311"/>
      <c r="F6" s="311"/>
      <c r="G6" s="51"/>
      <c r="H6" s="313"/>
      <c r="I6" s="313"/>
    </row>
    <row r="7" spans="1:10" x14ac:dyDescent="0.25">
      <c r="A7" s="668" t="s">
        <v>298</v>
      </c>
      <c r="B7" s="669">
        <f>+B13+B9</f>
        <v>6564.8535117715255</v>
      </c>
      <c r="C7" s="669">
        <f>+C13+C9</f>
        <v>6841.2121657212883</v>
      </c>
      <c r="D7" s="669">
        <f>+D13+D9</f>
        <v>7721.7941587425248</v>
      </c>
      <c r="E7" s="669">
        <f>+E13+E9</f>
        <v>7954.9178523970495</v>
      </c>
      <c r="F7" s="669">
        <f>+F13+F9</f>
        <v>8254.0328653493234</v>
      </c>
      <c r="G7" s="328"/>
      <c r="H7" s="652">
        <f>(F7-B7)/B7*100</f>
        <v>25.730648072328009</v>
      </c>
      <c r="I7" s="652">
        <f>(F7-E7)/E7*100</f>
        <v>3.7601269868819802</v>
      </c>
    </row>
    <row r="8" spans="1:10" ht="4.5" customHeight="1" x14ac:dyDescent="0.25">
      <c r="A8" s="428"/>
      <c r="B8" s="429"/>
      <c r="C8" s="429"/>
      <c r="D8" s="429"/>
      <c r="E8" s="429"/>
      <c r="F8" s="429"/>
      <c r="G8" s="328"/>
      <c r="H8" s="430"/>
      <c r="I8" s="430"/>
    </row>
    <row r="9" spans="1:10" x14ac:dyDescent="0.25">
      <c r="A9" s="431" t="s">
        <v>144</v>
      </c>
      <c r="B9" s="432">
        <f>B11+B10</f>
        <v>2338.5054919534446</v>
      </c>
      <c r="C9" s="432">
        <f>C11+C10</f>
        <v>1750.8710130666448</v>
      </c>
      <c r="D9" s="432">
        <f>D11+D10</f>
        <v>1800.4718187860183</v>
      </c>
      <c r="E9" s="432">
        <f>E11+E10</f>
        <v>1744.3751080820123</v>
      </c>
      <c r="F9" s="432">
        <f>F11+F10</f>
        <v>1725.27317373204</v>
      </c>
      <c r="G9" s="433"/>
      <c r="H9" s="434">
        <f>(F9-B9)/B9*100</f>
        <v>-26.223257560500645</v>
      </c>
      <c r="I9" s="434">
        <f>(F9-E9)/E9*100</f>
        <v>-1.0950588701632713</v>
      </c>
    </row>
    <row r="10" spans="1:10" x14ac:dyDescent="0.25">
      <c r="A10" s="24" t="s">
        <v>141</v>
      </c>
      <c r="B10" s="435">
        <v>1490.6096511192495</v>
      </c>
      <c r="C10" s="435">
        <v>1066.846752284411</v>
      </c>
      <c r="D10" s="435">
        <v>1049.2177554014006</v>
      </c>
      <c r="E10" s="435">
        <v>964.83737247199065</v>
      </c>
      <c r="F10" s="435">
        <v>922.37707708621849</v>
      </c>
      <c r="H10" s="436">
        <f>(F10-B10)/B10*100</f>
        <v>-38.12081678166809</v>
      </c>
      <c r="I10" s="436">
        <f t="shared" ref="I10:I15" si="0">(F10-E10)/E10*100</f>
        <v>-4.4007722541867835</v>
      </c>
    </row>
    <row r="11" spans="1:10" x14ac:dyDescent="0.25">
      <c r="A11" s="437" t="s">
        <v>142</v>
      </c>
      <c r="B11" s="438">
        <v>847.89584083419516</v>
      </c>
      <c r="C11" s="438">
        <v>684.0242607822338</v>
      </c>
      <c r="D11" s="438">
        <v>751.25406338461767</v>
      </c>
      <c r="E11" s="438">
        <v>779.53773561002163</v>
      </c>
      <c r="F11" s="438">
        <v>802.89609664582167</v>
      </c>
      <c r="H11" s="439">
        <f t="shared" ref="H11:H15" si="1">(F11-B11)/B11*100</f>
        <v>-5.3072254894069149</v>
      </c>
      <c r="I11" s="439">
        <f t="shared" si="0"/>
        <v>2.9964374999141161</v>
      </c>
    </row>
    <row r="12" spans="1:10" ht="4.5" customHeight="1" x14ac:dyDescent="0.25">
      <c r="B12" s="435"/>
      <c r="C12" s="435"/>
      <c r="D12" s="435"/>
      <c r="E12" s="435"/>
      <c r="F12" s="435"/>
      <c r="H12" s="436"/>
      <c r="I12" s="436"/>
    </row>
    <row r="13" spans="1:10" x14ac:dyDescent="0.25">
      <c r="A13" s="431" t="s">
        <v>137</v>
      </c>
      <c r="B13" s="432">
        <f>+B15+B14</f>
        <v>4226.3480198180814</v>
      </c>
      <c r="C13" s="432">
        <f>+C15+C14</f>
        <v>5090.3411526546433</v>
      </c>
      <c r="D13" s="432">
        <f>+D15+D14</f>
        <v>5921.3223399565068</v>
      </c>
      <c r="E13" s="432">
        <f>+E15+E14</f>
        <v>6210.5427443150375</v>
      </c>
      <c r="F13" s="432">
        <f>+F15+F14</f>
        <v>6528.7596916172843</v>
      </c>
      <c r="G13" s="433"/>
      <c r="H13" s="434">
        <f>(F13-B13)/B13*100</f>
        <v>54.477569310496762</v>
      </c>
      <c r="I13" s="434">
        <f>(F13-E13)/E13*100</f>
        <v>5.1238186484350985</v>
      </c>
    </row>
    <row r="14" spans="1:10" x14ac:dyDescent="0.25">
      <c r="A14" s="24" t="s">
        <v>145</v>
      </c>
      <c r="B14" s="435">
        <v>2729.254752328121</v>
      </c>
      <c r="C14" s="435">
        <v>3599.6967836289336</v>
      </c>
      <c r="D14" s="435">
        <v>4129.8471197791096</v>
      </c>
      <c r="E14" s="435">
        <v>4299.1414061186024</v>
      </c>
      <c r="F14" s="435">
        <v>4477.5205503318402</v>
      </c>
      <c r="H14" s="436">
        <f t="shared" si="1"/>
        <v>64.056526658510194</v>
      </c>
      <c r="I14" s="436">
        <f t="shared" si="0"/>
        <v>4.1491806703395699</v>
      </c>
    </row>
    <row r="15" spans="1:10" x14ac:dyDescent="0.25">
      <c r="A15" s="440" t="s">
        <v>146</v>
      </c>
      <c r="B15" s="441">
        <v>1497.0932674899605</v>
      </c>
      <c r="C15" s="441">
        <v>1490.6443690257095</v>
      </c>
      <c r="D15" s="441">
        <v>1791.4752201773977</v>
      </c>
      <c r="E15" s="441">
        <v>1911.4013381964351</v>
      </c>
      <c r="F15" s="441">
        <v>2051.239141285444</v>
      </c>
      <c r="H15" s="442">
        <f t="shared" si="1"/>
        <v>37.014786308174997</v>
      </c>
      <c r="I15" s="442">
        <f t="shared" si="0"/>
        <v>7.3159833204342872</v>
      </c>
    </row>
    <row r="16" spans="1:10" ht="5.0999999999999996" customHeight="1" x14ac:dyDescent="0.25">
      <c r="A16" s="383"/>
      <c r="B16" s="429"/>
      <c r="C16" s="429"/>
      <c r="D16" s="429"/>
      <c r="E16" s="429"/>
      <c r="F16" s="429"/>
      <c r="H16" s="446"/>
      <c r="I16" s="446"/>
    </row>
    <row r="17" spans="1:9" x14ac:dyDescent="0.25">
      <c r="B17" s="215"/>
      <c r="C17" s="215"/>
      <c r="D17" s="215"/>
      <c r="E17" s="215"/>
      <c r="F17" s="215"/>
      <c r="H17" s="117"/>
      <c r="I17" s="117"/>
    </row>
    <row r="18" spans="1:9" x14ac:dyDescent="0.25">
      <c r="A18" s="1119" t="s">
        <v>229</v>
      </c>
      <c r="B18" s="309" t="s">
        <v>167</v>
      </c>
      <c r="C18" s="309" t="s">
        <v>168</v>
      </c>
      <c r="D18" s="309" t="s">
        <v>297</v>
      </c>
      <c r="E18" s="309" t="s">
        <v>419</v>
      </c>
      <c r="F18" s="309" t="s">
        <v>1037</v>
      </c>
      <c r="H18" s="311" t="s">
        <v>108</v>
      </c>
      <c r="I18" s="311" t="s">
        <v>108</v>
      </c>
    </row>
    <row r="19" spans="1:9" x14ac:dyDescent="0.25">
      <c r="A19" s="1120"/>
      <c r="B19" s="408" t="s">
        <v>986</v>
      </c>
      <c r="C19" s="408" t="s">
        <v>987</v>
      </c>
      <c r="D19" s="408" t="s">
        <v>988</v>
      </c>
      <c r="E19" s="408" t="s">
        <v>989</v>
      </c>
      <c r="F19" s="408" t="s">
        <v>990</v>
      </c>
      <c r="H19" s="313" t="s">
        <v>107</v>
      </c>
      <c r="I19" s="313" t="s">
        <v>106</v>
      </c>
    </row>
    <row r="20" spans="1:9" x14ac:dyDescent="0.25">
      <c r="B20" s="311" t="s">
        <v>103</v>
      </c>
      <c r="C20" s="312"/>
      <c r="D20" s="311"/>
      <c r="E20" s="311" t="s">
        <v>104</v>
      </c>
      <c r="F20" s="311" t="s">
        <v>105</v>
      </c>
      <c r="H20" s="117"/>
      <c r="I20" s="117"/>
    </row>
    <row r="21" spans="1:9" x14ac:dyDescent="0.25">
      <c r="B21" s="443"/>
      <c r="C21" s="444"/>
      <c r="D21" s="443"/>
      <c r="E21" s="443"/>
      <c r="F21" s="443"/>
      <c r="H21" s="117"/>
      <c r="I21" s="117"/>
    </row>
    <row r="22" spans="1:9" x14ac:dyDescent="0.25">
      <c r="A22" s="670" t="s">
        <v>147</v>
      </c>
      <c r="B22" s="671">
        <f>+B28+B24</f>
        <v>1805.3727024710975</v>
      </c>
      <c r="C22" s="671">
        <f>+C28+C24</f>
        <v>2164.9099773231246</v>
      </c>
      <c r="D22" s="671">
        <f>+D28+D24</f>
        <v>2190.7438089739067</v>
      </c>
      <c r="E22" s="671">
        <f>+E28+E24</f>
        <v>2231.8192913880039</v>
      </c>
      <c r="F22" s="671">
        <f>+F28+F24</f>
        <v>2313.7482551602907</v>
      </c>
      <c r="H22" s="540">
        <f>(F22-B22)/B22*100</f>
        <v>28.159036191992708</v>
      </c>
      <c r="I22" s="540">
        <f>(F22-E22)/E22*100</f>
        <v>3.6709497085372842</v>
      </c>
    </row>
    <row r="23" spans="1:9" ht="4.5" customHeight="1" x14ac:dyDescent="0.25">
      <c r="A23" s="383"/>
      <c r="B23" s="445"/>
      <c r="C23" s="445"/>
      <c r="D23" s="445"/>
      <c r="E23" s="445"/>
      <c r="F23" s="445"/>
      <c r="H23" s="446"/>
      <c r="I23" s="446"/>
    </row>
    <row r="24" spans="1:9" x14ac:dyDescent="0.25">
      <c r="A24" s="431" t="s">
        <v>144</v>
      </c>
      <c r="B24" s="432">
        <f>+B25+B26</f>
        <v>586.19517115988629</v>
      </c>
      <c r="C24" s="432">
        <f t="shared" ref="C24:F24" si="2">+C25+C26</f>
        <v>484.94469543589463</v>
      </c>
      <c r="D24" s="432">
        <f t="shared" si="2"/>
        <v>489.34468829887749</v>
      </c>
      <c r="E24" s="432">
        <f t="shared" si="2"/>
        <v>466.31984792725802</v>
      </c>
      <c r="F24" s="432">
        <f t="shared" si="2"/>
        <v>460.38060558304954</v>
      </c>
      <c r="G24" s="433"/>
      <c r="H24" s="434">
        <f>(F24-B24)/B24*100</f>
        <v>-21.462914020238575</v>
      </c>
      <c r="I24" s="434">
        <f>(F24-E24)/E24*100</f>
        <v>-1.2736413366507513</v>
      </c>
    </row>
    <row r="25" spans="1:9" x14ac:dyDescent="0.25">
      <c r="A25" s="24" t="s">
        <v>141</v>
      </c>
      <c r="B25" s="435">
        <v>383.39603035813127</v>
      </c>
      <c r="C25" s="435">
        <v>307.36879600814132</v>
      </c>
      <c r="D25" s="435">
        <v>297.48626155924728</v>
      </c>
      <c r="E25" s="435">
        <v>267.87265231721409</v>
      </c>
      <c r="F25" s="435">
        <v>258.10662804950323</v>
      </c>
      <c r="H25" s="436">
        <f t="shared" ref="H25:H30" si="3">(F25-B25)/B25*100</f>
        <v>-32.678847037512327</v>
      </c>
      <c r="I25" s="436">
        <f t="shared" ref="I25:I30" si="4">(F25-E25)/E25*100</f>
        <v>-3.6457712958865103</v>
      </c>
    </row>
    <row r="26" spans="1:9" x14ac:dyDescent="0.25">
      <c r="A26" s="437" t="s">
        <v>142</v>
      </c>
      <c r="B26" s="438">
        <v>202.79914080175499</v>
      </c>
      <c r="C26" s="438">
        <v>177.57589942775331</v>
      </c>
      <c r="D26" s="438">
        <v>191.85842673963023</v>
      </c>
      <c r="E26" s="438">
        <v>198.44719561004393</v>
      </c>
      <c r="F26" s="438">
        <v>202.27397753354632</v>
      </c>
      <c r="H26" s="439">
        <f t="shared" si="3"/>
        <v>-0.25895734377003216</v>
      </c>
      <c r="I26" s="439">
        <f t="shared" si="4"/>
        <v>1.9283628129581374</v>
      </c>
    </row>
    <row r="27" spans="1:9" ht="4.5" customHeight="1" x14ac:dyDescent="0.25"/>
    <row r="28" spans="1:9" x14ac:dyDescent="0.25">
      <c r="A28" s="431" t="s">
        <v>137</v>
      </c>
      <c r="B28" s="432">
        <f>+B29+B30</f>
        <v>1219.1775313112112</v>
      </c>
      <c r="C28" s="432">
        <f t="shared" ref="C28:F28" si="5">+C29+C30</f>
        <v>1679.9652818872298</v>
      </c>
      <c r="D28" s="432">
        <f t="shared" si="5"/>
        <v>1701.3991206750293</v>
      </c>
      <c r="E28" s="432">
        <f t="shared" si="5"/>
        <v>1765.4994434607459</v>
      </c>
      <c r="F28" s="432">
        <f t="shared" si="5"/>
        <v>1853.3676495772411</v>
      </c>
      <c r="G28" s="433"/>
      <c r="H28" s="434">
        <f>(F28-B28)/B28*100</f>
        <v>52.017864665203092</v>
      </c>
      <c r="I28" s="434">
        <f>(F28-E28)/E28*100</f>
        <v>4.9769602840686993</v>
      </c>
    </row>
    <row r="29" spans="1:9" x14ac:dyDescent="0.25">
      <c r="A29" s="24" t="s">
        <v>145</v>
      </c>
      <c r="B29" s="435">
        <v>809.13287456040166</v>
      </c>
      <c r="C29" s="435">
        <v>1216.8147194933367</v>
      </c>
      <c r="D29" s="435">
        <v>1193.8343623123651</v>
      </c>
      <c r="E29" s="435">
        <v>1230.9647205587594</v>
      </c>
      <c r="F29" s="435">
        <v>1296.0914392242375</v>
      </c>
      <c r="H29" s="436">
        <f t="shared" si="3"/>
        <v>60.18276848884657</v>
      </c>
      <c r="I29" s="436">
        <f t="shared" si="4"/>
        <v>5.2907055399537244</v>
      </c>
    </row>
    <row r="30" spans="1:9" x14ac:dyDescent="0.25">
      <c r="A30" s="437" t="s">
        <v>148</v>
      </c>
      <c r="B30" s="438">
        <v>410.04465675080962</v>
      </c>
      <c r="C30" s="438">
        <v>463.1505623938931</v>
      </c>
      <c r="D30" s="438">
        <v>507.56475836266429</v>
      </c>
      <c r="E30" s="438">
        <v>534.53472290198647</v>
      </c>
      <c r="F30" s="438">
        <v>557.27621035300353</v>
      </c>
      <c r="H30" s="439">
        <f t="shared" si="3"/>
        <v>35.906224158328385</v>
      </c>
      <c r="I30" s="439">
        <f t="shared" si="4"/>
        <v>4.2544453104100777</v>
      </c>
    </row>
  </sheetData>
  <mergeCells count="2">
    <mergeCell ref="A4:A5"/>
    <mergeCell ref="A18:A19"/>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17CF-EDAA-44F6-B077-E191677F7126}">
  <sheetPr>
    <tabColor rgb="FFFFC000"/>
  </sheetPr>
  <dimension ref="A1:I38"/>
  <sheetViews>
    <sheetView showGridLines="0" topLeftCell="A3" zoomScale="90" zoomScaleNormal="90" workbookViewId="0">
      <selection activeCell="F17" sqref="F17"/>
    </sheetView>
  </sheetViews>
  <sheetFormatPr defaultColWidth="9.140625" defaultRowHeight="15.75" x14ac:dyDescent="0.25"/>
  <cols>
    <col min="1" max="1" width="61.85546875" style="6" customWidth="1"/>
    <col min="2" max="3" width="13.42578125" style="6" customWidth="1"/>
    <col min="4" max="4" width="1.85546875" style="6" customWidth="1"/>
    <col min="5" max="5" width="12.5703125" style="6" customWidth="1"/>
    <col min="6" max="6" width="35.140625" style="6" customWidth="1"/>
    <col min="7" max="8" width="13.42578125" style="6" customWidth="1"/>
    <col min="9" max="16384" width="9.140625" style="6"/>
  </cols>
  <sheetData>
    <row r="1" spans="1:9" ht="21" x14ac:dyDescent="0.35">
      <c r="A1" s="195" t="str">
        <f>'Indice-Index'!A31</f>
        <v>3.5   Andamento dei volumi - Volumes trend</v>
      </c>
      <c r="B1" s="98"/>
      <c r="C1" s="98"/>
      <c r="D1" s="98"/>
      <c r="E1" s="98"/>
      <c r="F1" s="10"/>
      <c r="G1" s="10"/>
      <c r="H1" s="10"/>
      <c r="I1" s="10"/>
    </row>
    <row r="3" spans="1:9" x14ac:dyDescent="0.25">
      <c r="B3" s="55">
        <f>+'3.1'!B4</f>
        <v>2022</v>
      </c>
      <c r="C3" s="55">
        <f>+'3.1'!C4</f>
        <v>2023</v>
      </c>
      <c r="D3" s="55"/>
      <c r="E3" s="1117" t="s">
        <v>163</v>
      </c>
    </row>
    <row r="4" spans="1:9" x14ac:dyDescent="0.25">
      <c r="A4" s="5"/>
      <c r="B4" s="17"/>
      <c r="C4" s="17"/>
      <c r="D4" s="17"/>
      <c r="E4" s="1118"/>
    </row>
    <row r="5" spans="1:9" x14ac:dyDescent="0.25">
      <c r="A5" s="244" t="s">
        <v>78</v>
      </c>
      <c r="B5" s="55"/>
      <c r="C5" s="8"/>
      <c r="D5" s="8"/>
      <c r="E5" s="13"/>
    </row>
    <row r="6" spans="1:9" x14ac:dyDescent="0.25">
      <c r="A6" s="167" t="s">
        <v>141</v>
      </c>
      <c r="B6" s="447">
        <v>685.5480781543539</v>
      </c>
      <c r="C6" s="447">
        <v>617.09849272112274</v>
      </c>
      <c r="D6" s="131"/>
      <c r="E6" s="241">
        <f t="shared" ref="E6:E11" si="0">(C6-B6)/B6*100</f>
        <v>-9.9846513489633715</v>
      </c>
    </row>
    <row r="7" spans="1:9" x14ac:dyDescent="0.25">
      <c r="A7" s="135" t="s">
        <v>142</v>
      </c>
      <c r="B7" s="136">
        <v>1442.4198650073602</v>
      </c>
      <c r="C7" s="136">
        <v>1352.9192363491468</v>
      </c>
      <c r="D7" s="131"/>
      <c r="E7" s="126">
        <f t="shared" si="0"/>
        <v>-6.2048943466094508</v>
      </c>
    </row>
    <row r="8" spans="1:9" x14ac:dyDescent="0.25">
      <c r="A8" s="133" t="s">
        <v>144</v>
      </c>
      <c r="B8" s="134">
        <f>+B7+B6</f>
        <v>2127.9679431617142</v>
      </c>
      <c r="C8" s="134">
        <f>+C7+C6</f>
        <v>1970.0177290702695</v>
      </c>
      <c r="D8" s="132"/>
      <c r="E8" s="146">
        <f t="shared" si="0"/>
        <v>-7.4225842827671435</v>
      </c>
    </row>
    <row r="9" spans="1:9" ht="14.1" customHeight="1" x14ac:dyDescent="0.25">
      <c r="A9" s="167" t="s">
        <v>149</v>
      </c>
      <c r="B9" s="447">
        <v>839.74558339845339</v>
      </c>
      <c r="C9" s="447">
        <v>905.58834437160999</v>
      </c>
      <c r="D9" s="131"/>
      <c r="E9" s="241">
        <f t="shared" si="0"/>
        <v>7.8407987222380751</v>
      </c>
    </row>
    <row r="10" spans="1:9" x14ac:dyDescent="0.25">
      <c r="A10" s="135" t="s">
        <v>150</v>
      </c>
      <c r="B10" s="136">
        <v>123.24743431152885</v>
      </c>
      <c r="C10" s="136">
        <v>137.19284560774418</v>
      </c>
      <c r="D10" s="131"/>
      <c r="E10" s="126">
        <f t="shared" si="0"/>
        <v>11.314970874741235</v>
      </c>
    </row>
    <row r="11" spans="1:9" x14ac:dyDescent="0.25">
      <c r="A11" s="133" t="s">
        <v>137</v>
      </c>
      <c r="B11" s="134">
        <f>+B10+B9</f>
        <v>962.99301770998227</v>
      </c>
      <c r="C11" s="134">
        <f>+C10+C9</f>
        <v>1042.7811899793542</v>
      </c>
      <c r="D11" s="132"/>
      <c r="E11" s="146">
        <f t="shared" si="0"/>
        <v>8.2854362183341532</v>
      </c>
    </row>
    <row r="12" spans="1:9" x14ac:dyDescent="0.25">
      <c r="A12" s="5"/>
      <c r="B12" s="30"/>
      <c r="C12" s="30"/>
      <c r="D12" s="30"/>
      <c r="E12" s="40"/>
    </row>
    <row r="13" spans="1:9" x14ac:dyDescent="0.25">
      <c r="A13" s="245" t="s">
        <v>151</v>
      </c>
      <c r="B13" s="55">
        <f>+C3</f>
        <v>2023</v>
      </c>
      <c r="D13" s="55"/>
    </row>
    <row r="14" spans="1:9" x14ac:dyDescent="0.25">
      <c r="A14" s="511" t="s">
        <v>157</v>
      </c>
      <c r="B14" s="672">
        <v>1.8978422584205661</v>
      </c>
      <c r="D14" s="127"/>
    </row>
    <row r="15" spans="1:9" x14ac:dyDescent="0.25">
      <c r="A15" s="511" t="s">
        <v>159</v>
      </c>
      <c r="B15" s="127">
        <v>0.22892104675770347</v>
      </c>
      <c r="D15" s="127"/>
    </row>
    <row r="16" spans="1:9" x14ac:dyDescent="0.25">
      <c r="A16" s="511" t="s">
        <v>158</v>
      </c>
      <c r="B16" s="672">
        <v>24.877914760625597</v>
      </c>
      <c r="D16" s="127"/>
    </row>
    <row r="17" spans="1:5" x14ac:dyDescent="0.25">
      <c r="A17" s="511" t="s">
        <v>160</v>
      </c>
      <c r="B17" s="127">
        <v>67.184476549288533</v>
      </c>
      <c r="D17" s="127"/>
    </row>
    <row r="18" spans="1:5" x14ac:dyDescent="0.25">
      <c r="A18" s="511" t="s">
        <v>352</v>
      </c>
      <c r="B18" s="672">
        <v>2.7082681424938397</v>
      </c>
      <c r="D18" s="127"/>
    </row>
    <row r="19" spans="1:5" x14ac:dyDescent="0.25">
      <c r="A19" s="511" t="s">
        <v>353</v>
      </c>
      <c r="B19" s="672">
        <v>0.82498722963116544</v>
      </c>
      <c r="D19" s="127"/>
    </row>
    <row r="20" spans="1:5" x14ac:dyDescent="0.25">
      <c r="A20" s="135" t="s">
        <v>343</v>
      </c>
      <c r="B20" s="672">
        <v>2.2775900127825914</v>
      </c>
      <c r="D20" s="127"/>
    </row>
    <row r="21" spans="1:5" x14ac:dyDescent="0.25">
      <c r="A21" s="503" t="s">
        <v>79</v>
      </c>
      <c r="B21" s="673">
        <f>SUM(B14:B20)</f>
        <v>100</v>
      </c>
      <c r="D21" s="130"/>
    </row>
    <row r="22" spans="1:5" x14ac:dyDescent="0.25">
      <c r="A22" s="5"/>
      <c r="B22" s="52"/>
      <c r="D22" s="52"/>
      <c r="E22" s="40"/>
    </row>
    <row r="23" spans="1:5" x14ac:dyDescent="0.25">
      <c r="A23" s="245" t="s">
        <v>136</v>
      </c>
      <c r="B23" s="55">
        <f>B13</f>
        <v>2023</v>
      </c>
      <c r="D23" s="127"/>
      <c r="E23" s="40"/>
    </row>
    <row r="24" spans="1:5" x14ac:dyDescent="0.25">
      <c r="A24" s="511" t="s">
        <v>344</v>
      </c>
      <c r="B24" s="672">
        <v>0.30059385612067474</v>
      </c>
      <c r="D24" s="127"/>
      <c r="E24" s="40"/>
    </row>
    <row r="25" spans="1:5" x14ac:dyDescent="0.25">
      <c r="A25" s="511" t="s">
        <v>345</v>
      </c>
      <c r="B25" s="672">
        <v>86.542969594572142</v>
      </c>
      <c r="D25" s="127"/>
      <c r="E25" s="40"/>
    </row>
    <row r="26" spans="1:5" x14ac:dyDescent="0.25">
      <c r="A26" s="511" t="s">
        <v>346</v>
      </c>
      <c r="B26" s="672">
        <v>6.0496017345929486E-2</v>
      </c>
      <c r="D26" s="127"/>
    </row>
    <row r="27" spans="1:5" x14ac:dyDescent="0.25">
      <c r="A27" s="511" t="s">
        <v>347</v>
      </c>
      <c r="B27" s="672">
        <v>13.095940531961256</v>
      </c>
      <c r="D27" s="130"/>
    </row>
    <row r="28" spans="1:5" x14ac:dyDescent="0.25">
      <c r="A28" s="503" t="s">
        <v>79</v>
      </c>
      <c r="B28" s="673">
        <f>+B26+B25+B24+B27</f>
        <v>100</v>
      </c>
    </row>
    <row r="30" spans="1:5" x14ac:dyDescent="0.25">
      <c r="A30" s="244" t="s">
        <v>227</v>
      </c>
      <c r="B30" s="246"/>
      <c r="C30" s="246"/>
      <c r="E30" s="15" t="str">
        <f>+'3.1'!E32</f>
        <v>2023 vs 2022</v>
      </c>
    </row>
    <row r="31" spans="1:5" x14ac:dyDescent="0.25">
      <c r="A31" s="239" t="s">
        <v>354</v>
      </c>
      <c r="B31" s="239"/>
      <c r="C31" s="239"/>
      <c r="E31" s="243">
        <v>-7.4117023084600469</v>
      </c>
    </row>
    <row r="32" spans="1:5" x14ac:dyDescent="0.25">
      <c r="A32" s="6" t="s">
        <v>355</v>
      </c>
      <c r="E32" s="122">
        <v>-11.040026620422555</v>
      </c>
    </row>
    <row r="33" spans="1:5" x14ac:dyDescent="0.25">
      <c r="A33" s="135" t="s">
        <v>350</v>
      </c>
      <c r="B33" s="135"/>
      <c r="C33" s="135"/>
      <c r="E33" s="268">
        <v>-6.9051436104406578</v>
      </c>
    </row>
    <row r="34" spans="1:5" x14ac:dyDescent="0.25">
      <c r="A34" s="166" t="s">
        <v>343</v>
      </c>
      <c r="B34" s="88"/>
      <c r="C34" s="88"/>
      <c r="E34" s="308">
        <v>-5.0879721520438768</v>
      </c>
    </row>
    <row r="36" spans="1:5" x14ac:dyDescent="0.25">
      <c r="A36" s="244" t="s">
        <v>1077</v>
      </c>
      <c r="B36" s="246"/>
      <c r="C36" s="246"/>
      <c r="E36" s="105" t="s">
        <v>669</v>
      </c>
    </row>
    <row r="37" spans="1:5" x14ac:dyDescent="0.25">
      <c r="A37" s="167" t="s">
        <v>140</v>
      </c>
      <c r="B37" s="239"/>
      <c r="C37" s="239"/>
      <c r="E37" s="243">
        <v>7.8</v>
      </c>
    </row>
    <row r="38" spans="1:5" x14ac:dyDescent="0.25">
      <c r="A38" s="166" t="s">
        <v>143</v>
      </c>
      <c r="B38" s="166"/>
      <c r="C38" s="166"/>
      <c r="E38" s="1058">
        <v>11.3</v>
      </c>
    </row>
  </sheetData>
  <mergeCells count="1">
    <mergeCell ref="E3:E4"/>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7074-D718-4AAB-AAE6-98F9880F3D7F}">
  <sheetPr>
    <tabColor rgb="FFFFCC44"/>
  </sheetPr>
  <dimension ref="A1:U45"/>
  <sheetViews>
    <sheetView showGridLines="0" topLeftCell="D1" zoomScale="90" zoomScaleNormal="90" workbookViewId="0">
      <selection activeCell="B21" sqref="B21"/>
    </sheetView>
  </sheetViews>
  <sheetFormatPr defaultColWidth="9.140625" defaultRowHeight="15.75" x14ac:dyDescent="0.25"/>
  <cols>
    <col min="1" max="1" width="58.42578125" style="24" customWidth="1"/>
    <col min="2" max="13" width="11" style="24" customWidth="1"/>
    <col min="14" max="14" width="3.140625" style="24" customWidth="1"/>
    <col min="15" max="15" width="19.140625" style="24" customWidth="1"/>
    <col min="16" max="16384" width="9.140625" style="24"/>
  </cols>
  <sheetData>
    <row r="1" spans="1:21" ht="23.25" x14ac:dyDescent="0.25">
      <c r="A1" s="196" t="str">
        <f>'Indice-Index'!A32</f>
        <v>3.6   Andamento dei volumi da servizi di corrispondenza- Mail services volumes trend</v>
      </c>
      <c r="B1" s="185"/>
      <c r="C1" s="185"/>
      <c r="D1" s="185"/>
      <c r="E1" s="185"/>
      <c r="F1" s="185"/>
      <c r="G1" s="185"/>
      <c r="H1" s="185"/>
      <c r="I1" s="185"/>
      <c r="J1" s="185"/>
      <c r="K1" s="185"/>
      <c r="L1" s="185"/>
      <c r="M1" s="185"/>
      <c r="N1" s="187"/>
      <c r="O1" s="187"/>
      <c r="P1" s="187"/>
      <c r="Q1" s="187"/>
      <c r="R1" s="187"/>
      <c r="S1" s="187"/>
      <c r="T1" s="187"/>
      <c r="U1" s="187"/>
    </row>
    <row r="2" spans="1:21" ht="5.25" customHeight="1" x14ac:dyDescent="0.25"/>
    <row r="3" spans="1:21" ht="5.25" customHeight="1" x14ac:dyDescent="0.25"/>
    <row r="4" spans="1:21" ht="15.75" customHeight="1" x14ac:dyDescent="0.25">
      <c r="A4" s="206" t="s">
        <v>356</v>
      </c>
      <c r="B4" s="182" t="str">
        <f>'3.2'!B4</f>
        <v>Gennaio</v>
      </c>
      <c r="C4" s="182" t="str">
        <f>'3.2'!C4</f>
        <v>Febbraio</v>
      </c>
      <c r="D4" s="182" t="str">
        <f>'3.2'!D4</f>
        <v>Marzo</v>
      </c>
      <c r="E4" s="182" t="str">
        <f>'3.2'!E4</f>
        <v>Aprile</v>
      </c>
      <c r="F4" s="182" t="str">
        <f>'3.2'!F4</f>
        <v>Maggio</v>
      </c>
      <c r="G4" s="182" t="str">
        <f>'3.2'!G4</f>
        <v>Giugno</v>
      </c>
      <c r="H4" s="182" t="str">
        <f>'3.2'!H4</f>
        <v>Luglio</v>
      </c>
      <c r="I4" s="182" t="str">
        <f>'3.2'!I4</f>
        <v>Agosto</v>
      </c>
      <c r="J4" s="182" t="str">
        <f>'3.2'!J4</f>
        <v>Settembre</v>
      </c>
      <c r="K4" s="182" t="str">
        <f>'3.2'!K4</f>
        <v>Ottobre</v>
      </c>
      <c r="L4" s="182" t="str">
        <f>'3.2'!L4</f>
        <v>Novembre</v>
      </c>
      <c r="M4" s="182" t="str">
        <f>'3.2'!M4</f>
        <v>Dicembre</v>
      </c>
      <c r="O4" s="182" t="str">
        <f>'3.2'!O4</f>
        <v>Gennaio-Dicembre</v>
      </c>
    </row>
    <row r="5" spans="1:21" ht="15.75" customHeight="1" x14ac:dyDescent="0.25">
      <c r="A5" s="51"/>
      <c r="B5" s="306" t="str">
        <f>'3.2'!B5</f>
        <v>January</v>
      </c>
      <c r="C5" s="306" t="str">
        <f>'3.2'!C5</f>
        <v>February</v>
      </c>
      <c r="D5" s="306" t="str">
        <f>'3.2'!D5</f>
        <v>March</v>
      </c>
      <c r="E5" s="306" t="str">
        <f>'3.2'!E5</f>
        <v>April</v>
      </c>
      <c r="F5" s="306" t="str">
        <f>'3.2'!F5</f>
        <v>May</v>
      </c>
      <c r="G5" s="306" t="str">
        <f>'3.2'!G5</f>
        <v>June</v>
      </c>
      <c r="H5" s="306" t="str">
        <f>'3.2'!H5</f>
        <v>July</v>
      </c>
      <c r="I5" s="306" t="str">
        <f>'3.2'!I5</f>
        <v>August</v>
      </c>
      <c r="J5" s="306" t="str">
        <f>'3.2'!J5</f>
        <v>September</v>
      </c>
      <c r="K5" s="306" t="str">
        <f>'3.2'!K5</f>
        <v>October</v>
      </c>
      <c r="L5" s="306" t="str">
        <f>'3.2'!L5</f>
        <v>November</v>
      </c>
      <c r="M5" s="306" t="str">
        <f>'3.2'!M5</f>
        <v>December</v>
      </c>
      <c r="N5" s="307"/>
      <c r="O5" s="306" t="str">
        <f>'3.2'!O5</f>
        <v>January-December</v>
      </c>
    </row>
    <row r="6" spans="1:21" ht="6.75" customHeight="1" x14ac:dyDescent="0.25">
      <c r="A6" s="51"/>
      <c r="B6" s="207"/>
      <c r="C6" s="207"/>
      <c r="D6" s="207"/>
      <c r="E6" s="207"/>
      <c r="F6" s="207"/>
      <c r="G6" s="207"/>
      <c r="H6" s="207"/>
      <c r="I6" s="207"/>
      <c r="J6" s="207"/>
      <c r="K6" s="207"/>
      <c r="L6" s="207"/>
      <c r="M6" s="207"/>
      <c r="O6" s="177"/>
    </row>
    <row r="7" spans="1:21" ht="15.75" customHeight="1" x14ac:dyDescent="0.25">
      <c r="A7" s="201" t="s">
        <v>219</v>
      </c>
      <c r="B7" s="162"/>
    </row>
    <row r="8" spans="1:21" ht="15.75" customHeight="1" x14ac:dyDescent="0.25">
      <c r="A8" s="659">
        <v>2023</v>
      </c>
      <c r="B8" s="885">
        <f t="shared" ref="B8:M12" si="0">+B21+B34</f>
        <v>170.11496059627592</v>
      </c>
      <c r="C8" s="885">
        <f t="shared" si="0"/>
        <v>176.15384394814899</v>
      </c>
      <c r="D8" s="885">
        <f t="shared" si="0"/>
        <v>179.91902263304365</v>
      </c>
      <c r="E8" s="885">
        <f t="shared" si="0"/>
        <v>162.57581207363313</v>
      </c>
      <c r="F8" s="885">
        <f t="shared" si="0"/>
        <v>181.34846641814283</v>
      </c>
      <c r="G8" s="885">
        <f t="shared" si="0"/>
        <v>155.78551229374867</v>
      </c>
      <c r="H8" s="885">
        <f t="shared" si="0"/>
        <v>147.07693910740454</v>
      </c>
      <c r="I8" s="885">
        <f t="shared" si="0"/>
        <v>137.77039923941268</v>
      </c>
      <c r="J8" s="885">
        <f t="shared" si="0"/>
        <v>160.89504577780525</v>
      </c>
      <c r="K8" s="885">
        <f t="shared" si="0"/>
        <v>191.18307842261967</v>
      </c>
      <c r="L8" s="885">
        <f t="shared" si="0"/>
        <v>176.63881946969292</v>
      </c>
      <c r="M8" s="885">
        <f t="shared" si="0"/>
        <v>130.55582909034104</v>
      </c>
      <c r="N8" s="190"/>
      <c r="O8" s="883">
        <f>SUM(B8:M8)</f>
        <v>1970.0177290702695</v>
      </c>
    </row>
    <row r="9" spans="1:21" ht="15.75" customHeight="1" x14ac:dyDescent="0.25">
      <c r="A9" s="662">
        <v>2022</v>
      </c>
      <c r="B9" s="885">
        <f t="shared" si="0"/>
        <v>183.78268494966798</v>
      </c>
      <c r="C9" s="885">
        <f t="shared" si="0"/>
        <v>177.64104490999307</v>
      </c>
      <c r="D9" s="885">
        <f t="shared" si="0"/>
        <v>208.18881463884475</v>
      </c>
      <c r="E9" s="885">
        <f t="shared" si="0"/>
        <v>177.76591970437079</v>
      </c>
      <c r="F9" s="885">
        <f t="shared" si="0"/>
        <v>189.12826726328638</v>
      </c>
      <c r="G9" s="885">
        <f t="shared" si="0"/>
        <v>176.25047066178797</v>
      </c>
      <c r="H9" s="885">
        <f t="shared" si="0"/>
        <v>162.04843275101371</v>
      </c>
      <c r="I9" s="885">
        <f t="shared" si="0"/>
        <v>141.19512108128987</v>
      </c>
      <c r="J9" s="885">
        <f t="shared" si="0"/>
        <v>178.86672359697107</v>
      </c>
      <c r="K9" s="885">
        <f t="shared" si="0"/>
        <v>189.8656681935737</v>
      </c>
      <c r="L9" s="885">
        <f t="shared" si="0"/>
        <v>188.95620162676204</v>
      </c>
      <c r="M9" s="885">
        <f t="shared" si="0"/>
        <v>154.27859378415246</v>
      </c>
      <c r="N9" s="190"/>
      <c r="O9" s="883">
        <f t="shared" ref="O9:O12" si="1">SUM(B9:M9)</f>
        <v>2127.9679431617137</v>
      </c>
    </row>
    <row r="10" spans="1:21" ht="15.75" customHeight="1" x14ac:dyDescent="0.25">
      <c r="A10" s="662">
        <v>2021</v>
      </c>
      <c r="B10" s="885">
        <f t="shared" si="0"/>
        <v>189.77905306383553</v>
      </c>
      <c r="C10" s="885">
        <f t="shared" si="0"/>
        <v>192.60078219696078</v>
      </c>
      <c r="D10" s="885">
        <f t="shared" si="0"/>
        <v>204.05874886074929</v>
      </c>
      <c r="E10" s="885">
        <f t="shared" si="0"/>
        <v>215.3343615772003</v>
      </c>
      <c r="F10" s="885">
        <f t="shared" si="0"/>
        <v>189.12626824852043</v>
      </c>
      <c r="G10" s="885">
        <f t="shared" si="0"/>
        <v>174.89717801993652</v>
      </c>
      <c r="H10" s="885">
        <f t="shared" si="0"/>
        <v>180.53556443054612</v>
      </c>
      <c r="I10" s="885">
        <f t="shared" si="0"/>
        <v>161.85727294216969</v>
      </c>
      <c r="J10" s="885">
        <f t="shared" si="0"/>
        <v>189.65525245322129</v>
      </c>
      <c r="K10" s="885">
        <f t="shared" si="0"/>
        <v>198.55181319051837</v>
      </c>
      <c r="L10" s="885">
        <f t="shared" si="0"/>
        <v>216.47367705685167</v>
      </c>
      <c r="M10" s="885">
        <f t="shared" si="0"/>
        <v>188.33234945882992</v>
      </c>
      <c r="N10" s="886"/>
      <c r="O10" s="883">
        <f t="shared" si="1"/>
        <v>2301.2023214993396</v>
      </c>
    </row>
    <row r="11" spans="1:21" ht="15.75" customHeight="1" x14ac:dyDescent="0.25">
      <c r="A11" s="662">
        <v>2020</v>
      </c>
      <c r="B11" s="885">
        <f t="shared" si="0"/>
        <v>239.80386484314369</v>
      </c>
      <c r="C11" s="885">
        <f t="shared" si="0"/>
        <v>221.87309964845929</v>
      </c>
      <c r="D11" s="885">
        <f t="shared" si="0"/>
        <v>159.79508849736595</v>
      </c>
      <c r="E11" s="885">
        <f t="shared" si="0"/>
        <v>180.96239685237887</v>
      </c>
      <c r="F11" s="885">
        <f t="shared" si="0"/>
        <v>176.30285410545972</v>
      </c>
      <c r="G11" s="885">
        <f t="shared" si="0"/>
        <v>177.21005631783805</v>
      </c>
      <c r="H11" s="885">
        <f t="shared" si="0"/>
        <v>199.78845927058902</v>
      </c>
      <c r="I11" s="885">
        <f t="shared" si="0"/>
        <v>156.05543037891471</v>
      </c>
      <c r="J11" s="885">
        <f t="shared" si="0"/>
        <v>188.9342519830563</v>
      </c>
      <c r="K11" s="885">
        <f t="shared" si="0"/>
        <v>213.48373827666569</v>
      </c>
      <c r="L11" s="885">
        <f t="shared" si="0"/>
        <v>204.59605715008507</v>
      </c>
      <c r="M11" s="885">
        <f t="shared" si="0"/>
        <v>194.78159445240919</v>
      </c>
      <c r="N11" s="886"/>
      <c r="O11" s="883">
        <f t="shared" si="1"/>
        <v>2313.5868917763655</v>
      </c>
    </row>
    <row r="12" spans="1:21" ht="15.75" customHeight="1" x14ac:dyDescent="0.25">
      <c r="A12" s="662">
        <v>2019</v>
      </c>
      <c r="B12" s="885">
        <f t="shared" si="0"/>
        <v>269.92563352496927</v>
      </c>
      <c r="C12" s="885">
        <f t="shared" si="0"/>
        <v>238.7867268265781</v>
      </c>
      <c r="D12" s="885">
        <f t="shared" si="0"/>
        <v>260.13707557237041</v>
      </c>
      <c r="E12" s="885">
        <f t="shared" si="0"/>
        <v>262.45081528430734</v>
      </c>
      <c r="F12" s="885">
        <f t="shared" si="0"/>
        <v>272.16749684018589</v>
      </c>
      <c r="G12" s="885">
        <f t="shared" si="0"/>
        <v>222.49836251257199</v>
      </c>
      <c r="H12" s="885">
        <f t="shared" si="0"/>
        <v>240.93122107415735</v>
      </c>
      <c r="I12" s="885">
        <f t="shared" si="0"/>
        <v>185.8611922042181</v>
      </c>
      <c r="J12" s="885">
        <f t="shared" si="0"/>
        <v>209.60773597570943</v>
      </c>
      <c r="K12" s="885">
        <f t="shared" si="0"/>
        <v>267.21258481785389</v>
      </c>
      <c r="L12" s="885">
        <f t="shared" si="0"/>
        <v>246.92407237094977</v>
      </c>
      <c r="M12" s="885">
        <f t="shared" si="0"/>
        <v>188.03909841740352</v>
      </c>
      <c r="N12" s="886"/>
      <c r="O12" s="883">
        <f t="shared" si="1"/>
        <v>2864.5420154212752</v>
      </c>
    </row>
    <row r="13" spans="1:21" ht="15.75" customHeight="1" x14ac:dyDescent="0.25">
      <c r="A13" s="211" t="s">
        <v>220</v>
      </c>
      <c r="B13" s="327"/>
      <c r="C13" s="327"/>
      <c r="D13" s="327"/>
      <c r="E13" s="327"/>
      <c r="F13" s="327"/>
      <c r="G13" s="327"/>
      <c r="H13" s="327"/>
      <c r="I13" s="327"/>
      <c r="J13" s="327"/>
      <c r="K13" s="327"/>
      <c r="L13" s="327"/>
      <c r="M13" s="327"/>
      <c r="N13" s="328"/>
      <c r="O13" s="490"/>
    </row>
    <row r="14" spans="1:21" ht="15.75" customHeight="1" x14ac:dyDescent="0.25">
      <c r="A14" s="337" t="s">
        <v>669</v>
      </c>
      <c r="B14" s="331">
        <f t="shared" ref="B14:M17" si="2">(B8-B9)/B9*100</f>
        <v>-7.4368944806390207</v>
      </c>
      <c r="C14" s="331">
        <f t="shared" si="2"/>
        <v>-0.83719444602322302</v>
      </c>
      <c r="D14" s="331">
        <f t="shared" si="2"/>
        <v>-13.578919719986915</v>
      </c>
      <c r="E14" s="331">
        <f t="shared" si="2"/>
        <v>-8.5450055083669518</v>
      </c>
      <c r="F14" s="331">
        <f t="shared" si="2"/>
        <v>-4.1135050607285697</v>
      </c>
      <c r="G14" s="331">
        <f t="shared" si="2"/>
        <v>-11.611292889713805</v>
      </c>
      <c r="H14" s="331">
        <f t="shared" si="2"/>
        <v>-9.2389006110369234</v>
      </c>
      <c r="I14" s="331">
        <f t="shared" si="2"/>
        <v>-2.4255242076710859</v>
      </c>
      <c r="J14" s="331">
        <f t="shared" si="2"/>
        <v>-10.047524468363523</v>
      </c>
      <c r="K14" s="331">
        <f t="shared" si="2"/>
        <v>0.69386437347000351</v>
      </c>
      <c r="L14" s="331">
        <f t="shared" si="2"/>
        <v>-6.5186440302177395</v>
      </c>
      <c r="M14" s="331">
        <f t="shared" si="2"/>
        <v>-15.37657565572667</v>
      </c>
      <c r="N14" s="328"/>
      <c r="O14" s="579">
        <f>(O8-O9)/O9*100</f>
        <v>-7.422584282767124</v>
      </c>
    </row>
    <row r="15" spans="1:21" ht="15.75" customHeight="1" x14ac:dyDescent="0.25">
      <c r="A15" s="337" t="s">
        <v>331</v>
      </c>
      <c r="B15" s="331">
        <f t="shared" si="2"/>
        <v>-3.1596575161277505</v>
      </c>
      <c r="C15" s="331">
        <f t="shared" si="2"/>
        <v>-7.7672256136890034</v>
      </c>
      <c r="D15" s="331">
        <f t="shared" si="2"/>
        <v>2.0239591789881226</v>
      </c>
      <c r="E15" s="331">
        <f t="shared" si="2"/>
        <v>-17.446561523048292</v>
      </c>
      <c r="F15" s="331">
        <f t="shared" si="2"/>
        <v>1.0569736210921158E-3</v>
      </c>
      <c r="G15" s="331">
        <f t="shared" si="2"/>
        <v>0.77376470974116673</v>
      </c>
      <c r="H15" s="331">
        <f t="shared" si="2"/>
        <v>-10.240160567722709</v>
      </c>
      <c r="I15" s="331">
        <f t="shared" si="2"/>
        <v>-12.76566167543317</v>
      </c>
      <c r="J15" s="331">
        <f t="shared" si="2"/>
        <v>-5.688494632602505</v>
      </c>
      <c r="K15" s="331">
        <f t="shared" si="2"/>
        <v>-4.3747497730529288</v>
      </c>
      <c r="L15" s="331">
        <f t="shared" si="2"/>
        <v>-12.711695853377508</v>
      </c>
      <c r="M15" s="331">
        <f t="shared" si="2"/>
        <v>-18.081734642258962</v>
      </c>
      <c r="N15" s="328"/>
      <c r="O15" s="579">
        <f>(O9-O10)/O10*100</f>
        <v>-7.5279942454062763</v>
      </c>
    </row>
    <row r="16" spans="1:21" ht="15.75" customHeight="1" x14ac:dyDescent="0.25">
      <c r="A16" s="337" t="s">
        <v>416</v>
      </c>
      <c r="B16" s="331">
        <f t="shared" si="2"/>
        <v>-20.860719576821459</v>
      </c>
      <c r="C16" s="331">
        <f t="shared" si="2"/>
        <v>-13.193270161131847</v>
      </c>
      <c r="D16" s="331">
        <f t="shared" si="2"/>
        <v>27.700263368303073</v>
      </c>
      <c r="E16" s="331">
        <f t="shared" si="2"/>
        <v>18.993981801015021</v>
      </c>
      <c r="F16" s="331">
        <f t="shared" si="2"/>
        <v>7.2735147755407787</v>
      </c>
      <c r="G16" s="331">
        <f t="shared" si="2"/>
        <v>-1.3051619902164202</v>
      </c>
      <c r="H16" s="331">
        <f t="shared" si="2"/>
        <v>-9.6366401294317043</v>
      </c>
      <c r="I16" s="331">
        <f t="shared" si="2"/>
        <v>3.7178088254715997</v>
      </c>
      <c r="J16" s="331">
        <f t="shared" si="2"/>
        <v>0.38161448366157275</v>
      </c>
      <c r="K16" s="331">
        <f t="shared" si="2"/>
        <v>-6.9944086639499385</v>
      </c>
      <c r="L16" s="331">
        <f t="shared" si="2"/>
        <v>5.8054001979390826</v>
      </c>
      <c r="M16" s="331">
        <f t="shared" si="2"/>
        <v>-3.3110135542888823</v>
      </c>
      <c r="N16" s="328"/>
      <c r="O16" s="579">
        <f>(O10-O11)/O11*100</f>
        <v>-0.53529739129516973</v>
      </c>
    </row>
    <row r="17" spans="1:15" ht="15.75" customHeight="1" x14ac:dyDescent="0.25">
      <c r="A17" s="337" t="s">
        <v>417</v>
      </c>
      <c r="B17" s="331">
        <f t="shared" si="2"/>
        <v>-11.159284240056881</v>
      </c>
      <c r="C17" s="331">
        <f t="shared" si="2"/>
        <v>-7.0831521512510838</v>
      </c>
      <c r="D17" s="331">
        <f t="shared" si="2"/>
        <v>-38.572735875586176</v>
      </c>
      <c r="E17" s="331">
        <f t="shared" si="2"/>
        <v>-31.049024688170167</v>
      </c>
      <c r="F17" s="331">
        <f t="shared" si="2"/>
        <v>-35.222663928535511</v>
      </c>
      <c r="G17" s="331">
        <f t="shared" si="2"/>
        <v>-20.354444717396504</v>
      </c>
      <c r="H17" s="331">
        <f t="shared" si="2"/>
        <v>-17.076558870261486</v>
      </c>
      <c r="I17" s="331">
        <f t="shared" si="2"/>
        <v>-16.036570879494743</v>
      </c>
      <c r="J17" s="331">
        <f t="shared" si="2"/>
        <v>-9.8629394074696251</v>
      </c>
      <c r="K17" s="331">
        <f t="shared" si="2"/>
        <v>-20.107154226217528</v>
      </c>
      <c r="L17" s="331">
        <f t="shared" si="2"/>
        <v>-17.142117742686526</v>
      </c>
      <c r="M17" s="331">
        <f t="shared" si="2"/>
        <v>3.5856883444733834</v>
      </c>
      <c r="N17" s="328"/>
      <c r="O17" s="579">
        <f>(O11-O12)/O12*100</f>
        <v>-19.233619918257098</v>
      </c>
    </row>
    <row r="18" spans="1:15" ht="15.75" customHeight="1" x14ac:dyDescent="0.25">
      <c r="A18" s="337" t="s">
        <v>670</v>
      </c>
      <c r="B18" s="549">
        <f>(B8-B12)/B12*100</f>
        <v>-36.977100553682853</v>
      </c>
      <c r="C18" s="549">
        <f t="shared" ref="C18:M18" si="3">(C8-C12)/C12*100</f>
        <v>-26.229633326276563</v>
      </c>
      <c r="D18" s="549">
        <f t="shared" si="3"/>
        <v>-30.836839678783122</v>
      </c>
      <c r="E18" s="549">
        <f t="shared" si="3"/>
        <v>-38.05475060250118</v>
      </c>
      <c r="F18" s="549">
        <f t="shared" si="3"/>
        <v>-33.36880100542318</v>
      </c>
      <c r="G18" s="549">
        <f t="shared" si="3"/>
        <v>-29.983524132701785</v>
      </c>
      <c r="H18" s="549">
        <f t="shared" si="3"/>
        <v>-38.954802764173493</v>
      </c>
      <c r="I18" s="549">
        <f t="shared" si="3"/>
        <v>-25.874574672890748</v>
      </c>
      <c r="J18" s="549">
        <f t="shared" si="3"/>
        <v>-23.239929562308372</v>
      </c>
      <c r="K18" s="549">
        <f t="shared" si="3"/>
        <v>-28.452816489560146</v>
      </c>
      <c r="L18" s="549">
        <f t="shared" si="3"/>
        <v>-28.464317887835794</v>
      </c>
      <c r="M18" s="549">
        <f t="shared" si="3"/>
        <v>-30.569849467935047</v>
      </c>
      <c r="N18" s="328"/>
      <c r="O18" s="579">
        <f>(O8-O12)/O12*100</f>
        <v>-31.227480048654549</v>
      </c>
    </row>
    <row r="19" spans="1:15" ht="6.75" customHeight="1" x14ac:dyDescent="0.25">
      <c r="B19" s="177"/>
      <c r="C19" s="177"/>
      <c r="D19" s="177"/>
      <c r="E19" s="177"/>
      <c r="F19" s="177"/>
      <c r="G19" s="177"/>
      <c r="H19" s="177"/>
      <c r="I19" s="177"/>
      <c r="J19" s="177"/>
      <c r="K19" s="177"/>
      <c r="L19" s="177"/>
      <c r="M19" s="177"/>
      <c r="O19" s="490"/>
    </row>
    <row r="20" spans="1:15" ht="15.75" customHeight="1" x14ac:dyDescent="0.25">
      <c r="A20" s="188" t="s">
        <v>215</v>
      </c>
      <c r="B20" s="162"/>
      <c r="O20" s="491"/>
    </row>
    <row r="21" spans="1:15" ht="15.75" customHeight="1" x14ac:dyDescent="0.25">
      <c r="A21" s="659">
        <v>2023</v>
      </c>
      <c r="B21" s="882">
        <v>48.083373573442607</v>
      </c>
      <c r="C21" s="882">
        <v>48.384953542282311</v>
      </c>
      <c r="D21" s="882">
        <v>60.430207352923603</v>
      </c>
      <c r="E21" s="882">
        <v>50.018327403156277</v>
      </c>
      <c r="F21" s="882">
        <v>54.442034044403442</v>
      </c>
      <c r="G21" s="882">
        <v>48.798893015828803</v>
      </c>
      <c r="H21" s="882">
        <v>42.523673243095864</v>
      </c>
      <c r="I21" s="882">
        <v>38.295218891532855</v>
      </c>
      <c r="J21" s="882">
        <v>47.354495499256558</v>
      </c>
      <c r="K21" s="882">
        <v>62.779594116914694</v>
      </c>
      <c r="L21" s="882">
        <v>66.517137131352484</v>
      </c>
      <c r="M21" s="882">
        <v>49.470584906933304</v>
      </c>
      <c r="O21" s="883">
        <f>SUM(B21:M21)</f>
        <v>617.09849272112274</v>
      </c>
    </row>
    <row r="22" spans="1:15" ht="15.75" customHeight="1" x14ac:dyDescent="0.25">
      <c r="A22" s="664">
        <v>2022</v>
      </c>
      <c r="B22" s="882">
        <v>55.608780507381162</v>
      </c>
      <c r="C22" s="882">
        <v>54.833183100813237</v>
      </c>
      <c r="D22" s="882">
        <v>69.641907902609177</v>
      </c>
      <c r="E22" s="882">
        <v>59.563016760564196</v>
      </c>
      <c r="F22" s="882">
        <v>59.533524842390598</v>
      </c>
      <c r="G22" s="882">
        <v>54.842667329363877</v>
      </c>
      <c r="H22" s="882">
        <v>47.779782014285487</v>
      </c>
      <c r="I22" s="882">
        <v>40.547237604546325</v>
      </c>
      <c r="J22" s="882">
        <v>53.201606497878785</v>
      </c>
      <c r="K22" s="882">
        <v>62.384326997284425</v>
      </c>
      <c r="L22" s="882">
        <v>69.935630744295764</v>
      </c>
      <c r="M22" s="882">
        <v>57.676413852940819</v>
      </c>
      <c r="O22" s="883">
        <f t="shared" ref="O22:O25" si="4">SUM(B22:M22)</f>
        <v>685.5480781543539</v>
      </c>
    </row>
    <row r="23" spans="1:15" ht="15.75" customHeight="1" x14ac:dyDescent="0.25">
      <c r="A23" s="664">
        <v>2021</v>
      </c>
      <c r="B23" s="882">
        <v>60.576048333835516</v>
      </c>
      <c r="C23" s="882">
        <v>59.289692910890935</v>
      </c>
      <c r="D23" s="882">
        <v>74.851739745629416</v>
      </c>
      <c r="E23" s="882">
        <v>65.78426607608327</v>
      </c>
      <c r="F23" s="882">
        <v>60.90299377702722</v>
      </c>
      <c r="G23" s="882">
        <v>58.215434118607831</v>
      </c>
      <c r="H23" s="882">
        <v>55.552958499286234</v>
      </c>
      <c r="I23" s="882">
        <v>52.225774304256674</v>
      </c>
      <c r="J23" s="882">
        <v>65.976373103303288</v>
      </c>
      <c r="K23" s="882">
        <v>65.279808417009761</v>
      </c>
      <c r="L23" s="882">
        <v>78.480984631142448</v>
      </c>
      <c r="M23" s="882">
        <v>78.315935733486128</v>
      </c>
      <c r="O23" s="883">
        <f t="shared" si="4"/>
        <v>775.45200965055869</v>
      </c>
    </row>
    <row r="24" spans="1:15" ht="15.75" customHeight="1" x14ac:dyDescent="0.25">
      <c r="A24" s="664">
        <v>2020</v>
      </c>
      <c r="B24" s="882">
        <v>78.138415483400095</v>
      </c>
      <c r="C24" s="882">
        <v>75.013880258715673</v>
      </c>
      <c r="D24" s="882">
        <v>60.14804202565157</v>
      </c>
      <c r="E24" s="882">
        <v>60.514897621865138</v>
      </c>
      <c r="F24" s="882">
        <v>66.338668580443667</v>
      </c>
      <c r="G24" s="882">
        <v>64.878923964406241</v>
      </c>
      <c r="H24" s="882">
        <v>63.964102143652319</v>
      </c>
      <c r="I24" s="882">
        <v>51.00821908391471</v>
      </c>
      <c r="J24" s="882">
        <v>65.448763646872379</v>
      </c>
      <c r="K24" s="882">
        <v>77.736404192541954</v>
      </c>
      <c r="L24" s="882">
        <v>79.157868739967</v>
      </c>
      <c r="M24" s="882">
        <v>74.968803431534113</v>
      </c>
      <c r="O24" s="883">
        <f t="shared" si="4"/>
        <v>817.3169891729649</v>
      </c>
    </row>
    <row r="25" spans="1:15" ht="15.75" customHeight="1" x14ac:dyDescent="0.25">
      <c r="A25" s="664">
        <v>2019</v>
      </c>
      <c r="B25" s="882">
        <v>90.821008702616709</v>
      </c>
      <c r="C25" s="882">
        <v>88.511807991336582</v>
      </c>
      <c r="D25" s="882">
        <v>101.34017270770033</v>
      </c>
      <c r="E25" s="882">
        <v>98.408724233434086</v>
      </c>
      <c r="F25" s="882">
        <v>108.1919289256798</v>
      </c>
      <c r="G25" s="882">
        <v>86.941804566260217</v>
      </c>
      <c r="H25" s="882">
        <v>82.641894517354913</v>
      </c>
      <c r="I25" s="882">
        <v>63.013900959760967</v>
      </c>
      <c r="J25" s="882">
        <v>61.056943433512892</v>
      </c>
      <c r="K25" s="882">
        <v>95.455049675706306</v>
      </c>
      <c r="L25" s="882">
        <v>95.283000774690535</v>
      </c>
      <c r="M25" s="882">
        <v>69.893063334320786</v>
      </c>
      <c r="O25" s="883">
        <f t="shared" si="4"/>
        <v>1041.559299822374</v>
      </c>
    </row>
    <row r="26" spans="1:15" ht="15.75" customHeight="1" x14ac:dyDescent="0.25">
      <c r="A26" s="211" t="s">
        <v>220</v>
      </c>
      <c r="B26" s="327"/>
      <c r="C26" s="327"/>
      <c r="D26" s="327"/>
      <c r="E26" s="327"/>
      <c r="F26" s="327"/>
      <c r="G26" s="327"/>
      <c r="H26" s="327"/>
      <c r="I26" s="327"/>
      <c r="J26" s="327"/>
      <c r="K26" s="327"/>
      <c r="L26" s="327"/>
      <c r="M26" s="327"/>
      <c r="N26" s="328"/>
      <c r="O26" s="490"/>
    </row>
    <row r="27" spans="1:15" ht="15.75" customHeight="1" x14ac:dyDescent="0.25">
      <c r="A27" s="337" t="s">
        <v>669</v>
      </c>
      <c r="B27" s="331">
        <f t="shared" ref="B27:M30" si="5">(B21-B22)/B22*100</f>
        <v>-13.532767424992675</v>
      </c>
      <c r="C27" s="331">
        <f t="shared" si="5"/>
        <v>-11.759721383811641</v>
      </c>
      <c r="D27" s="331">
        <f t="shared" si="5"/>
        <v>-13.227237488334884</v>
      </c>
      <c r="E27" s="331">
        <f t="shared" si="5"/>
        <v>-16.024523062316277</v>
      </c>
      <c r="F27" s="331">
        <f t="shared" si="5"/>
        <v>-8.5523086554448078</v>
      </c>
      <c r="G27" s="331">
        <f t="shared" si="5"/>
        <v>-11.020204902213273</v>
      </c>
      <c r="H27" s="331">
        <f t="shared" si="5"/>
        <v>-11.000696423474935</v>
      </c>
      <c r="I27" s="331">
        <f t="shared" si="5"/>
        <v>-5.5540619930196291</v>
      </c>
      <c r="J27" s="331">
        <f t="shared" si="5"/>
        <v>-10.990478264703077</v>
      </c>
      <c r="K27" s="331">
        <f t="shared" si="5"/>
        <v>0.63360003811129473</v>
      </c>
      <c r="L27" s="331">
        <f t="shared" si="5"/>
        <v>-4.8880571699456734</v>
      </c>
      <c r="M27" s="331">
        <f t="shared" si="5"/>
        <v>-14.227356379906261</v>
      </c>
      <c r="N27" s="328"/>
      <c r="O27" s="579">
        <f>(O21-O22)/O22*100</f>
        <v>-9.9846513489633715</v>
      </c>
    </row>
    <row r="28" spans="1:15" ht="15.75" customHeight="1" x14ac:dyDescent="0.25">
      <c r="A28" s="337" t="s">
        <v>331</v>
      </c>
      <c r="B28" s="331">
        <f t="shared" si="5"/>
        <v>-8.2000526001294531</v>
      </c>
      <c r="C28" s="331">
        <f t="shared" si="5"/>
        <v>-7.5165000715648524</v>
      </c>
      <c r="D28" s="331">
        <f t="shared" si="5"/>
        <v>-6.9602014071081646</v>
      </c>
      <c r="E28" s="331">
        <f t="shared" si="5"/>
        <v>-9.4570475382728194</v>
      </c>
      <c r="F28" s="331">
        <f t="shared" si="5"/>
        <v>-2.2486069234139836</v>
      </c>
      <c r="G28" s="331">
        <f t="shared" si="5"/>
        <v>-5.7935955306496494</v>
      </c>
      <c r="H28" s="331">
        <f t="shared" si="5"/>
        <v>-13.992371774584461</v>
      </c>
      <c r="I28" s="331">
        <f t="shared" si="5"/>
        <v>-22.361634375535697</v>
      </c>
      <c r="J28" s="331">
        <f t="shared" si="5"/>
        <v>-19.36263847881159</v>
      </c>
      <c r="K28" s="331">
        <f t="shared" si="5"/>
        <v>-4.4354931332348535</v>
      </c>
      <c r="L28" s="331">
        <f t="shared" si="5"/>
        <v>-10.888438679776396</v>
      </c>
      <c r="M28" s="331">
        <f t="shared" si="5"/>
        <v>-26.354178989551823</v>
      </c>
      <c r="N28" s="328"/>
      <c r="O28" s="579">
        <f>(O22-O23)/O23*100</f>
        <v>-11.593745373968162</v>
      </c>
    </row>
    <row r="29" spans="1:15" ht="15.75" customHeight="1" x14ac:dyDescent="0.25">
      <c r="A29" s="337" t="s">
        <v>416</v>
      </c>
      <c r="B29" s="331">
        <f>(B23-B24)/B24*100</f>
        <v>-22.47597041853961</v>
      </c>
      <c r="C29" s="331">
        <f t="shared" si="5"/>
        <v>-20.961703745484868</v>
      </c>
      <c r="D29" s="331">
        <f t="shared" si="5"/>
        <v>24.445845990642727</v>
      </c>
      <c r="E29" s="331">
        <f t="shared" si="5"/>
        <v>8.7075557611357706</v>
      </c>
      <c r="F29" s="331">
        <f t="shared" si="5"/>
        <v>-8.1938255918190954</v>
      </c>
      <c r="G29" s="331">
        <f t="shared" si="5"/>
        <v>-10.270654071658342</v>
      </c>
      <c r="H29" s="331">
        <f t="shared" si="5"/>
        <v>-13.149787712920771</v>
      </c>
      <c r="I29" s="331">
        <f t="shared" si="5"/>
        <v>2.3869784952478699</v>
      </c>
      <c r="J29" s="331">
        <f t="shared" si="5"/>
        <v>0.80614121189151322</v>
      </c>
      <c r="K29" s="331">
        <f t="shared" si="5"/>
        <v>-16.024147122471717</v>
      </c>
      <c r="L29" s="331">
        <f t="shared" si="5"/>
        <v>-0.85510653533145442</v>
      </c>
      <c r="M29" s="331">
        <f t="shared" si="5"/>
        <v>4.4647001802673989</v>
      </c>
      <c r="N29" s="328"/>
      <c r="O29" s="579">
        <f>(O23-O24)/O24*100</f>
        <v>-5.1222451113819334</v>
      </c>
    </row>
    <row r="30" spans="1:15" ht="15.75" customHeight="1" x14ac:dyDescent="0.25">
      <c r="A30" s="337" t="s">
        <v>417</v>
      </c>
      <c r="B30" s="331">
        <f>(B24-B25)/B25*100</f>
        <v>-13.96438269117265</v>
      </c>
      <c r="C30" s="331">
        <f t="shared" si="5"/>
        <v>-15.249861051241965</v>
      </c>
      <c r="D30" s="331">
        <f t="shared" si="5"/>
        <v>-40.64738551498322</v>
      </c>
      <c r="E30" s="331">
        <f t="shared" si="5"/>
        <v>-38.506572366166928</v>
      </c>
      <c r="F30" s="331">
        <f t="shared" si="5"/>
        <v>-38.684272256562096</v>
      </c>
      <c r="G30" s="331">
        <f t="shared" si="5"/>
        <v>-25.376607619225776</v>
      </c>
      <c r="H30" s="331">
        <f t="shared" si="5"/>
        <v>-22.600876326449935</v>
      </c>
      <c r="I30" s="331">
        <f t="shared" si="5"/>
        <v>-19.052433975660023</v>
      </c>
      <c r="J30" s="331">
        <f t="shared" si="5"/>
        <v>7.1929906188997137</v>
      </c>
      <c r="K30" s="331">
        <f t="shared" si="5"/>
        <v>-18.562292454260611</v>
      </c>
      <c r="L30" s="331">
        <f t="shared" si="5"/>
        <v>-16.923409111404432</v>
      </c>
      <c r="M30" s="331">
        <f t="shared" si="5"/>
        <v>7.2621514282961748</v>
      </c>
      <c r="N30" s="328"/>
      <c r="O30" s="579">
        <f>(O24-O25)/O25*100</f>
        <v>-21.529480912671133</v>
      </c>
    </row>
    <row r="31" spans="1:15" ht="15.75" customHeight="1" x14ac:dyDescent="0.25">
      <c r="A31" s="337" t="s">
        <v>670</v>
      </c>
      <c r="B31" s="549">
        <f>(B21-B25)/B25*100</f>
        <v>-47.056992362982591</v>
      </c>
      <c r="C31" s="549">
        <f t="shared" ref="C31:M31" si="6">(C21-C25)/C25*100</f>
        <v>-45.335029709235897</v>
      </c>
      <c r="D31" s="549">
        <f t="shared" si="6"/>
        <v>-40.368951681950492</v>
      </c>
      <c r="E31" s="549">
        <f t="shared" si="6"/>
        <v>-49.172872839496996</v>
      </c>
      <c r="F31" s="549">
        <f t="shared" si="6"/>
        <v>-49.680133643054589</v>
      </c>
      <c r="G31" s="549">
        <f t="shared" si="6"/>
        <v>-43.871773470450435</v>
      </c>
      <c r="H31" s="549">
        <f t="shared" si="6"/>
        <v>-48.544653421315466</v>
      </c>
      <c r="I31" s="549">
        <f t="shared" si="6"/>
        <v>-39.227347762540234</v>
      </c>
      <c r="J31" s="549">
        <f t="shared" si="6"/>
        <v>-22.442079743440519</v>
      </c>
      <c r="K31" s="549">
        <f t="shared" si="6"/>
        <v>-34.231248812714874</v>
      </c>
      <c r="L31" s="549">
        <f t="shared" si="6"/>
        <v>-30.189922031694614</v>
      </c>
      <c r="M31" s="549">
        <f t="shared" si="6"/>
        <v>-29.21960700119876</v>
      </c>
      <c r="N31" s="328"/>
      <c r="O31" s="579">
        <f>(O21-O25)/O25*100</f>
        <v>-40.752437923950964</v>
      </c>
    </row>
    <row r="32" spans="1:15" ht="6.75" customHeight="1" x14ac:dyDescent="0.25">
      <c r="A32" s="208"/>
      <c r="B32" s="205"/>
      <c r="C32" s="205"/>
      <c r="D32" s="205"/>
      <c r="E32" s="205"/>
      <c r="F32" s="205"/>
      <c r="G32" s="205"/>
      <c r="H32" s="205"/>
      <c r="I32" s="205"/>
      <c r="J32" s="205"/>
      <c r="K32" s="205"/>
      <c r="L32" s="205"/>
      <c r="M32" s="205"/>
      <c r="N32" s="202"/>
      <c r="O32" s="492"/>
    </row>
    <row r="33" spans="1:15" ht="15.75" customHeight="1" x14ac:dyDescent="0.25">
      <c r="A33" s="188" t="s">
        <v>216</v>
      </c>
      <c r="B33" s="189"/>
      <c r="C33" s="183"/>
      <c r="D33" s="183"/>
      <c r="E33" s="183"/>
      <c r="F33" s="183"/>
      <c r="G33" s="183"/>
      <c r="H33" s="177"/>
      <c r="I33" s="177"/>
      <c r="J33" s="177"/>
      <c r="K33" s="177"/>
      <c r="L33" s="177"/>
      <c r="M33" s="177"/>
      <c r="O33" s="493"/>
    </row>
    <row r="34" spans="1:15" ht="15.75" customHeight="1" x14ac:dyDescent="0.25">
      <c r="A34" s="659">
        <v>2023</v>
      </c>
      <c r="B34" s="882">
        <v>122.03158702283332</v>
      </c>
      <c r="C34" s="882">
        <v>127.76889040586667</v>
      </c>
      <c r="D34" s="882">
        <v>119.48881528012004</v>
      </c>
      <c r="E34" s="882">
        <v>112.55748467047687</v>
      </c>
      <c r="F34" s="882">
        <v>126.90643237373941</v>
      </c>
      <c r="G34" s="882">
        <v>106.98661927791987</v>
      </c>
      <c r="H34" s="882">
        <v>104.55326586430868</v>
      </c>
      <c r="I34" s="882">
        <v>99.475180347879828</v>
      </c>
      <c r="J34" s="882">
        <v>113.54055027854868</v>
      </c>
      <c r="K34" s="882">
        <v>128.40348430570498</v>
      </c>
      <c r="L34" s="882">
        <v>110.12168233834043</v>
      </c>
      <c r="M34" s="882">
        <v>81.085244183407738</v>
      </c>
      <c r="O34" s="883">
        <f>SUM(B34:M34)</f>
        <v>1352.9192363491463</v>
      </c>
    </row>
    <row r="35" spans="1:15" ht="15.75" customHeight="1" x14ac:dyDescent="0.25">
      <c r="A35" s="664">
        <v>2022</v>
      </c>
      <c r="B35" s="882">
        <v>128.17390444228681</v>
      </c>
      <c r="C35" s="882">
        <v>122.80786180917984</v>
      </c>
      <c r="D35" s="882">
        <v>138.54690673623557</v>
      </c>
      <c r="E35" s="882">
        <v>118.20290294380661</v>
      </c>
      <c r="F35" s="882">
        <v>129.59474242089578</v>
      </c>
      <c r="G35" s="882">
        <v>121.40780333242409</v>
      </c>
      <c r="H35" s="882">
        <v>114.26865073672822</v>
      </c>
      <c r="I35" s="882">
        <v>100.64788347674356</v>
      </c>
      <c r="J35" s="882">
        <v>125.66511709909229</v>
      </c>
      <c r="K35" s="882">
        <v>127.48134119628926</v>
      </c>
      <c r="L35" s="882">
        <v>119.02057088246626</v>
      </c>
      <c r="M35" s="882">
        <v>96.602179931211637</v>
      </c>
      <c r="O35" s="883">
        <f t="shared" ref="O35:O38" si="7">SUM(B35:M35)</f>
        <v>1442.4198650073599</v>
      </c>
    </row>
    <row r="36" spans="1:15" ht="15.75" customHeight="1" x14ac:dyDescent="0.25">
      <c r="A36" s="664">
        <v>2021</v>
      </c>
      <c r="B36" s="882">
        <v>129.20300473</v>
      </c>
      <c r="C36" s="882">
        <v>133.31108928606986</v>
      </c>
      <c r="D36" s="882">
        <v>129.20700911511986</v>
      </c>
      <c r="E36" s="882">
        <v>149.55009550111703</v>
      </c>
      <c r="F36" s="882">
        <v>128.22327447149323</v>
      </c>
      <c r="G36" s="882">
        <v>116.6817439013287</v>
      </c>
      <c r="H36" s="882">
        <v>124.98260593125988</v>
      </c>
      <c r="I36" s="882">
        <v>109.63149863791301</v>
      </c>
      <c r="J36" s="882">
        <v>123.67887934991799</v>
      </c>
      <c r="K36" s="882">
        <v>133.27200477350863</v>
      </c>
      <c r="L36" s="882">
        <v>137.99269242570924</v>
      </c>
      <c r="M36" s="882">
        <v>110.01641372534378</v>
      </c>
      <c r="O36" s="883">
        <f t="shared" si="7"/>
        <v>1525.7503118487809</v>
      </c>
    </row>
    <row r="37" spans="1:15" ht="15.75" customHeight="1" x14ac:dyDescent="0.25">
      <c r="A37" s="664">
        <v>2020</v>
      </c>
      <c r="B37" s="882">
        <v>161.6654493597436</v>
      </c>
      <c r="C37" s="882">
        <v>146.8592193897436</v>
      </c>
      <c r="D37" s="882">
        <v>99.647046471714376</v>
      </c>
      <c r="E37" s="882">
        <v>120.44749923051373</v>
      </c>
      <c r="F37" s="882">
        <v>109.96418552501605</v>
      </c>
      <c r="G37" s="882">
        <v>112.33113235343183</v>
      </c>
      <c r="H37" s="882">
        <v>135.82435712693669</v>
      </c>
      <c r="I37" s="882">
        <v>105.047211295</v>
      </c>
      <c r="J37" s="882">
        <v>123.48548833618393</v>
      </c>
      <c r="K37" s="882">
        <v>135.74733408412374</v>
      </c>
      <c r="L37" s="882">
        <v>125.43818841011807</v>
      </c>
      <c r="M37" s="882">
        <v>119.8127910208751</v>
      </c>
      <c r="O37" s="883">
        <f t="shared" si="7"/>
        <v>1496.2699026034006</v>
      </c>
    </row>
    <row r="38" spans="1:15" ht="15.75" customHeight="1" x14ac:dyDescent="0.25">
      <c r="A38" s="664">
        <v>2019</v>
      </c>
      <c r="B38" s="882">
        <v>179.10462482235258</v>
      </c>
      <c r="C38" s="882">
        <v>150.27491883524152</v>
      </c>
      <c r="D38" s="882">
        <v>158.79690286467007</v>
      </c>
      <c r="E38" s="882">
        <v>164.04209105087327</v>
      </c>
      <c r="F38" s="882">
        <v>163.97556791450606</v>
      </c>
      <c r="G38" s="882">
        <v>135.55655794631176</v>
      </c>
      <c r="H38" s="882">
        <v>158.28932655680245</v>
      </c>
      <c r="I38" s="882">
        <v>122.84729124445714</v>
      </c>
      <c r="J38" s="882">
        <v>148.55079254219655</v>
      </c>
      <c r="K38" s="882">
        <v>171.75753514214756</v>
      </c>
      <c r="L38" s="882">
        <v>151.64107159625925</v>
      </c>
      <c r="M38" s="882">
        <v>118.14603508308272</v>
      </c>
      <c r="O38" s="883">
        <f t="shared" si="7"/>
        <v>1822.9827155989012</v>
      </c>
    </row>
    <row r="39" spans="1:15" ht="15.75" customHeight="1" x14ac:dyDescent="0.25">
      <c r="A39" s="211" t="s">
        <v>220</v>
      </c>
      <c r="B39" s="327"/>
      <c r="C39" s="327"/>
      <c r="D39" s="327"/>
      <c r="E39" s="327"/>
      <c r="F39" s="327"/>
      <c r="G39" s="327"/>
      <c r="H39" s="327"/>
      <c r="I39" s="327"/>
      <c r="J39" s="327"/>
      <c r="K39" s="327"/>
      <c r="L39" s="327"/>
      <c r="M39" s="327"/>
      <c r="N39" s="328"/>
      <c r="O39" s="490"/>
    </row>
    <row r="40" spans="1:15" ht="15.75" customHeight="1" x14ac:dyDescent="0.25">
      <c r="A40" s="337" t="s">
        <v>669</v>
      </c>
      <c r="B40" s="331">
        <f t="shared" ref="B40:M43" si="8">(B34-B35)/B35*100</f>
        <v>-4.7921746990388421</v>
      </c>
      <c r="C40" s="331">
        <f t="shared" si="8"/>
        <v>4.0396669428178216</v>
      </c>
      <c r="D40" s="331">
        <f t="shared" si="8"/>
        <v>-13.755696106877483</v>
      </c>
      <c r="E40" s="331">
        <f t="shared" si="8"/>
        <v>-4.7760402940472266</v>
      </c>
      <c r="F40" s="331">
        <f t="shared" si="8"/>
        <v>-2.0743974616079148</v>
      </c>
      <c r="G40" s="331">
        <f t="shared" si="8"/>
        <v>-11.87830078353192</v>
      </c>
      <c r="H40" s="331">
        <f t="shared" si="8"/>
        <v>-8.5022311979542931</v>
      </c>
      <c r="I40" s="331">
        <f t="shared" si="8"/>
        <v>-1.1651542867612352</v>
      </c>
      <c r="J40" s="331">
        <f t="shared" si="8"/>
        <v>-9.6483153801407511</v>
      </c>
      <c r="K40" s="331">
        <f t="shared" si="8"/>
        <v>0.72335535597781719</v>
      </c>
      <c r="L40" s="331">
        <f t="shared" si="8"/>
        <v>-7.4767651324018152</v>
      </c>
      <c r="M40" s="331">
        <f t="shared" si="8"/>
        <v>-16.062718003727429</v>
      </c>
      <c r="N40" s="328"/>
      <c r="O40" s="579">
        <f>(O34-O35)/O35*100</f>
        <v>-6.2048943466094686</v>
      </c>
    </row>
    <row r="41" spans="1:15" ht="15.75" customHeight="1" x14ac:dyDescent="0.25">
      <c r="A41" s="337" t="s">
        <v>331</v>
      </c>
      <c r="B41" s="331">
        <f t="shared" si="8"/>
        <v>-0.79649872683978074</v>
      </c>
      <c r="C41" s="331">
        <f t="shared" si="8"/>
        <v>-7.8787350198236936</v>
      </c>
      <c r="D41" s="331">
        <f t="shared" si="8"/>
        <v>7.228630772494796</v>
      </c>
      <c r="E41" s="331">
        <f t="shared" si="8"/>
        <v>-20.960998020276278</v>
      </c>
      <c r="F41" s="331">
        <f t="shared" si="8"/>
        <v>1.0695936093158065</v>
      </c>
      <c r="G41" s="331">
        <f t="shared" si="8"/>
        <v>4.0503846386560358</v>
      </c>
      <c r="H41" s="331">
        <f t="shared" si="8"/>
        <v>-8.5723570209636311</v>
      </c>
      <c r="I41" s="331">
        <f t="shared" si="8"/>
        <v>-8.1943741285889153</v>
      </c>
      <c r="J41" s="331">
        <f t="shared" si="8"/>
        <v>1.605963572450182</v>
      </c>
      <c r="K41" s="331">
        <f t="shared" si="8"/>
        <v>-4.3449962256217303</v>
      </c>
      <c r="L41" s="331">
        <f t="shared" si="8"/>
        <v>-13.748642199627309</v>
      </c>
      <c r="M41" s="331">
        <f t="shared" si="8"/>
        <v>-12.192938616978379</v>
      </c>
      <c r="N41" s="328"/>
      <c r="O41" s="579">
        <f>(O35-O36)/O36*100</f>
        <v>-5.4616044443371541</v>
      </c>
    </row>
    <row r="42" spans="1:15" ht="15.75" customHeight="1" x14ac:dyDescent="0.25">
      <c r="A42" s="337" t="s">
        <v>416</v>
      </c>
      <c r="B42" s="331">
        <f>(B36-B37)/B37*100</f>
        <v>-20.080013854727259</v>
      </c>
      <c r="C42" s="331">
        <f t="shared" si="8"/>
        <v>-9.2252499774759933</v>
      </c>
      <c r="D42" s="331">
        <f t="shared" si="8"/>
        <v>29.664665125620477</v>
      </c>
      <c r="E42" s="331">
        <f t="shared" si="8"/>
        <v>24.162059367381662</v>
      </c>
      <c r="F42" s="331">
        <f t="shared" si="8"/>
        <v>16.60457798991597</v>
      </c>
      <c r="G42" s="331">
        <f t="shared" si="8"/>
        <v>3.8730238507775177</v>
      </c>
      <c r="H42" s="331">
        <f t="shared" si="8"/>
        <v>-7.9821848047066295</v>
      </c>
      <c r="I42" s="331">
        <f t="shared" si="8"/>
        <v>4.3640257427102362</v>
      </c>
      <c r="J42" s="331">
        <f t="shared" si="8"/>
        <v>0.156610316191615</v>
      </c>
      <c r="K42" s="331">
        <f t="shared" si="8"/>
        <v>-1.8234828163042431</v>
      </c>
      <c r="L42" s="331">
        <f t="shared" si="8"/>
        <v>10.008518278775218</v>
      </c>
      <c r="M42" s="331">
        <f t="shared" si="8"/>
        <v>-8.1764035476182855</v>
      </c>
      <c r="N42" s="328"/>
      <c r="O42" s="579">
        <f>(O36-O37)/O37*100</f>
        <v>1.9702601244659506</v>
      </c>
    </row>
    <row r="43" spans="1:15" ht="17.25" x14ac:dyDescent="0.25">
      <c r="A43" s="337" t="s">
        <v>417</v>
      </c>
      <c r="B43" s="331">
        <f>(B37-B38)/B38*100</f>
        <v>-9.7368649636525362</v>
      </c>
      <c r="C43" s="331">
        <f t="shared" si="8"/>
        <v>-2.2729670872375101</v>
      </c>
      <c r="D43" s="331">
        <f t="shared" si="8"/>
        <v>-37.248746874719842</v>
      </c>
      <c r="E43" s="331">
        <f t="shared" si="8"/>
        <v>-26.575247572795107</v>
      </c>
      <c r="F43" s="331">
        <f t="shared" si="8"/>
        <v>-32.938676826324873</v>
      </c>
      <c r="G43" s="331">
        <f t="shared" si="8"/>
        <v>-17.133383987278979</v>
      </c>
      <c r="H43" s="331">
        <f t="shared" si="8"/>
        <v>-14.192346330947439</v>
      </c>
      <c r="I43" s="331">
        <f t="shared" si="8"/>
        <v>-14.489599053540614</v>
      </c>
      <c r="J43" s="331">
        <f t="shared" si="8"/>
        <v>-16.873221459853667</v>
      </c>
      <c r="K43" s="331">
        <f t="shared" si="8"/>
        <v>-20.965718347216363</v>
      </c>
      <c r="L43" s="331">
        <f t="shared" si="8"/>
        <v>-17.279542349783526</v>
      </c>
      <c r="M43" s="331">
        <f t="shared" si="8"/>
        <v>1.4107590970956212</v>
      </c>
      <c r="N43" s="328"/>
      <c r="O43" s="579">
        <f>(O37-O38)/O38*100</f>
        <v>-17.921882100136436</v>
      </c>
    </row>
    <row r="44" spans="1:15" ht="17.25" x14ac:dyDescent="0.25">
      <c r="A44" s="337" t="s">
        <v>670</v>
      </c>
      <c r="B44" s="549">
        <f>(B34-B38)/B38*100</f>
        <v>-31.865753246811995</v>
      </c>
      <c r="C44" s="549">
        <f t="shared" ref="C44:M44" si="9">(C34-C38)/C38*100</f>
        <v>-14.976570011693049</v>
      </c>
      <c r="D44" s="549">
        <f t="shared" si="9"/>
        <v>-24.753686548943072</v>
      </c>
      <c r="E44" s="549">
        <f t="shared" si="9"/>
        <v>-31.384997625048456</v>
      </c>
      <c r="F44" s="549">
        <f t="shared" si="9"/>
        <v>-22.606499256092736</v>
      </c>
      <c r="G44" s="549">
        <f t="shared" si="9"/>
        <v>-21.076028412957516</v>
      </c>
      <c r="H44" s="549">
        <f t="shared" si="9"/>
        <v>-33.948000071382239</v>
      </c>
      <c r="I44" s="549">
        <f t="shared" si="9"/>
        <v>-19.025336789940706</v>
      </c>
      <c r="J44" s="549">
        <f t="shared" si="9"/>
        <v>-23.567859628687639</v>
      </c>
      <c r="K44" s="549">
        <f t="shared" si="9"/>
        <v>-25.241425827730069</v>
      </c>
      <c r="L44" s="549">
        <f t="shared" si="9"/>
        <v>-27.380042109213793</v>
      </c>
      <c r="M44" s="549">
        <f t="shared" si="9"/>
        <v>-31.368628556695171</v>
      </c>
      <c r="N44" s="328"/>
      <c r="O44" s="579">
        <f>(O34-O38)/O38*100</f>
        <v>-25.785405161964235</v>
      </c>
    </row>
    <row r="45" spans="1:15" x14ac:dyDescent="0.25">
      <c r="B45" s="190"/>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556AD-CF7F-4219-80D8-DD29FED88F16}">
  <sheetPr>
    <tabColor rgb="FFFFCC44"/>
  </sheetPr>
  <dimension ref="A1:O45"/>
  <sheetViews>
    <sheetView showGridLines="0" zoomScale="90" zoomScaleNormal="90" workbookViewId="0">
      <selection activeCell="O25" sqref="O25"/>
    </sheetView>
  </sheetViews>
  <sheetFormatPr defaultColWidth="9.140625" defaultRowHeight="15.75" x14ac:dyDescent="0.25"/>
  <cols>
    <col min="1" max="1" width="66.5703125" style="24" customWidth="1"/>
    <col min="2" max="13" width="11" style="24" customWidth="1"/>
    <col min="14" max="14" width="3.140625" style="24" customWidth="1"/>
    <col min="15" max="15" width="19.140625" style="24" customWidth="1"/>
    <col min="16" max="16384" width="9.140625" style="24"/>
  </cols>
  <sheetData>
    <row r="1" spans="1:15" ht="23.25" x14ac:dyDescent="0.25">
      <c r="A1" s="399" t="str">
        <f>'Indice-Index'!A33</f>
        <v>3.7   Andamento dei volumi da servizi di consegna pacchi  - Parcel services volumes trend</v>
      </c>
      <c r="B1" s="186"/>
      <c r="C1" s="186"/>
      <c r="D1" s="186"/>
      <c r="E1" s="186"/>
      <c r="F1" s="186"/>
      <c r="G1" s="186"/>
      <c r="H1" s="186"/>
      <c r="I1" s="186"/>
      <c r="J1" s="186"/>
      <c r="K1" s="186"/>
      <c r="L1" s="186"/>
      <c r="M1" s="186"/>
      <c r="N1" s="187"/>
      <c r="O1" s="187"/>
    </row>
    <row r="2" spans="1:15" ht="5.25" customHeight="1" x14ac:dyDescent="0.25"/>
    <row r="3" spans="1:15" ht="5.25" customHeight="1" x14ac:dyDescent="0.25"/>
    <row r="4" spans="1:15" ht="15.75" customHeight="1" x14ac:dyDescent="0.25">
      <c r="A4" s="51"/>
      <c r="B4" s="182" t="str">
        <f>'3.6'!B4</f>
        <v>Gennaio</v>
      </c>
      <c r="C4" s="182" t="str">
        <f>'3.6'!C4</f>
        <v>Febbraio</v>
      </c>
      <c r="D4" s="182" t="str">
        <f>'3.6'!D4</f>
        <v>Marzo</v>
      </c>
      <c r="E4" s="182" t="str">
        <f>'3.6'!E4</f>
        <v>Aprile</v>
      </c>
      <c r="F4" s="182" t="str">
        <f>'3.6'!F4</f>
        <v>Maggio</v>
      </c>
      <c r="G4" s="182" t="str">
        <f>'3.6'!G4</f>
        <v>Giugno</v>
      </c>
      <c r="H4" s="182" t="str">
        <f>'3.6'!H4</f>
        <v>Luglio</v>
      </c>
      <c r="I4" s="182" t="str">
        <f>'3.6'!I4</f>
        <v>Agosto</v>
      </c>
      <c r="J4" s="182" t="str">
        <f>'3.6'!J4</f>
        <v>Settembre</v>
      </c>
      <c r="K4" s="182" t="str">
        <f>'3.6'!K4</f>
        <v>Ottobre</v>
      </c>
      <c r="L4" s="182" t="str">
        <f>'3.6'!L4</f>
        <v>Novembre</v>
      </c>
      <c r="M4" s="182" t="str">
        <f>'3.6'!M4</f>
        <v>Dicembre</v>
      </c>
      <c r="O4" s="182" t="str">
        <f>'3.6'!O4</f>
        <v>Gennaio-Dicembre</v>
      </c>
    </row>
    <row r="5" spans="1:15" ht="15.75" customHeight="1" x14ac:dyDescent="0.25">
      <c r="A5" s="51"/>
      <c r="B5" s="306" t="str">
        <f>'3.6'!B5</f>
        <v>January</v>
      </c>
      <c r="C5" s="306" t="str">
        <f>'3.6'!C5</f>
        <v>February</v>
      </c>
      <c r="D5" s="306" t="str">
        <f>'3.6'!D5</f>
        <v>March</v>
      </c>
      <c r="E5" s="306" t="str">
        <f>'3.6'!E5</f>
        <v>April</v>
      </c>
      <c r="F5" s="306" t="str">
        <f>'3.6'!F5</f>
        <v>May</v>
      </c>
      <c r="G5" s="306" t="str">
        <f>'3.6'!G5</f>
        <v>June</v>
      </c>
      <c r="H5" s="306" t="str">
        <f>'3.6'!H5</f>
        <v>July</v>
      </c>
      <c r="I5" s="306" t="str">
        <f>'3.6'!I5</f>
        <v>August</v>
      </c>
      <c r="J5" s="306" t="str">
        <f>'3.6'!J5</f>
        <v>September</v>
      </c>
      <c r="K5" s="306" t="str">
        <f>'3.6'!K5</f>
        <v>October</v>
      </c>
      <c r="L5" s="306" t="str">
        <f>'3.6'!L5</f>
        <v>November</v>
      </c>
      <c r="M5" s="306" t="str">
        <f>'3.6'!M5</f>
        <v>December</v>
      </c>
      <c r="O5" s="306" t="str">
        <f>'3.6'!O5</f>
        <v>January-December</v>
      </c>
    </row>
    <row r="6" spans="1:15" ht="6.75" customHeight="1" x14ac:dyDescent="0.25">
      <c r="B6" s="177"/>
      <c r="C6" s="177"/>
      <c r="D6" s="177"/>
      <c r="E6" s="177"/>
      <c r="F6" s="177"/>
      <c r="G6" s="177"/>
      <c r="H6" s="177"/>
      <c r="I6" s="177"/>
      <c r="J6" s="177"/>
      <c r="K6" s="177"/>
      <c r="L6" s="177"/>
      <c r="M6" s="177"/>
      <c r="O6" s="161"/>
    </row>
    <row r="7" spans="1:15" ht="15.75" customHeight="1" x14ac:dyDescent="0.25">
      <c r="A7" s="201" t="s">
        <v>221</v>
      </c>
      <c r="B7" s="162"/>
    </row>
    <row r="8" spans="1:15" ht="15.75" customHeight="1" x14ac:dyDescent="0.25">
      <c r="A8" s="659">
        <v>2023</v>
      </c>
      <c r="B8" s="885">
        <f t="shared" ref="B8:M12" si="0">+B21+B34</f>
        <v>85.580331546620002</v>
      </c>
      <c r="C8" s="885">
        <f t="shared" si="0"/>
        <v>76.26807639164555</v>
      </c>
      <c r="D8" s="885">
        <f t="shared" si="0"/>
        <v>88.208052080029162</v>
      </c>
      <c r="E8" s="885">
        <f t="shared" si="0"/>
        <v>73.428957090023957</v>
      </c>
      <c r="F8" s="885">
        <f t="shared" si="0"/>
        <v>89.20943264799547</v>
      </c>
      <c r="G8" s="885">
        <f t="shared" si="0"/>
        <v>83.956471060259986</v>
      </c>
      <c r="H8" s="885">
        <f t="shared" si="0"/>
        <v>86.656329228554569</v>
      </c>
      <c r="I8" s="885">
        <f t="shared" si="0"/>
        <v>73.692491068595459</v>
      </c>
      <c r="J8" s="885">
        <f t="shared" si="0"/>
        <v>82.981223263090001</v>
      </c>
      <c r="K8" s="885">
        <f t="shared" si="0"/>
        <v>93.046740616150004</v>
      </c>
      <c r="L8" s="885">
        <f t="shared" si="0"/>
        <v>104.60437578213998</v>
      </c>
      <c r="M8" s="885">
        <f t="shared" si="0"/>
        <v>105.14870920425</v>
      </c>
      <c r="N8" s="190"/>
      <c r="O8" s="883">
        <f>SUM(B8:M8)</f>
        <v>1042.7811899793542</v>
      </c>
    </row>
    <row r="9" spans="1:15" ht="15.75" customHeight="1" x14ac:dyDescent="0.25">
      <c r="A9" s="662">
        <v>2022</v>
      </c>
      <c r="B9" s="885">
        <f t="shared" si="0"/>
        <v>80.708421877165094</v>
      </c>
      <c r="C9" s="885">
        <f t="shared" si="0"/>
        <v>71.934718997004566</v>
      </c>
      <c r="D9" s="885">
        <f t="shared" si="0"/>
        <v>79.05019217974224</v>
      </c>
      <c r="E9" s="885">
        <f t="shared" si="0"/>
        <v>71.159943735185891</v>
      </c>
      <c r="F9" s="885">
        <f t="shared" si="0"/>
        <v>80.852755686981453</v>
      </c>
      <c r="G9" s="885">
        <f t="shared" si="0"/>
        <v>74.295460059344435</v>
      </c>
      <c r="H9" s="885">
        <f t="shared" si="0"/>
        <v>78.492392240797258</v>
      </c>
      <c r="I9" s="885">
        <f t="shared" si="0"/>
        <v>67.446101658438153</v>
      </c>
      <c r="J9" s="885">
        <f t="shared" si="0"/>
        <v>77.864065208917197</v>
      </c>
      <c r="K9" s="885">
        <f t="shared" si="0"/>
        <v>80.304711207358466</v>
      </c>
      <c r="L9" s="885">
        <f t="shared" si="0"/>
        <v>95.28521388822935</v>
      </c>
      <c r="M9" s="885">
        <f t="shared" si="0"/>
        <v>105.59906097081812</v>
      </c>
      <c r="N9" s="190"/>
      <c r="O9" s="883">
        <f t="shared" ref="O9:O12" si="1">SUM(B9:M9)</f>
        <v>962.9930377099821</v>
      </c>
    </row>
    <row r="10" spans="1:15" ht="15.75" customHeight="1" x14ac:dyDescent="0.25">
      <c r="A10" s="662">
        <v>2021</v>
      </c>
      <c r="B10" s="885">
        <f t="shared" si="0"/>
        <v>81.292181019304692</v>
      </c>
      <c r="C10" s="885">
        <f t="shared" si="0"/>
        <v>73.720493883578015</v>
      </c>
      <c r="D10" s="885">
        <f t="shared" si="0"/>
        <v>88.98997501065594</v>
      </c>
      <c r="E10" s="885">
        <f t="shared" si="0"/>
        <v>78.193710460810351</v>
      </c>
      <c r="F10" s="885">
        <f t="shared" si="0"/>
        <v>74.913781142059861</v>
      </c>
      <c r="G10" s="885">
        <f t="shared" si="0"/>
        <v>75.182871632700298</v>
      </c>
      <c r="H10" s="885">
        <f t="shared" si="0"/>
        <v>71.064039418651134</v>
      </c>
      <c r="I10" s="885">
        <f t="shared" si="0"/>
        <v>58.665591077294458</v>
      </c>
      <c r="J10" s="885">
        <f t="shared" si="0"/>
        <v>72.025162221706637</v>
      </c>
      <c r="K10" s="885">
        <f t="shared" si="0"/>
        <v>72.89363198244628</v>
      </c>
      <c r="L10" s="885">
        <f t="shared" si="0"/>
        <v>86.177459835453831</v>
      </c>
      <c r="M10" s="885">
        <f t="shared" si="0"/>
        <v>96.049513061802443</v>
      </c>
      <c r="N10" s="887"/>
      <c r="O10" s="883">
        <f t="shared" si="1"/>
        <v>929.16841074646413</v>
      </c>
    </row>
    <row r="11" spans="1:15" ht="15.75" customHeight="1" x14ac:dyDescent="0.25">
      <c r="A11" s="662">
        <v>2020</v>
      </c>
      <c r="B11" s="885">
        <f t="shared" si="0"/>
        <v>56.22094961314</v>
      </c>
      <c r="C11" s="885">
        <f t="shared" si="0"/>
        <v>50.089334810570008</v>
      </c>
      <c r="D11" s="885">
        <f t="shared" si="0"/>
        <v>51.060687025458783</v>
      </c>
      <c r="E11" s="885">
        <f t="shared" si="0"/>
        <v>60.72465956345178</v>
      </c>
      <c r="F11" s="885">
        <f t="shared" si="0"/>
        <v>70.942927474397322</v>
      </c>
      <c r="G11" s="885">
        <f t="shared" si="0"/>
        <v>67.063581142474916</v>
      </c>
      <c r="H11" s="885">
        <f t="shared" si="0"/>
        <v>66.232687548420586</v>
      </c>
      <c r="I11" s="885">
        <f t="shared" si="0"/>
        <v>52.32342966205465</v>
      </c>
      <c r="J11" s="885">
        <f t="shared" si="0"/>
        <v>69.009869577086988</v>
      </c>
      <c r="K11" s="885">
        <f t="shared" si="0"/>
        <v>76.206321653460009</v>
      </c>
      <c r="L11" s="885">
        <f t="shared" si="0"/>
        <v>93.305780757947161</v>
      </c>
      <c r="M11" s="885">
        <f t="shared" si="0"/>
        <v>102.58419366535122</v>
      </c>
      <c r="N11" s="887"/>
      <c r="O11" s="883">
        <f t="shared" si="1"/>
        <v>815.7644224938133</v>
      </c>
    </row>
    <row r="12" spans="1:15" ht="15.75" customHeight="1" x14ac:dyDescent="0.25">
      <c r="A12" s="662">
        <v>2019</v>
      </c>
      <c r="B12" s="885">
        <f t="shared" si="0"/>
        <v>50.405200215098148</v>
      </c>
      <c r="C12" s="885">
        <f t="shared" si="0"/>
        <v>44.710459484428313</v>
      </c>
      <c r="D12" s="885">
        <f t="shared" si="0"/>
        <v>47.006001524170003</v>
      </c>
      <c r="E12" s="885">
        <f t="shared" si="0"/>
        <v>46.062282887335336</v>
      </c>
      <c r="F12" s="885">
        <f t="shared" si="0"/>
        <v>49.460793307279815</v>
      </c>
      <c r="G12" s="885">
        <f t="shared" si="0"/>
        <v>45.694324936671038</v>
      </c>
      <c r="H12" s="885">
        <f t="shared" si="0"/>
        <v>53.888677083864216</v>
      </c>
      <c r="I12" s="885">
        <f t="shared" si="0"/>
        <v>38.513494943784657</v>
      </c>
      <c r="J12" s="885">
        <f t="shared" si="0"/>
        <v>51.492284138877871</v>
      </c>
      <c r="K12" s="885">
        <f t="shared" si="0"/>
        <v>56.824975475144726</v>
      </c>
      <c r="L12" s="885">
        <f t="shared" si="0"/>
        <v>49.457795653308999</v>
      </c>
      <c r="M12" s="885">
        <f t="shared" si="0"/>
        <v>63.827335992334547</v>
      </c>
      <c r="N12" s="887"/>
      <c r="O12" s="883">
        <f t="shared" si="1"/>
        <v>597.34362564229752</v>
      </c>
    </row>
    <row r="13" spans="1:15" ht="15.75" customHeight="1" x14ac:dyDescent="0.25">
      <c r="A13" s="211" t="s">
        <v>220</v>
      </c>
      <c r="B13" s="327"/>
      <c r="C13" s="327"/>
      <c r="D13" s="327"/>
      <c r="E13" s="327"/>
      <c r="F13" s="327"/>
      <c r="G13" s="327"/>
      <c r="H13" s="327"/>
      <c r="I13" s="327"/>
      <c r="J13" s="327"/>
      <c r="K13" s="327"/>
      <c r="L13" s="327"/>
      <c r="M13" s="327"/>
      <c r="N13" s="328"/>
      <c r="O13" s="490"/>
    </row>
    <row r="14" spans="1:15" ht="15.75" customHeight="1" x14ac:dyDescent="0.25">
      <c r="A14" s="337" t="s">
        <v>669</v>
      </c>
      <c r="B14" s="331">
        <f t="shared" ref="B14:M17" si="2">(B8-B9)/B9*100</f>
        <v>6.0364328234168108</v>
      </c>
      <c r="C14" s="331">
        <f t="shared" si="2"/>
        <v>6.0240137934248823</v>
      </c>
      <c r="D14" s="331">
        <f t="shared" si="2"/>
        <v>11.584867345374725</v>
      </c>
      <c r="E14" s="331">
        <f t="shared" si="2"/>
        <v>3.1886103835072661</v>
      </c>
      <c r="F14" s="331">
        <f t="shared" si="2"/>
        <v>10.335673645270166</v>
      </c>
      <c r="G14" s="331">
        <f t="shared" si="2"/>
        <v>13.003501146905471</v>
      </c>
      <c r="H14" s="331">
        <f t="shared" si="2"/>
        <v>10.400927726488653</v>
      </c>
      <c r="I14" s="331">
        <f t="shared" si="2"/>
        <v>9.2613053335393527</v>
      </c>
      <c r="J14" s="331">
        <f t="shared" si="2"/>
        <v>6.5719122684423814</v>
      </c>
      <c r="K14" s="331">
        <f t="shared" si="2"/>
        <v>15.867100718275124</v>
      </c>
      <c r="L14" s="331">
        <f t="shared" si="2"/>
        <v>9.7802812352839084</v>
      </c>
      <c r="M14" s="331">
        <f t="shared" si="2"/>
        <v>-0.42647326825431869</v>
      </c>
      <c r="N14" s="328"/>
      <c r="O14" s="579">
        <f>(O8-O9)/O9*100</f>
        <v>8.2854339693991967</v>
      </c>
    </row>
    <row r="15" spans="1:15" ht="15.75" customHeight="1" x14ac:dyDescent="0.25">
      <c r="A15" s="337" t="s">
        <v>331</v>
      </c>
      <c r="B15" s="331">
        <f t="shared" si="2"/>
        <v>-0.71809998799389019</v>
      </c>
      <c r="C15" s="331">
        <f t="shared" si="2"/>
        <v>-2.4223588211354192</v>
      </c>
      <c r="D15" s="331">
        <f t="shared" si="2"/>
        <v>-11.169553457817557</v>
      </c>
      <c r="E15" s="331">
        <f t="shared" si="2"/>
        <v>-8.9953100884625385</v>
      </c>
      <c r="F15" s="331">
        <f t="shared" si="2"/>
        <v>7.927746343038601</v>
      </c>
      <c r="G15" s="331">
        <f t="shared" si="2"/>
        <v>-1.180337428039778</v>
      </c>
      <c r="H15" s="331">
        <f t="shared" si="2"/>
        <v>10.45304050109557</v>
      </c>
      <c r="I15" s="331">
        <f t="shared" si="2"/>
        <v>14.967053804290476</v>
      </c>
      <c r="J15" s="331">
        <f t="shared" si="2"/>
        <v>8.1067543718087673</v>
      </c>
      <c r="K15" s="331">
        <f t="shared" si="2"/>
        <v>10.166977585500019</v>
      </c>
      <c r="L15" s="331">
        <f t="shared" si="2"/>
        <v>10.568603519024292</v>
      </c>
      <c r="M15" s="331">
        <f t="shared" si="2"/>
        <v>9.9423178781459072</v>
      </c>
      <c r="N15" s="328"/>
      <c r="O15" s="579">
        <f>(O9-O10)/O10*100</f>
        <v>3.6403117639722975</v>
      </c>
    </row>
    <row r="16" spans="1:15" ht="15.75" customHeight="1" x14ac:dyDescent="0.25">
      <c r="A16" s="337" t="s">
        <v>416</v>
      </c>
      <c r="B16" s="331">
        <f t="shared" si="2"/>
        <v>44.594108741815035</v>
      </c>
      <c r="C16" s="331">
        <f t="shared" si="2"/>
        <v>47.178025346867422</v>
      </c>
      <c r="D16" s="331">
        <f t="shared" si="2"/>
        <v>74.282760759340476</v>
      </c>
      <c r="E16" s="331">
        <f t="shared" si="2"/>
        <v>28.767639082611886</v>
      </c>
      <c r="F16" s="331">
        <f t="shared" si="2"/>
        <v>5.5972509297640487</v>
      </c>
      <c r="G16" s="331">
        <f t="shared" si="2"/>
        <v>12.106854945571948</v>
      </c>
      <c r="H16" s="331">
        <f t="shared" si="2"/>
        <v>7.2945127988329066</v>
      </c>
      <c r="I16" s="331">
        <f t="shared" si="2"/>
        <v>12.121073592083723</v>
      </c>
      <c r="J16" s="331">
        <f t="shared" si="2"/>
        <v>4.3693643577335521</v>
      </c>
      <c r="K16" s="331">
        <f t="shared" si="2"/>
        <v>-4.347001139981308</v>
      </c>
      <c r="L16" s="331">
        <f t="shared" si="2"/>
        <v>-7.6397420016081767</v>
      </c>
      <c r="M16" s="331">
        <f t="shared" si="2"/>
        <v>-6.370065767506178</v>
      </c>
      <c r="N16" s="328"/>
      <c r="O16" s="579">
        <f>(O10-O11)/O11*100</f>
        <v>13.901560931766532</v>
      </c>
    </row>
    <row r="17" spans="1:15" ht="15.75" customHeight="1" x14ac:dyDescent="0.25">
      <c r="A17" s="337" t="s">
        <v>417</v>
      </c>
      <c r="B17" s="331">
        <f t="shared" si="2"/>
        <v>11.537994836294349</v>
      </c>
      <c r="C17" s="331">
        <f t="shared" si="2"/>
        <v>12.030463091114154</v>
      </c>
      <c r="D17" s="331">
        <f t="shared" si="2"/>
        <v>8.6258889712282869</v>
      </c>
      <c r="E17" s="331">
        <f t="shared" si="2"/>
        <v>31.831632643956116</v>
      </c>
      <c r="F17" s="331">
        <f t="shared" si="2"/>
        <v>43.432651865605422</v>
      </c>
      <c r="G17" s="331">
        <f t="shared" si="2"/>
        <v>46.76566780540054</v>
      </c>
      <c r="H17" s="331">
        <f t="shared" si="2"/>
        <v>22.906501203111763</v>
      </c>
      <c r="I17" s="331">
        <f t="shared" si="2"/>
        <v>35.85739164525927</v>
      </c>
      <c r="J17" s="331">
        <f t="shared" si="2"/>
        <v>34.019825943170645</v>
      </c>
      <c r="K17" s="331">
        <f t="shared" si="2"/>
        <v>34.107091144795469</v>
      </c>
      <c r="L17" s="331">
        <f t="shared" si="2"/>
        <v>88.657378529373446</v>
      </c>
      <c r="M17" s="331">
        <f t="shared" si="2"/>
        <v>60.72140889237685</v>
      </c>
      <c r="N17" s="328"/>
      <c r="O17" s="579">
        <f>(O11-O12)/O12*100</f>
        <v>36.565351579111173</v>
      </c>
    </row>
    <row r="18" spans="1:15" ht="15.75" customHeight="1" x14ac:dyDescent="0.25">
      <c r="A18" s="337" t="s">
        <v>670</v>
      </c>
      <c r="B18" s="549">
        <f>(B8-B12)/B12*100</f>
        <v>69.784726935745127</v>
      </c>
      <c r="C18" s="549">
        <f t="shared" ref="C18:M18" si="3">(C8-C12)/C12*100</f>
        <v>70.582179810091361</v>
      </c>
      <c r="D18" s="549">
        <f t="shared" si="3"/>
        <v>87.652744798285994</v>
      </c>
      <c r="E18" s="549">
        <f t="shared" si="3"/>
        <v>59.412327151967958</v>
      </c>
      <c r="F18" s="549">
        <f t="shared" si="3"/>
        <v>80.363934103873973</v>
      </c>
      <c r="G18" s="549">
        <f t="shared" si="3"/>
        <v>83.735006867083513</v>
      </c>
      <c r="H18" s="549">
        <f t="shared" si="3"/>
        <v>60.80619142625401</v>
      </c>
      <c r="I18" s="549">
        <f t="shared" si="3"/>
        <v>91.341998891970249</v>
      </c>
      <c r="J18" s="549">
        <f t="shared" si="3"/>
        <v>61.152733173157593</v>
      </c>
      <c r="K18" s="549">
        <f t="shared" si="3"/>
        <v>63.742685039694734</v>
      </c>
      <c r="L18" s="549">
        <f t="shared" si="3"/>
        <v>111.50230090196382</v>
      </c>
      <c r="M18" s="549">
        <f t="shared" si="3"/>
        <v>64.739304201695035</v>
      </c>
      <c r="N18" s="328"/>
      <c r="O18" s="579">
        <f>(O8-O12)/O12*100</f>
        <v>74.56973594689272</v>
      </c>
    </row>
    <row r="19" spans="1:15" ht="6.75" customHeight="1" x14ac:dyDescent="0.25">
      <c r="B19" s="177"/>
      <c r="C19" s="177"/>
      <c r="D19" s="177"/>
      <c r="E19" s="177"/>
      <c r="F19" s="177"/>
      <c r="G19" s="177"/>
      <c r="H19" s="177"/>
      <c r="I19" s="177"/>
      <c r="J19" s="177"/>
      <c r="K19" s="177"/>
      <c r="L19" s="177"/>
      <c r="M19" s="177"/>
      <c r="O19" s="490"/>
    </row>
    <row r="20" spans="1:15" ht="17.25" x14ac:dyDescent="0.25">
      <c r="A20" s="197" t="s">
        <v>217</v>
      </c>
      <c r="B20" s="162"/>
      <c r="O20" s="491"/>
    </row>
    <row r="21" spans="1:15" ht="18.75" x14ac:dyDescent="0.25">
      <c r="A21" s="659">
        <v>2023</v>
      </c>
      <c r="B21" s="882">
        <v>74.399352447940004</v>
      </c>
      <c r="C21" s="882">
        <v>65.81456663574555</v>
      </c>
      <c r="D21" s="882">
        <v>76.018504232824981</v>
      </c>
      <c r="E21" s="882">
        <v>63.568603501549454</v>
      </c>
      <c r="F21" s="882">
        <v>77.069653387599985</v>
      </c>
      <c r="G21" s="882">
        <v>72.444150083949992</v>
      </c>
      <c r="H21" s="882">
        <v>75.287286719054563</v>
      </c>
      <c r="I21" s="882">
        <v>63.708335094545454</v>
      </c>
      <c r="J21" s="882">
        <v>71.941027860960006</v>
      </c>
      <c r="K21" s="882">
        <v>81.241141353160003</v>
      </c>
      <c r="L21" s="882">
        <v>91.200897979089987</v>
      </c>
      <c r="M21" s="882">
        <v>92.894825075189999</v>
      </c>
      <c r="O21" s="883">
        <f>SUM(B21:M21)</f>
        <v>905.58834437160999</v>
      </c>
    </row>
    <row r="22" spans="1:15" ht="17.25" x14ac:dyDescent="0.25">
      <c r="A22" s="664">
        <v>2022</v>
      </c>
      <c r="B22" s="882">
        <v>70.970848891425092</v>
      </c>
      <c r="C22" s="882">
        <v>62.33713634472457</v>
      </c>
      <c r="D22" s="882">
        <v>68.36488734950224</v>
      </c>
      <c r="E22" s="882">
        <v>61.594512179885896</v>
      </c>
      <c r="F22" s="882">
        <v>70.535245764771446</v>
      </c>
      <c r="G22" s="882">
        <v>64.413195599048549</v>
      </c>
      <c r="H22" s="882">
        <v>68.853859249366479</v>
      </c>
      <c r="I22" s="882">
        <v>58.85633258706482</v>
      </c>
      <c r="J22" s="882">
        <v>67.503530984177189</v>
      </c>
      <c r="K22" s="882">
        <v>69.93209291253477</v>
      </c>
      <c r="L22" s="882">
        <v>83.153140226270466</v>
      </c>
      <c r="M22" s="882">
        <v>93.230801309681851</v>
      </c>
      <c r="O22" s="883">
        <f t="shared" ref="O22:O25" si="4">SUM(B22:M22)</f>
        <v>839.74558339845328</v>
      </c>
    </row>
    <row r="23" spans="1:15" ht="17.25" x14ac:dyDescent="0.25">
      <c r="A23" s="664">
        <v>2021</v>
      </c>
      <c r="B23" s="882">
        <v>71.89258149455469</v>
      </c>
      <c r="C23" s="882">
        <v>64.367383528628011</v>
      </c>
      <c r="D23" s="882">
        <v>77.99193724669594</v>
      </c>
      <c r="E23" s="882">
        <v>67.992395899680346</v>
      </c>
      <c r="F23" s="882">
        <v>65.202512135249862</v>
      </c>
      <c r="G23" s="882">
        <v>65.34284861412857</v>
      </c>
      <c r="H23" s="882">
        <v>61.859448447807019</v>
      </c>
      <c r="I23" s="882">
        <v>51.173424124371209</v>
      </c>
      <c r="J23" s="882">
        <v>62.578944805078173</v>
      </c>
      <c r="K23" s="882">
        <v>63.391698806436288</v>
      </c>
      <c r="L23" s="882">
        <v>74.880234708891379</v>
      </c>
      <c r="M23" s="882">
        <v>83.918367240632449</v>
      </c>
      <c r="N23" s="214"/>
      <c r="O23" s="883">
        <f t="shared" si="4"/>
        <v>810.59177705215393</v>
      </c>
    </row>
    <row r="24" spans="1:15" ht="17.25" x14ac:dyDescent="0.25">
      <c r="A24" s="664">
        <v>2020</v>
      </c>
      <c r="B24" s="882">
        <v>48.53638361774</v>
      </c>
      <c r="C24" s="882">
        <v>43.118093633450009</v>
      </c>
      <c r="D24" s="882">
        <v>44.984500192628786</v>
      </c>
      <c r="E24" s="882">
        <v>54.46170444134178</v>
      </c>
      <c r="F24" s="882">
        <v>62.687417402137314</v>
      </c>
      <c r="G24" s="882">
        <v>58.281797230744921</v>
      </c>
      <c r="H24" s="882">
        <v>57.29950755177375</v>
      </c>
      <c r="I24" s="882">
        <v>45.466408191454647</v>
      </c>
      <c r="J24" s="882">
        <v>60.27828725049001</v>
      </c>
      <c r="K24" s="882">
        <v>67.11642653521001</v>
      </c>
      <c r="L24" s="882">
        <v>83.237793875230011</v>
      </c>
      <c r="M24" s="882">
        <v>90.818238098943795</v>
      </c>
      <c r="N24" s="214"/>
      <c r="O24" s="883">
        <f t="shared" si="4"/>
        <v>716.28655802114508</v>
      </c>
    </row>
    <row r="25" spans="1:15" ht="17.25" x14ac:dyDescent="0.25">
      <c r="A25" s="664">
        <v>2019</v>
      </c>
      <c r="B25" s="882">
        <v>42.936556422794283</v>
      </c>
      <c r="C25" s="882">
        <v>38.001661640003967</v>
      </c>
      <c r="D25" s="882">
        <v>39.817955477541432</v>
      </c>
      <c r="E25" s="882">
        <v>39.234142242956324</v>
      </c>
      <c r="F25" s="882">
        <v>42.0691002672</v>
      </c>
      <c r="G25" s="882">
        <v>38.959690799751939</v>
      </c>
      <c r="H25" s="882">
        <v>45.907930631031824</v>
      </c>
      <c r="I25" s="882">
        <v>32.887463604998182</v>
      </c>
      <c r="J25" s="882">
        <v>44.335707801284627</v>
      </c>
      <c r="K25" s="882">
        <v>49.070939691521936</v>
      </c>
      <c r="L25" s="882">
        <v>41.726817658849001</v>
      </c>
      <c r="M25" s="882">
        <v>55.22340652523124</v>
      </c>
      <c r="N25" s="214"/>
      <c r="O25" s="883">
        <f t="shared" si="4"/>
        <v>510.17137276316464</v>
      </c>
    </row>
    <row r="26" spans="1:15" ht="17.25" x14ac:dyDescent="0.25">
      <c r="A26" s="211" t="s">
        <v>220</v>
      </c>
      <c r="B26" s="327"/>
      <c r="C26" s="327"/>
      <c r="D26" s="327"/>
      <c r="E26" s="327"/>
      <c r="F26" s="327"/>
      <c r="G26" s="327"/>
      <c r="H26" s="327"/>
      <c r="I26" s="327"/>
      <c r="J26" s="327"/>
      <c r="K26" s="327"/>
      <c r="L26" s="327"/>
      <c r="M26" s="327"/>
      <c r="N26" s="328"/>
      <c r="O26" s="490"/>
    </row>
    <row r="27" spans="1:15" ht="17.25" x14ac:dyDescent="0.25">
      <c r="A27" s="337" t="s">
        <v>669</v>
      </c>
      <c r="B27" s="331">
        <f t="shared" ref="B27:M30" si="5">(B21-B22)/B22*100</f>
        <v>4.8308616989491213</v>
      </c>
      <c r="C27" s="331">
        <f t="shared" si="5"/>
        <v>5.5784248281646738</v>
      </c>
      <c r="D27" s="331">
        <f t="shared" si="5"/>
        <v>11.195245366521425</v>
      </c>
      <c r="E27" s="331">
        <f t="shared" si="5"/>
        <v>3.204979229153162</v>
      </c>
      <c r="F27" s="331">
        <f t="shared" si="5"/>
        <v>9.264031835403518</v>
      </c>
      <c r="G27" s="331">
        <f t="shared" si="5"/>
        <v>12.467871544351805</v>
      </c>
      <c r="H27" s="331">
        <f t="shared" si="5"/>
        <v>9.3435974974013938</v>
      </c>
      <c r="I27" s="331">
        <f t="shared" si="5"/>
        <v>8.2438070708928013</v>
      </c>
      <c r="J27" s="331">
        <f t="shared" si="5"/>
        <v>6.5737255697379222</v>
      </c>
      <c r="K27" s="331">
        <f t="shared" si="5"/>
        <v>16.171471451268658</v>
      </c>
      <c r="L27" s="331">
        <f t="shared" si="5"/>
        <v>9.6782367219332066</v>
      </c>
      <c r="M27" s="331">
        <f t="shared" si="5"/>
        <v>-0.36037042455084173</v>
      </c>
      <c r="N27" s="328"/>
      <c r="O27" s="579">
        <f>(O21-O22)/O22*100</f>
        <v>7.8407987222380893</v>
      </c>
    </row>
    <row r="28" spans="1:15" ht="17.25" x14ac:dyDescent="0.25">
      <c r="A28" s="337" t="s">
        <v>331</v>
      </c>
      <c r="B28" s="331">
        <f t="shared" si="5"/>
        <v>-1.2820969618393969</v>
      </c>
      <c r="C28" s="331">
        <f t="shared" si="5"/>
        <v>-3.1541552143415448</v>
      </c>
      <c r="D28" s="331">
        <f t="shared" si="5"/>
        <v>-12.343647609037358</v>
      </c>
      <c r="E28" s="331">
        <f t="shared" si="5"/>
        <v>-9.4097047693895561</v>
      </c>
      <c r="F28" s="331">
        <f t="shared" si="5"/>
        <v>8.1787241854422277</v>
      </c>
      <c r="G28" s="331">
        <f t="shared" si="5"/>
        <v>-1.422731078912604</v>
      </c>
      <c r="H28" s="331">
        <f t="shared" si="5"/>
        <v>11.306940131321879</v>
      </c>
      <c r="I28" s="331">
        <f t="shared" si="5"/>
        <v>15.013473485810081</v>
      </c>
      <c r="J28" s="331">
        <f t="shared" si="5"/>
        <v>7.8693979172039255</v>
      </c>
      <c r="K28" s="331">
        <f t="shared" si="5"/>
        <v>10.317429930485508</v>
      </c>
      <c r="L28" s="331">
        <f t="shared" si="5"/>
        <v>11.048183208214157</v>
      </c>
      <c r="M28" s="331">
        <f t="shared" si="5"/>
        <v>11.097015320074547</v>
      </c>
      <c r="N28" s="328"/>
      <c r="O28" s="579">
        <f>(O22-O23)/O23*100</f>
        <v>3.5966077095331275</v>
      </c>
    </row>
    <row r="29" spans="1:15" ht="17.25" x14ac:dyDescent="0.25">
      <c r="A29" s="337" t="s">
        <v>416</v>
      </c>
      <c r="B29" s="331">
        <f>(B23-B24)/B24*100</f>
        <v>48.121009716673704</v>
      </c>
      <c r="C29" s="331">
        <f t="shared" si="5"/>
        <v>49.281608031699484</v>
      </c>
      <c r="D29" s="331">
        <f t="shared" si="5"/>
        <v>73.375133463138468</v>
      </c>
      <c r="E29" s="331">
        <f t="shared" si="5"/>
        <v>24.844414248753193</v>
      </c>
      <c r="F29" s="331">
        <f t="shared" si="5"/>
        <v>4.012120513720185</v>
      </c>
      <c r="G29" s="331">
        <f t="shared" si="5"/>
        <v>12.115363147481647</v>
      </c>
      <c r="H29" s="331">
        <f t="shared" si="5"/>
        <v>7.958080428375534</v>
      </c>
      <c r="I29" s="331">
        <f t="shared" si="5"/>
        <v>12.552159187250661</v>
      </c>
      <c r="J29" s="331">
        <f t="shared" si="5"/>
        <v>3.8167268174486173</v>
      </c>
      <c r="K29" s="331">
        <f t="shared" si="5"/>
        <v>-5.5496514356581379</v>
      </c>
      <c r="L29" s="331">
        <f t="shared" si="5"/>
        <v>-10.040582261065527</v>
      </c>
      <c r="M29" s="331">
        <f t="shared" si="5"/>
        <v>-7.5974506913403665</v>
      </c>
      <c r="N29" s="328"/>
      <c r="O29" s="579">
        <f>(O23-O24)/O24*100</f>
        <v>13.165850730403475</v>
      </c>
    </row>
    <row r="30" spans="1:15" ht="17.25" x14ac:dyDescent="0.25">
      <c r="A30" s="337" t="s">
        <v>417</v>
      </c>
      <c r="B30" s="331">
        <f>(B24-B25)/B25*100</f>
        <v>13.042096668872274</v>
      </c>
      <c r="C30" s="331">
        <f t="shared" si="5"/>
        <v>13.463705987161429</v>
      </c>
      <c r="D30" s="331">
        <f t="shared" si="5"/>
        <v>12.975414365515192</v>
      </c>
      <c r="E30" s="331">
        <f t="shared" si="5"/>
        <v>38.812017614885534</v>
      </c>
      <c r="F30" s="331">
        <f t="shared" si="5"/>
        <v>49.010596860833722</v>
      </c>
      <c r="G30" s="331">
        <f t="shared" si="5"/>
        <v>49.59512263664066</v>
      </c>
      <c r="H30" s="331">
        <f t="shared" si="5"/>
        <v>24.813962999764797</v>
      </c>
      <c r="I30" s="331">
        <f t="shared" si="5"/>
        <v>38.248448519893572</v>
      </c>
      <c r="J30" s="331">
        <f t="shared" si="5"/>
        <v>35.958779592875807</v>
      </c>
      <c r="K30" s="331">
        <f t="shared" si="5"/>
        <v>36.774284244664308</v>
      </c>
      <c r="L30" s="331">
        <f t="shared" si="5"/>
        <v>99.482727285285279</v>
      </c>
      <c r="M30" s="331">
        <f t="shared" si="5"/>
        <v>64.456059148487128</v>
      </c>
      <c r="N30" s="328"/>
      <c r="O30" s="579">
        <f>(O24-O25)/O25*100</f>
        <v>40.401166404463211</v>
      </c>
    </row>
    <row r="31" spans="1:15" ht="17.25" x14ac:dyDescent="0.25">
      <c r="A31" s="337" t="s">
        <v>670</v>
      </c>
      <c r="B31" s="549">
        <f>(B21-B25)/B25*100</f>
        <v>73.277408917783319</v>
      </c>
      <c r="C31" s="549">
        <f t="shared" ref="C31:M31" si="6">(C21-C25)/C25*100</f>
        <v>73.188654904666635</v>
      </c>
      <c r="D31" s="549">
        <f t="shared" si="6"/>
        <v>90.915136955491818</v>
      </c>
      <c r="E31" s="549">
        <f t="shared" si="6"/>
        <v>62.023686175939986</v>
      </c>
      <c r="F31" s="549">
        <f t="shared" si="6"/>
        <v>83.197769617357025</v>
      </c>
      <c r="G31" s="549">
        <f t="shared" si="6"/>
        <v>85.946419483419646</v>
      </c>
      <c r="H31" s="549">
        <f t="shared" si="6"/>
        <v>63.996254425294296</v>
      </c>
      <c r="I31" s="549">
        <f t="shared" si="6"/>
        <v>93.716170574076045</v>
      </c>
      <c r="J31" s="549">
        <f t="shared" si="6"/>
        <v>62.264304391855262</v>
      </c>
      <c r="K31" s="549">
        <f t="shared" si="6"/>
        <v>65.558560451199526</v>
      </c>
      <c r="L31" s="549">
        <f t="shared" si="6"/>
        <v>118.56662716225384</v>
      </c>
      <c r="M31" s="549">
        <f t="shared" si="6"/>
        <v>68.216397575450031</v>
      </c>
      <c r="N31" s="328"/>
      <c r="O31" s="579">
        <f>(O21-O25)/O25*100</f>
        <v>77.506695341764825</v>
      </c>
    </row>
    <row r="32" spans="1:15" ht="6.75" customHeight="1" x14ac:dyDescent="0.25">
      <c r="O32" s="492"/>
    </row>
    <row r="33" spans="1:15" ht="17.25" x14ac:dyDescent="0.25">
      <c r="A33" s="197" t="s">
        <v>218</v>
      </c>
      <c r="B33" s="162"/>
      <c r="O33" s="493"/>
    </row>
    <row r="34" spans="1:15" ht="18.75" x14ac:dyDescent="0.25">
      <c r="A34" s="659">
        <v>2023</v>
      </c>
      <c r="B34" s="882">
        <v>11.180979098680002</v>
      </c>
      <c r="C34" s="882">
        <v>10.453509755899999</v>
      </c>
      <c r="D34" s="882">
        <v>12.189547847204176</v>
      </c>
      <c r="E34" s="882">
        <v>9.8603535884745046</v>
      </c>
      <c r="F34" s="882">
        <v>12.139779260395493</v>
      </c>
      <c r="G34" s="882">
        <v>11.512320976309999</v>
      </c>
      <c r="H34" s="882">
        <v>11.369042509500002</v>
      </c>
      <c r="I34" s="882">
        <v>9.9841559740499992</v>
      </c>
      <c r="J34" s="882">
        <v>11.040195402130001</v>
      </c>
      <c r="K34" s="882">
        <v>11.805599262989999</v>
      </c>
      <c r="L34" s="882">
        <v>13.40347780305</v>
      </c>
      <c r="M34" s="882">
        <v>12.253884129059999</v>
      </c>
      <c r="O34" s="883">
        <f>SUM(B34:M34)</f>
        <v>137.19284560774418</v>
      </c>
    </row>
    <row r="35" spans="1:15" ht="17.25" x14ac:dyDescent="0.25">
      <c r="A35" s="674">
        <v>2022</v>
      </c>
      <c r="B35" s="882">
        <v>9.7375729857399982</v>
      </c>
      <c r="C35" s="882">
        <v>9.5975826522799998</v>
      </c>
      <c r="D35" s="882">
        <v>10.68530483024</v>
      </c>
      <c r="E35" s="882">
        <v>9.5654315553</v>
      </c>
      <c r="F35" s="882">
        <v>10.317509922210002</v>
      </c>
      <c r="G35" s="882">
        <v>9.8822644602958807</v>
      </c>
      <c r="H35" s="882">
        <v>9.6385329914307842</v>
      </c>
      <c r="I35" s="882">
        <v>8.5897690713733343</v>
      </c>
      <c r="J35" s="882">
        <v>10.36053422474</v>
      </c>
      <c r="K35" s="882">
        <v>10.372618294823697</v>
      </c>
      <c r="L35" s="882">
        <v>12.132073661958888</v>
      </c>
      <c r="M35" s="882">
        <v>12.368259661136266</v>
      </c>
      <c r="O35" s="883">
        <f t="shared" ref="O35:O38" si="7">SUM(B35:M35)</f>
        <v>123.24745431152884</v>
      </c>
    </row>
    <row r="36" spans="1:15" ht="17.25" x14ac:dyDescent="0.25">
      <c r="A36" s="674">
        <v>2021</v>
      </c>
      <c r="B36" s="882">
        <v>9.3995995247500002</v>
      </c>
      <c r="C36" s="882">
        <v>9.3531103549499992</v>
      </c>
      <c r="D36" s="882">
        <v>10.998037763959999</v>
      </c>
      <c r="E36" s="882">
        <v>10.201314561130001</v>
      </c>
      <c r="F36" s="882">
        <v>9.7112690068099994</v>
      </c>
      <c r="G36" s="882">
        <v>9.8400230185717241</v>
      </c>
      <c r="H36" s="882">
        <v>9.204590970844114</v>
      </c>
      <c r="I36" s="882">
        <v>7.492166952923248</v>
      </c>
      <c r="J36" s="882">
        <v>9.4462174166284587</v>
      </c>
      <c r="K36" s="882">
        <v>9.501933176009997</v>
      </c>
      <c r="L36" s="882">
        <v>11.297225126562452</v>
      </c>
      <c r="M36" s="882">
        <v>12.131145821169998</v>
      </c>
      <c r="N36" s="214"/>
      <c r="O36" s="883">
        <f t="shared" si="7"/>
        <v>118.57663369430998</v>
      </c>
    </row>
    <row r="37" spans="1:15" ht="17.25" x14ac:dyDescent="0.25">
      <c r="A37" s="674">
        <v>2020</v>
      </c>
      <c r="B37" s="882">
        <v>7.6845659953999998</v>
      </c>
      <c r="C37" s="882">
        <v>6.9712411771200014</v>
      </c>
      <c r="D37" s="882">
        <v>6.0761868328299986</v>
      </c>
      <c r="E37" s="882">
        <v>6.262955122110001</v>
      </c>
      <c r="F37" s="882">
        <v>8.2555100722600017</v>
      </c>
      <c r="G37" s="882">
        <v>8.7817839117300007</v>
      </c>
      <c r="H37" s="882">
        <v>8.9331799966468424</v>
      </c>
      <c r="I37" s="882">
        <v>6.8570214706000003</v>
      </c>
      <c r="J37" s="882">
        <v>8.7315823265969836</v>
      </c>
      <c r="K37" s="882">
        <v>9.0898951182500003</v>
      </c>
      <c r="L37" s="882">
        <v>10.067986882717143</v>
      </c>
      <c r="M37" s="882">
        <v>11.765955566407433</v>
      </c>
      <c r="N37" s="214"/>
      <c r="O37" s="883">
        <f t="shared" si="7"/>
        <v>99.477864472668386</v>
      </c>
    </row>
    <row r="38" spans="1:15" ht="17.25" x14ac:dyDescent="0.25">
      <c r="A38" s="674">
        <v>2019</v>
      </c>
      <c r="B38" s="882">
        <v>7.468643792303868</v>
      </c>
      <c r="C38" s="882">
        <v>6.7087978444243443</v>
      </c>
      <c r="D38" s="882">
        <v>7.1880460466285703</v>
      </c>
      <c r="E38" s="882">
        <v>6.8281406443790136</v>
      </c>
      <c r="F38" s="882">
        <v>7.3916930400798142</v>
      </c>
      <c r="G38" s="882">
        <v>6.7346341369190945</v>
      </c>
      <c r="H38" s="882">
        <v>7.9807464528323919</v>
      </c>
      <c r="I38" s="882">
        <v>5.6260313387864764</v>
      </c>
      <c r="J38" s="882">
        <v>7.1565763375932425</v>
      </c>
      <c r="K38" s="882">
        <v>7.7540357836227889</v>
      </c>
      <c r="L38" s="882">
        <v>7.7309779944600008</v>
      </c>
      <c r="M38" s="882">
        <v>8.6039294671033044</v>
      </c>
      <c r="N38" s="214"/>
      <c r="O38" s="883">
        <f t="shared" si="7"/>
        <v>87.172252879132913</v>
      </c>
    </row>
    <row r="39" spans="1:15" ht="17.25" x14ac:dyDescent="0.25">
      <c r="A39" s="211" t="s">
        <v>220</v>
      </c>
      <c r="B39" s="327"/>
      <c r="C39" s="327"/>
      <c r="D39" s="327"/>
      <c r="E39" s="327"/>
      <c r="F39" s="327"/>
      <c r="G39" s="327"/>
      <c r="H39" s="327"/>
      <c r="I39" s="327"/>
      <c r="J39" s="327"/>
      <c r="K39" s="327"/>
      <c r="L39" s="327"/>
      <c r="M39" s="327"/>
      <c r="N39" s="328"/>
      <c r="O39" s="490"/>
    </row>
    <row r="40" spans="1:15" ht="17.25" x14ac:dyDescent="0.25">
      <c r="A40" s="337" t="s">
        <v>669</v>
      </c>
      <c r="B40" s="331">
        <f t="shared" ref="B40:M43" si="8">(B34-B35)/B35*100</f>
        <v>14.823058220500856</v>
      </c>
      <c r="C40" s="331">
        <f t="shared" si="8"/>
        <v>8.9181529832062996</v>
      </c>
      <c r="D40" s="331">
        <f t="shared" si="8"/>
        <v>14.07767996198935</v>
      </c>
      <c r="E40" s="331">
        <f t="shared" si="8"/>
        <v>3.0832067687640778</v>
      </c>
      <c r="F40" s="331">
        <f t="shared" si="8"/>
        <v>17.661910208225535</v>
      </c>
      <c r="G40" s="331">
        <f t="shared" si="8"/>
        <v>16.494767191904451</v>
      </c>
      <c r="H40" s="331">
        <f t="shared" si="8"/>
        <v>17.954075787339637</v>
      </c>
      <c r="I40" s="331">
        <f t="shared" si="8"/>
        <v>16.233112800711531</v>
      </c>
      <c r="J40" s="331">
        <f t="shared" si="8"/>
        <v>6.5600977965695293</v>
      </c>
      <c r="K40" s="331">
        <f t="shared" si="8"/>
        <v>13.815036159977174</v>
      </c>
      <c r="L40" s="331">
        <f t="shared" si="8"/>
        <v>10.47969355047443</v>
      </c>
      <c r="M40" s="331">
        <f t="shared" si="8"/>
        <v>-0.92475041121313961</v>
      </c>
      <c r="N40" s="328"/>
      <c r="O40" s="579">
        <f>(O34-O35)/O35*100</f>
        <v>11.314952811086867</v>
      </c>
    </row>
    <row r="41" spans="1:15" ht="17.25" x14ac:dyDescent="0.25">
      <c r="A41" s="337" t="s">
        <v>331</v>
      </c>
      <c r="B41" s="331">
        <f t="shared" si="8"/>
        <v>3.5956155376628884</v>
      </c>
      <c r="C41" s="331">
        <f t="shared" si="8"/>
        <v>2.6138074720845905</v>
      </c>
      <c r="D41" s="331">
        <f t="shared" si="8"/>
        <v>-2.8435339142479505</v>
      </c>
      <c r="E41" s="331">
        <f t="shared" si="8"/>
        <v>-6.2333437717223408</v>
      </c>
      <c r="F41" s="331">
        <f t="shared" si="8"/>
        <v>6.2426539206655471</v>
      </c>
      <c r="G41" s="331">
        <f t="shared" si="8"/>
        <v>0.4292819401380617</v>
      </c>
      <c r="H41" s="331">
        <f t="shared" si="8"/>
        <v>4.7144085159372944</v>
      </c>
      <c r="I41" s="331">
        <f t="shared" si="8"/>
        <v>14.649995459882682</v>
      </c>
      <c r="J41" s="331">
        <f t="shared" si="8"/>
        <v>9.6791844585541984</v>
      </c>
      <c r="K41" s="331">
        <f t="shared" si="8"/>
        <v>9.1632418654759871</v>
      </c>
      <c r="L41" s="331">
        <f t="shared" si="8"/>
        <v>7.3898548187156949</v>
      </c>
      <c r="M41" s="331">
        <f t="shared" si="8"/>
        <v>1.9545873362801551</v>
      </c>
      <c r="N41" s="328"/>
      <c r="O41" s="579">
        <f>(O35-O36)/O36*100</f>
        <v>3.9390733837665013</v>
      </c>
    </row>
    <row r="42" spans="1:15" ht="17.25" x14ac:dyDescent="0.25">
      <c r="A42" s="337" t="s">
        <v>416</v>
      </c>
      <c r="B42" s="331">
        <f>(B36-B37)/B37*100</f>
        <v>22.317897072868185</v>
      </c>
      <c r="C42" s="331">
        <f t="shared" si="8"/>
        <v>34.167074661645962</v>
      </c>
      <c r="D42" s="331">
        <f t="shared" si="8"/>
        <v>81.002297436559189</v>
      </c>
      <c r="E42" s="331">
        <f t="shared" si="8"/>
        <v>62.883405073692423</v>
      </c>
      <c r="F42" s="331">
        <f t="shared" si="8"/>
        <v>17.633785457322734</v>
      </c>
      <c r="G42" s="331">
        <f t="shared" si="8"/>
        <v>12.050388821663132</v>
      </c>
      <c r="H42" s="331">
        <f t="shared" si="8"/>
        <v>3.0382346969292962</v>
      </c>
      <c r="I42" s="331">
        <f t="shared" si="8"/>
        <v>9.2627022541271327</v>
      </c>
      <c r="J42" s="331">
        <f t="shared" si="8"/>
        <v>8.1844855067637479</v>
      </c>
      <c r="K42" s="331">
        <f t="shared" si="8"/>
        <v>4.5329242240951491</v>
      </c>
      <c r="L42" s="331">
        <f t="shared" si="8"/>
        <v>12.209374705835559</v>
      </c>
      <c r="M42" s="331">
        <f t="shared" si="8"/>
        <v>3.1037874714163194</v>
      </c>
      <c r="N42" s="328"/>
      <c r="O42" s="579">
        <f>(O36-O37)/O37*100</f>
        <v>19.199014095129666</v>
      </c>
    </row>
    <row r="43" spans="1:15" ht="17.25" x14ac:dyDescent="0.25">
      <c r="A43" s="337" t="s">
        <v>417</v>
      </c>
      <c r="B43" s="331">
        <f>(B37-B38)/B38*100</f>
        <v>2.8910496885476165</v>
      </c>
      <c r="C43" s="331">
        <f t="shared" si="8"/>
        <v>3.9119278711576118</v>
      </c>
      <c r="D43" s="331">
        <f t="shared" si="8"/>
        <v>-15.468170440005322</v>
      </c>
      <c r="E43" s="331">
        <f t="shared" si="8"/>
        <v>-8.2772976085997616</v>
      </c>
      <c r="F43" s="331">
        <f t="shared" si="8"/>
        <v>11.686321760066759</v>
      </c>
      <c r="G43" s="331">
        <f t="shared" si="8"/>
        <v>30.397342055873278</v>
      </c>
      <c r="H43" s="331">
        <f t="shared" si="8"/>
        <v>11.934141116291556</v>
      </c>
      <c r="I43" s="331">
        <f t="shared" si="8"/>
        <v>21.880257284152385</v>
      </c>
      <c r="J43" s="331">
        <f t="shared" si="8"/>
        <v>22.007813718555482</v>
      </c>
      <c r="K43" s="331">
        <f t="shared" si="8"/>
        <v>17.227923263504469</v>
      </c>
      <c r="L43" s="331">
        <f t="shared" si="8"/>
        <v>30.229149402984163</v>
      </c>
      <c r="M43" s="331">
        <f t="shared" si="8"/>
        <v>36.750953287029816</v>
      </c>
      <c r="N43" s="328"/>
      <c r="O43" s="579">
        <f>(O37-O38)/O38*100</f>
        <v>14.116431762521492</v>
      </c>
    </row>
    <row r="44" spans="1:15" ht="17.25" x14ac:dyDescent="0.25">
      <c r="A44" s="337" t="s">
        <v>670</v>
      </c>
      <c r="B44" s="549">
        <f>(B34-B38)/B38*100</f>
        <v>49.705614695422256</v>
      </c>
      <c r="C44" s="549">
        <f t="shared" ref="C44:M44" si="9">(C34-C38)/C38*100</f>
        <v>55.817927418812751</v>
      </c>
      <c r="D44" s="549">
        <f t="shared" si="9"/>
        <v>69.580825834045328</v>
      </c>
      <c r="E44" s="549">
        <f t="shared" si="9"/>
        <v>44.407593545859896</v>
      </c>
      <c r="F44" s="549">
        <f t="shared" si="9"/>
        <v>64.235435570311637</v>
      </c>
      <c r="G44" s="549">
        <f t="shared" si="9"/>
        <v>70.942039942448332</v>
      </c>
      <c r="H44" s="549">
        <f t="shared" si="9"/>
        <v>42.455878991934306</v>
      </c>
      <c r="I44" s="549">
        <f t="shared" si="9"/>
        <v>77.463568416658717</v>
      </c>
      <c r="J44" s="549">
        <f t="shared" si="9"/>
        <v>54.26643804714616</v>
      </c>
      <c r="K44" s="549">
        <f t="shared" si="9"/>
        <v>52.251028914832595</v>
      </c>
      <c r="L44" s="549">
        <f t="shared" si="9"/>
        <v>73.373638013908433</v>
      </c>
      <c r="M44" s="549">
        <f t="shared" si="9"/>
        <v>42.421950062609355</v>
      </c>
      <c r="N44" s="328"/>
      <c r="O44" s="579">
        <f>(O34-O38)/O38*100</f>
        <v>57.381323846208723</v>
      </c>
    </row>
    <row r="45" spans="1:15" ht="17.25" x14ac:dyDescent="0.25">
      <c r="O45" s="490"/>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9A8D-D44D-42F2-9805-F6D919B00F50}">
  <sheetPr>
    <tabColor rgb="FFFFC000"/>
  </sheetPr>
  <dimension ref="A1:I26"/>
  <sheetViews>
    <sheetView showGridLines="0" zoomScale="90" zoomScaleNormal="90" workbookViewId="0">
      <selection activeCell="E29" sqref="E29"/>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195" t="str">
        <f>'Indice-Index'!A34</f>
        <v>3.8   Trend storico dei volumi  - Volumes  trend</v>
      </c>
      <c r="B1" s="97"/>
      <c r="C1" s="98"/>
      <c r="D1" s="98"/>
      <c r="E1" s="98"/>
      <c r="F1" s="98"/>
      <c r="G1" s="98"/>
      <c r="H1" s="98"/>
      <c r="I1" s="98"/>
    </row>
    <row r="4" spans="1:9" x14ac:dyDescent="0.25">
      <c r="A4" s="1119" t="s">
        <v>230</v>
      </c>
      <c r="B4" s="211">
        <f>+'3.4'!B4</f>
        <v>2019</v>
      </c>
      <c r="C4" s="211">
        <f>+'3.4'!C4</f>
        <v>2020</v>
      </c>
      <c r="D4" s="211">
        <f>+'3.4'!D4</f>
        <v>2021</v>
      </c>
      <c r="E4" s="211">
        <f>+'3.4'!E4</f>
        <v>2022</v>
      </c>
      <c r="F4" s="211">
        <f>+'3.4'!F4</f>
        <v>2023</v>
      </c>
      <c r="G4" s="13"/>
      <c r="H4" s="311" t="s">
        <v>108</v>
      </c>
      <c r="I4" s="311" t="s">
        <v>108</v>
      </c>
    </row>
    <row r="5" spans="1:9" x14ac:dyDescent="0.25">
      <c r="A5" s="1120"/>
      <c r="B5" s="73" t="s">
        <v>103</v>
      </c>
      <c r="C5" s="74"/>
      <c r="D5" s="73"/>
      <c r="E5" s="73" t="s">
        <v>104</v>
      </c>
      <c r="F5" s="73" t="s">
        <v>105</v>
      </c>
      <c r="G5" s="74"/>
      <c r="H5" s="313" t="s">
        <v>107</v>
      </c>
      <c r="I5" s="313" t="s">
        <v>106</v>
      </c>
    </row>
    <row r="6" spans="1:9" x14ac:dyDescent="0.25">
      <c r="B6" s="13"/>
      <c r="C6" s="13"/>
      <c r="D6" s="13"/>
      <c r="E6" s="13"/>
      <c r="F6" s="13"/>
      <c r="H6" s="13"/>
      <c r="I6" s="13"/>
    </row>
    <row r="7" spans="1:9" x14ac:dyDescent="0.25">
      <c r="A7" s="249" t="s">
        <v>144</v>
      </c>
      <c r="B7" s="495">
        <f>B9+B8</f>
        <v>2864.5420154212743</v>
      </c>
      <c r="C7" s="495">
        <f>C9+C8</f>
        <v>2313.5868917763655</v>
      </c>
      <c r="D7" s="495">
        <f>D9+D8</f>
        <v>2301.2023214993396</v>
      </c>
      <c r="E7" s="495">
        <f>E9+E8</f>
        <v>2127.9679431617142</v>
      </c>
      <c r="F7" s="495">
        <f>F9+F8</f>
        <v>1970.0177290702695</v>
      </c>
      <c r="G7" s="159"/>
      <c r="H7" s="250">
        <f>(F7-B7)/B7*100</f>
        <v>-31.227480048654527</v>
      </c>
      <c r="I7" s="250">
        <f>(F7-E7)/E7*100</f>
        <v>-7.4225842827671435</v>
      </c>
    </row>
    <row r="8" spans="1:9" x14ac:dyDescent="0.25">
      <c r="A8" s="6" t="s">
        <v>141</v>
      </c>
      <c r="B8" s="131">
        <v>1041.559299822374</v>
      </c>
      <c r="C8" s="131">
        <v>817.3169891729649</v>
      </c>
      <c r="D8" s="131">
        <v>775.45200965055881</v>
      </c>
      <c r="E8" s="131">
        <v>685.5480781543539</v>
      </c>
      <c r="F8" s="131">
        <v>617.09849272112274</v>
      </c>
      <c r="H8" s="40">
        <f t="shared" ref="H8:H13" si="0">(F8-B8)/B8*100</f>
        <v>-40.752437923950964</v>
      </c>
      <c r="I8" s="40">
        <f t="shared" ref="I8:I13" si="1">(F8-E8)/E8*100</f>
        <v>-9.9846513489633715</v>
      </c>
    </row>
    <row r="9" spans="1:9" x14ac:dyDescent="0.25">
      <c r="A9" s="166" t="s">
        <v>142</v>
      </c>
      <c r="B9" s="494">
        <v>1822.9827155989005</v>
      </c>
      <c r="C9" s="494">
        <v>1496.2699026034006</v>
      </c>
      <c r="D9" s="494">
        <v>1525.7503118487807</v>
      </c>
      <c r="E9" s="494">
        <v>1442.4198650073602</v>
      </c>
      <c r="F9" s="494">
        <v>1352.9192363491468</v>
      </c>
      <c r="H9" s="242">
        <f t="shared" si="0"/>
        <v>-25.785405161964182</v>
      </c>
      <c r="I9" s="242">
        <f t="shared" si="1"/>
        <v>-6.2048943466094508</v>
      </c>
    </row>
    <row r="10" spans="1:9" ht="5.25" customHeight="1" x14ac:dyDescent="0.25">
      <c r="A10" s="247"/>
      <c r="B10" s="251"/>
      <c r="C10" s="251"/>
      <c r="D10" s="251"/>
      <c r="E10" s="251"/>
      <c r="F10" s="251"/>
      <c r="G10" s="159"/>
      <c r="H10" s="248"/>
      <c r="I10" s="248"/>
    </row>
    <row r="11" spans="1:9" x14ac:dyDescent="0.25">
      <c r="A11" s="249" t="s">
        <v>137</v>
      </c>
      <c r="B11" s="495">
        <f>+B13+B12</f>
        <v>597.34362564229775</v>
      </c>
      <c r="C11" s="495">
        <f>+C13+C12</f>
        <v>815.76442249381341</v>
      </c>
      <c r="D11" s="495">
        <f>+D13+D12</f>
        <v>929.16841074646402</v>
      </c>
      <c r="E11" s="495">
        <f>+E13+E12</f>
        <v>962.99301770998227</v>
      </c>
      <c r="F11" s="495">
        <f>+F13+F12</f>
        <v>1042.7811899793542</v>
      </c>
      <c r="G11" s="159"/>
      <c r="H11" s="250">
        <f>(F11-B11)/B11*100</f>
        <v>74.569735946892663</v>
      </c>
      <c r="I11" s="250">
        <f>(F11-E11)/E11*100</f>
        <v>8.2854362183341532</v>
      </c>
    </row>
    <row r="12" spans="1:9" x14ac:dyDescent="0.25">
      <c r="A12" s="6" t="s">
        <v>153</v>
      </c>
      <c r="B12" s="131">
        <v>510.17137276316481</v>
      </c>
      <c r="C12" s="131">
        <v>716.28655802114497</v>
      </c>
      <c r="D12" s="131">
        <v>810.59177705215404</v>
      </c>
      <c r="E12" s="131">
        <v>839.74558339845339</v>
      </c>
      <c r="F12" s="131">
        <v>905.58834437160999</v>
      </c>
      <c r="H12" s="40">
        <f t="shared" si="0"/>
        <v>77.506695341764754</v>
      </c>
      <c r="I12" s="40">
        <f t="shared" si="1"/>
        <v>7.8407987222380751</v>
      </c>
    </row>
    <row r="13" spans="1:9" x14ac:dyDescent="0.25">
      <c r="A13" s="166" t="s">
        <v>152</v>
      </c>
      <c r="B13" s="494">
        <v>87.172252879132913</v>
      </c>
      <c r="C13" s="494">
        <v>99.477864472668401</v>
      </c>
      <c r="D13" s="494">
        <v>118.57663369430999</v>
      </c>
      <c r="E13" s="494">
        <v>123.24743431152885</v>
      </c>
      <c r="F13" s="494">
        <v>137.19284560774418</v>
      </c>
      <c r="H13" s="242">
        <f t="shared" si="0"/>
        <v>57.381323846208723</v>
      </c>
      <c r="I13" s="242">
        <f t="shared" si="1"/>
        <v>11.314970874741235</v>
      </c>
    </row>
    <row r="14" spans="1:9" x14ac:dyDescent="0.25">
      <c r="B14" s="13"/>
      <c r="C14" s="13"/>
      <c r="D14" s="13"/>
      <c r="E14" s="13"/>
      <c r="F14" s="13"/>
      <c r="H14" s="13"/>
      <c r="I14" s="13"/>
    </row>
    <row r="15" spans="1:9" x14ac:dyDescent="0.25">
      <c r="A15" s="5"/>
      <c r="B15" s="87"/>
      <c r="C15" s="87"/>
      <c r="D15" s="87"/>
      <c r="E15" s="87"/>
      <c r="F15" s="87"/>
      <c r="H15" s="40"/>
      <c r="I15" s="40"/>
    </row>
    <row r="16" spans="1:9" x14ac:dyDescent="0.25">
      <c r="A16" s="1120" t="s">
        <v>100</v>
      </c>
      <c r="B16" s="310" t="str">
        <f>+'3.4'!B18</f>
        <v>4T19</v>
      </c>
      <c r="C16" s="310" t="str">
        <f>+'3.4'!C18</f>
        <v>4T20</v>
      </c>
      <c r="D16" s="310" t="str">
        <f>+'3.4'!D18</f>
        <v>4T21</v>
      </c>
      <c r="E16" s="310" t="str">
        <f>+'3.4'!E18</f>
        <v>4T22</v>
      </c>
      <c r="F16" s="310" t="str">
        <f>+'3.4'!F18</f>
        <v>4T23</v>
      </c>
      <c r="G16" s="24"/>
      <c r="H16" s="311" t="s">
        <v>108</v>
      </c>
      <c r="I16" s="311" t="s">
        <v>108</v>
      </c>
    </row>
    <row r="17" spans="1:9" x14ac:dyDescent="0.25">
      <c r="A17" s="1120"/>
      <c r="B17" s="310" t="str">
        <f>+'3.4'!B19</f>
        <v>4Q19</v>
      </c>
      <c r="C17" s="310" t="str">
        <f>+'3.4'!C19</f>
        <v>4Q20</v>
      </c>
      <c r="D17" s="310" t="str">
        <f>+'3.4'!D19</f>
        <v>4Q21</v>
      </c>
      <c r="E17" s="310" t="str">
        <f>+'3.4'!E19</f>
        <v>4Q22</v>
      </c>
      <c r="F17" s="310" t="str">
        <f>+'3.4'!F19</f>
        <v>4Q23</v>
      </c>
      <c r="G17" s="24"/>
      <c r="H17" s="313" t="s">
        <v>107</v>
      </c>
      <c r="I17" s="313" t="s">
        <v>106</v>
      </c>
    </row>
    <row r="18" spans="1:9" x14ac:dyDescent="0.25">
      <c r="B18" s="311" t="s">
        <v>103</v>
      </c>
      <c r="C18" s="312"/>
      <c r="D18" s="311"/>
      <c r="E18" s="311" t="s">
        <v>104</v>
      </c>
      <c r="F18" s="311" t="s">
        <v>105</v>
      </c>
      <c r="G18" s="24"/>
      <c r="H18" s="13"/>
      <c r="I18" s="13"/>
    </row>
    <row r="19" spans="1:9" x14ac:dyDescent="0.25">
      <c r="B19" s="73"/>
      <c r="C19" s="74"/>
      <c r="D19" s="73"/>
      <c r="E19" s="73"/>
      <c r="F19" s="73"/>
      <c r="H19" s="13"/>
      <c r="I19" s="13"/>
    </row>
    <row r="20" spans="1:9" x14ac:dyDescent="0.25">
      <c r="A20" s="249" t="s">
        <v>144</v>
      </c>
      <c r="B20" s="495">
        <f>B22+B21</f>
        <v>702.17575560620685</v>
      </c>
      <c r="C20" s="495">
        <f>C22+C21</f>
        <v>612.86138987916001</v>
      </c>
      <c r="D20" s="495">
        <f>D22+D21</f>
        <v>603.35783970619991</v>
      </c>
      <c r="E20" s="495">
        <f>E22+E21</f>
        <v>533.10046360448848</v>
      </c>
      <c r="F20" s="495">
        <f>F22+F21</f>
        <v>498.37772698265371</v>
      </c>
      <c r="G20" s="159"/>
      <c r="H20" s="250">
        <f>(F20-B20)/B20*100</f>
        <v>-29.023791692666588</v>
      </c>
      <c r="I20" s="250">
        <f>(F20-E20)/E20*100</f>
        <v>-6.5133570485123133</v>
      </c>
    </row>
    <row r="21" spans="1:9" x14ac:dyDescent="0.25">
      <c r="A21" s="6" t="s">
        <v>141</v>
      </c>
      <c r="B21" s="131">
        <v>260.63111378471757</v>
      </c>
      <c r="C21" s="131">
        <v>231.86307636404314</v>
      </c>
      <c r="D21" s="131">
        <v>222.07672878163839</v>
      </c>
      <c r="E21" s="131">
        <v>189.99637159452104</v>
      </c>
      <c r="F21" s="131">
        <v>178.76731615520046</v>
      </c>
      <c r="H21" s="40">
        <f t="shared" ref="H21:H26" si="2">(F21-B21)/B21*100</f>
        <v>-31.409833016765969</v>
      </c>
      <c r="I21" s="40">
        <f t="shared" ref="I21:I26" si="3">(F21-E21)/E21*100</f>
        <v>-5.9101420438096355</v>
      </c>
    </row>
    <row r="22" spans="1:9" x14ac:dyDescent="0.25">
      <c r="A22" s="166" t="s">
        <v>142</v>
      </c>
      <c r="B22" s="494">
        <v>441.54464182148934</v>
      </c>
      <c r="C22" s="494">
        <v>380.99831351511693</v>
      </c>
      <c r="D22" s="494">
        <v>381.28111092456152</v>
      </c>
      <c r="E22" s="494">
        <v>343.10409200996747</v>
      </c>
      <c r="F22" s="494">
        <v>319.61041082745328</v>
      </c>
      <c r="H22" s="242">
        <f t="shared" si="2"/>
        <v>-27.615380064635108</v>
      </c>
      <c r="I22" s="242">
        <f t="shared" si="3"/>
        <v>-6.8473917186133955</v>
      </c>
    </row>
    <row r="23" spans="1:9" ht="5.25" customHeight="1" x14ac:dyDescent="0.25">
      <c r="B23" s="13"/>
      <c r="C23" s="13"/>
      <c r="D23" s="13"/>
      <c r="E23" s="13"/>
      <c r="F23" s="13"/>
      <c r="H23" s="13"/>
      <c r="I23" s="13"/>
    </row>
    <row r="24" spans="1:9" x14ac:dyDescent="0.25">
      <c r="A24" s="249" t="s">
        <v>137</v>
      </c>
      <c r="B24" s="495">
        <f>+B26+B25</f>
        <v>170.11010712078831</v>
      </c>
      <c r="C24" s="495">
        <f>+C26+C25</f>
        <v>272.09629607675839</v>
      </c>
      <c r="D24" s="495">
        <f>+D26+D25</f>
        <v>255.12060487970274</v>
      </c>
      <c r="E24" s="495">
        <f>+E26+E25</f>
        <v>281.18898606640596</v>
      </c>
      <c r="F24" s="495">
        <f>+F26+F25</f>
        <v>302.79982560254007</v>
      </c>
      <c r="G24" s="159"/>
      <c r="H24" s="250">
        <f>(F24-B24)/B24*100</f>
        <v>78.002254379590823</v>
      </c>
      <c r="I24" s="250">
        <f>(F24-E24)/E24*100</f>
        <v>7.6855213422301203</v>
      </c>
    </row>
    <row r="25" spans="1:9" x14ac:dyDescent="0.25">
      <c r="A25" s="6" t="s">
        <v>153</v>
      </c>
      <c r="B25" s="131">
        <v>146.02116387560221</v>
      </c>
      <c r="C25" s="131">
        <v>241.1724585093838</v>
      </c>
      <c r="D25" s="131">
        <v>222.19030075596029</v>
      </c>
      <c r="E25" s="131">
        <v>246.3160344484871</v>
      </c>
      <c r="F25" s="131">
        <v>265.33686440744009</v>
      </c>
      <c r="H25" s="40">
        <f>(F25-B25)/B25*100</f>
        <v>81.711237854181775</v>
      </c>
      <c r="I25" s="40">
        <f t="shared" si="3"/>
        <v>7.7221241408589156</v>
      </c>
    </row>
    <row r="26" spans="1:9" x14ac:dyDescent="0.25">
      <c r="A26" s="166" t="s">
        <v>152</v>
      </c>
      <c r="B26" s="494">
        <v>24.088943245186105</v>
      </c>
      <c r="C26" s="494">
        <v>30.92383756737458</v>
      </c>
      <c r="D26" s="494">
        <v>32.930304123742445</v>
      </c>
      <c r="E26" s="494">
        <v>34.872951617918858</v>
      </c>
      <c r="F26" s="494">
        <v>37.462961195099993</v>
      </c>
      <c r="H26" s="242">
        <f t="shared" si="2"/>
        <v>55.519321930348809</v>
      </c>
      <c r="I26" s="242">
        <f t="shared" si="3"/>
        <v>7.4269869828004573</v>
      </c>
    </row>
  </sheetData>
  <mergeCells count="2">
    <mergeCell ref="A4:A5"/>
    <mergeCell ref="A16:A17"/>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88EFA-7AAC-4798-B4CD-8B7B2782317F}">
  <sheetPr>
    <tabColor rgb="FFFFC000"/>
  </sheetPr>
  <dimension ref="A1:K25"/>
  <sheetViews>
    <sheetView showGridLines="0" zoomScale="90" zoomScaleNormal="90" workbookViewId="0">
      <selection activeCell="K14" sqref="K14"/>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570312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195" t="str">
        <f>'Indice-Index'!A35</f>
        <v>3.9   Il quadro concorrenziale - The competitive framework</v>
      </c>
      <c r="B1" s="98"/>
      <c r="C1" s="98"/>
      <c r="D1" s="98"/>
      <c r="E1" s="98"/>
      <c r="F1" s="98"/>
      <c r="G1" s="98"/>
      <c r="H1" s="98"/>
      <c r="I1" s="98"/>
      <c r="J1" s="98"/>
      <c r="K1" s="98"/>
    </row>
    <row r="2" spans="1:11" ht="16.5" customHeight="1" x14ac:dyDescent="0.25"/>
    <row r="3" spans="1:11" ht="16.5" customHeight="1" x14ac:dyDescent="0.25"/>
    <row r="4" spans="1:11" ht="18.75" x14ac:dyDescent="0.3">
      <c r="A4" s="45" t="s">
        <v>233</v>
      </c>
      <c r="D4" s="220"/>
    </row>
    <row r="5" spans="1:11" ht="18.75" x14ac:dyDescent="0.3">
      <c r="A5" s="45"/>
      <c r="D5" s="220"/>
    </row>
    <row r="6" spans="1:11" x14ac:dyDescent="0.25">
      <c r="A6" s="244" t="s">
        <v>138</v>
      </c>
      <c r="B6" s="34">
        <f>'3.1'!C4</f>
        <v>2023</v>
      </c>
      <c r="C6" s="140" t="s">
        <v>836</v>
      </c>
      <c r="E6" s="244" t="s">
        <v>663</v>
      </c>
      <c r="F6" s="34">
        <f>+B6</f>
        <v>2023</v>
      </c>
      <c r="G6" s="33" t="str">
        <f>+C6</f>
        <v>Diff/chg. vs 1H22 (p.p.)</v>
      </c>
      <c r="I6" s="244" t="s">
        <v>334</v>
      </c>
      <c r="J6" s="34">
        <f>+F6</f>
        <v>2023</v>
      </c>
      <c r="K6" s="33" t="str">
        <f>+G6</f>
        <v>Diff/chg. vs 1H22 (p.p.)</v>
      </c>
    </row>
    <row r="7" spans="1:11" x14ac:dyDescent="0.25">
      <c r="A7" s="252" t="s">
        <v>154</v>
      </c>
      <c r="B7" s="47"/>
      <c r="C7" s="102"/>
      <c r="E7" s="252" t="s">
        <v>664</v>
      </c>
      <c r="F7" s="33"/>
      <c r="G7" s="33"/>
      <c r="I7" s="252" t="s">
        <v>335</v>
      </c>
      <c r="J7" s="33"/>
      <c r="K7" s="33"/>
    </row>
    <row r="8" spans="1:11" x14ac:dyDescent="0.25">
      <c r="A8" s="581" t="s">
        <v>116</v>
      </c>
      <c r="B8" s="888">
        <v>32.422596566138104</v>
      </c>
      <c r="C8" s="888">
        <v>-1.1105050616847478</v>
      </c>
      <c r="E8" s="696" t="s">
        <v>116</v>
      </c>
      <c r="F8" s="657">
        <v>96.007873275452823</v>
      </c>
      <c r="G8" s="657">
        <v>-0.1889997656361686</v>
      </c>
      <c r="I8" s="581" t="s">
        <v>125</v>
      </c>
      <c r="J8" s="657">
        <v>19.619125420171546</v>
      </c>
      <c r="K8" s="657">
        <v>0.18885544731606174</v>
      </c>
    </row>
    <row r="9" spans="1:11" x14ac:dyDescent="0.25">
      <c r="A9" s="581" t="s">
        <v>125</v>
      </c>
      <c r="B9" s="888">
        <v>15.518299638194993</v>
      </c>
      <c r="C9" s="888">
        <v>0.3487498780252114</v>
      </c>
      <c r="E9" s="696" t="s">
        <v>60</v>
      </c>
      <c r="F9" s="657">
        <v>2.3908677552072435</v>
      </c>
      <c r="G9" s="657">
        <v>0.27303198531828743</v>
      </c>
      <c r="I9" s="581" t="s">
        <v>59</v>
      </c>
      <c r="J9" s="657">
        <v>17.865721133795638</v>
      </c>
      <c r="K9" s="657">
        <v>0.673503900006029</v>
      </c>
    </row>
    <row r="10" spans="1:11" x14ac:dyDescent="0.25">
      <c r="A10" s="581" t="s">
        <v>59</v>
      </c>
      <c r="B10" s="888">
        <v>14.131395149837891</v>
      </c>
      <c r="C10" s="888">
        <v>0.70913209430851687</v>
      </c>
      <c r="E10" s="696" t="s">
        <v>317</v>
      </c>
      <c r="F10" s="657">
        <v>1.6012589693399317</v>
      </c>
      <c r="G10" s="657">
        <v>-8.4032219682117493E-2</v>
      </c>
      <c r="I10" s="581" t="s">
        <v>116</v>
      </c>
      <c r="J10" s="657">
        <v>15.619715569956977</v>
      </c>
      <c r="K10" s="657">
        <v>-0.31281111103031201</v>
      </c>
    </row>
    <row r="11" spans="1:11" x14ac:dyDescent="0.25">
      <c r="A11" s="581" t="s">
        <v>57</v>
      </c>
      <c r="B11" s="888">
        <v>10.649480304592885</v>
      </c>
      <c r="C11" s="888">
        <v>0.31616325038464765</v>
      </c>
      <c r="E11" s="670" t="s">
        <v>79</v>
      </c>
      <c r="F11" s="540">
        <f>SUM(F8:F10)</f>
        <v>100</v>
      </c>
      <c r="G11" s="540">
        <f>SUM(G8:G10)</f>
        <v>1.3322676295501878E-15</v>
      </c>
      <c r="I11" s="581" t="s">
        <v>57</v>
      </c>
      <c r="J11" s="657">
        <v>13.463684464579426</v>
      </c>
      <c r="K11" s="657">
        <v>0.22801542675752451</v>
      </c>
    </row>
    <row r="12" spans="1:11" x14ac:dyDescent="0.25">
      <c r="A12" s="581" t="s">
        <v>117</v>
      </c>
      <c r="B12" s="888">
        <v>10.382898016719015</v>
      </c>
      <c r="C12" s="888">
        <v>0.39530338147705457</v>
      </c>
      <c r="I12" s="581" t="s">
        <v>117</v>
      </c>
      <c r="J12" s="657">
        <v>13.12665582983642</v>
      </c>
      <c r="K12" s="657">
        <v>0.33381337832634728</v>
      </c>
    </row>
    <row r="13" spans="1:11" x14ac:dyDescent="0.25">
      <c r="A13" s="581" t="s">
        <v>58</v>
      </c>
      <c r="B13" s="888">
        <v>9.0283789664612932</v>
      </c>
      <c r="C13" s="888">
        <v>-1.2067359711275518</v>
      </c>
      <c r="I13" s="581" t="s">
        <v>58</v>
      </c>
      <c r="J13" s="657">
        <v>11.414195073787448</v>
      </c>
      <c r="K13" s="657">
        <v>-1.6956895031910157</v>
      </c>
    </row>
    <row r="14" spans="1:11" x14ac:dyDescent="0.25">
      <c r="A14" s="581" t="s">
        <v>672</v>
      </c>
      <c r="B14" s="888">
        <v>6.9689612288771574</v>
      </c>
      <c r="C14" s="888">
        <v>0.54014907902826703</v>
      </c>
      <c r="I14" s="581" t="s">
        <v>672</v>
      </c>
      <c r="J14" s="657">
        <v>8.810560923900093</v>
      </c>
      <c r="K14" s="657">
        <v>0.57606763627997459</v>
      </c>
    </row>
    <row r="15" spans="1:11" x14ac:dyDescent="0.25">
      <c r="A15" s="581" t="s">
        <v>61</v>
      </c>
      <c r="B15" s="888">
        <v>0.89799012917866661</v>
      </c>
      <c r="C15" s="888">
        <v>7.7433495886004566E-3</v>
      </c>
      <c r="I15" s="815" t="s">
        <v>61</v>
      </c>
      <c r="J15" s="889">
        <v>8.0341583972447408E-2</v>
      </c>
      <c r="K15" s="889">
        <v>8.2448255353740341E-3</v>
      </c>
    </row>
    <row r="16" spans="1:11" x14ac:dyDescent="0.25">
      <c r="A16" s="670" t="s">
        <v>79</v>
      </c>
      <c r="B16" s="890">
        <f>SUM(B8:B15)</f>
        <v>100.00000000000001</v>
      </c>
      <c r="C16" s="540">
        <f>SUM(C8:C15)</f>
        <v>-1.6653345369377348E-15</v>
      </c>
      <c r="I16" s="581" t="s">
        <v>118</v>
      </c>
      <c r="J16" s="652">
        <f>SUM(J8:J15)</f>
        <v>100.00000000000001</v>
      </c>
      <c r="K16" s="652">
        <f>SUM(K8:K15)</f>
        <v>-1.659783421814609E-14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F088-6324-4194-AC45-80C10C7FCFF5}">
  <sheetPr codeName="Foglio5">
    <tabColor rgb="FF0000FF"/>
  </sheetPr>
  <dimension ref="A1:M24"/>
  <sheetViews>
    <sheetView showGridLines="0" zoomScale="90" zoomScaleNormal="90" workbookViewId="0">
      <selection activeCell="H23" sqref="H23"/>
    </sheetView>
  </sheetViews>
  <sheetFormatPr defaultColWidth="9.28515625" defaultRowHeight="15.75" x14ac:dyDescent="0.25"/>
  <cols>
    <col min="1" max="1" width="12.28515625" style="6" customWidth="1"/>
    <col min="2" max="2" width="30.28515625" style="6" customWidth="1"/>
    <col min="3" max="3" width="17.7109375" style="6" customWidth="1"/>
    <col min="4" max="7" width="3.28515625" style="6" customWidth="1"/>
    <col min="8" max="8" width="30.28515625" style="6" customWidth="1"/>
    <col min="9" max="9" width="17.7109375" style="6" customWidth="1"/>
    <col min="10" max="16384" width="9.28515625" style="6"/>
  </cols>
  <sheetData>
    <row r="1" spans="1:13" ht="21" x14ac:dyDescent="0.35">
      <c r="A1" s="2" t="str">
        <f>+'Indice-Index'!A9</f>
        <v>1.4   Accessi BB/UBB  per tipologia di tecnologia/clientela e operatore - BB/UBB lines by technology/customer type and operator</v>
      </c>
      <c r="B1" s="92"/>
      <c r="C1" s="92"/>
      <c r="D1" s="92"/>
      <c r="E1" s="92"/>
      <c r="F1" s="92"/>
      <c r="G1" s="92"/>
      <c r="H1" s="92"/>
      <c r="I1" s="92"/>
      <c r="J1" s="93"/>
      <c r="K1" s="93"/>
      <c r="L1" s="93"/>
      <c r="M1" s="93"/>
    </row>
    <row r="2" spans="1:13" ht="18.75" customHeight="1" x14ac:dyDescent="0.25"/>
    <row r="3" spans="1:13" ht="18.75" x14ac:dyDescent="0.3">
      <c r="B3" s="972" t="s">
        <v>953</v>
      </c>
      <c r="C3" s="263">
        <v>45261</v>
      </c>
      <c r="D3" s="33"/>
      <c r="E3" s="33"/>
      <c r="F3" s="33"/>
      <c r="G3" s="33"/>
      <c r="H3" s="972" t="s">
        <v>954</v>
      </c>
      <c r="I3" s="263">
        <f>C3</f>
        <v>45261</v>
      </c>
    </row>
    <row r="4" spans="1:13" ht="18.75" x14ac:dyDescent="0.3">
      <c r="B4" s="973" t="s">
        <v>955</v>
      </c>
      <c r="C4" s="1038" t="s">
        <v>1047</v>
      </c>
      <c r="D4" s="33"/>
      <c r="E4" s="33"/>
      <c r="F4" s="33"/>
      <c r="G4" s="33"/>
      <c r="H4" s="973" t="s">
        <v>956</v>
      </c>
      <c r="I4" s="264" t="str">
        <f>C4</f>
        <v>dec-23</v>
      </c>
    </row>
    <row r="5" spans="1:13" x14ac:dyDescent="0.25">
      <c r="C5" s="974"/>
    </row>
    <row r="6" spans="1:13" x14ac:dyDescent="0.25">
      <c r="B6" s="503" t="s">
        <v>957</v>
      </c>
      <c r="C6" s="975">
        <f>16273.8939944736/1000</f>
        <v>16.2738939944736</v>
      </c>
      <c r="H6" s="503" t="s">
        <v>957</v>
      </c>
      <c r="I6" s="975">
        <f>2671.37937165355/1000</f>
        <v>2.6713793716535501</v>
      </c>
      <c r="J6" s="974"/>
    </row>
    <row r="8" spans="1:13" ht="17.25" x14ac:dyDescent="0.3">
      <c r="B8" s="976" t="s">
        <v>958</v>
      </c>
      <c r="H8" s="976" t="s">
        <v>1141</v>
      </c>
    </row>
    <row r="9" spans="1:13" x14ac:dyDescent="0.25">
      <c r="B9" s="977" t="s">
        <v>55</v>
      </c>
      <c r="C9" s="978">
        <v>37.334961147364446</v>
      </c>
      <c r="H9" s="977" t="s">
        <v>55</v>
      </c>
      <c r="I9" s="978">
        <v>41.927178591137881</v>
      </c>
    </row>
    <row r="10" spans="1:13" x14ac:dyDescent="0.25">
      <c r="B10" s="977" t="s">
        <v>3</v>
      </c>
      <c r="C10" s="978">
        <v>15.964267684687186</v>
      </c>
      <c r="H10" s="977" t="s">
        <v>3</v>
      </c>
      <c r="I10" s="978">
        <v>19.268322779680258</v>
      </c>
    </row>
    <row r="11" spans="1:13" x14ac:dyDescent="0.25">
      <c r="B11" s="977" t="s">
        <v>54</v>
      </c>
      <c r="C11" s="978">
        <v>15.301887801688038</v>
      </c>
      <c r="H11" s="977" t="s">
        <v>2</v>
      </c>
      <c r="I11" s="978">
        <v>18.368937231714145</v>
      </c>
    </row>
    <row r="12" spans="1:13" x14ac:dyDescent="0.25">
      <c r="B12" s="977" t="s">
        <v>2</v>
      </c>
      <c r="C12" s="978">
        <v>12.965790490687354</v>
      </c>
      <c r="H12" s="977" t="s">
        <v>54</v>
      </c>
      <c r="I12" s="978">
        <v>7.6294292814668134</v>
      </c>
    </row>
    <row r="13" spans="1:13" x14ac:dyDescent="0.25">
      <c r="B13" s="977" t="s">
        <v>1113</v>
      </c>
      <c r="C13" s="978">
        <v>4.1892739391783884</v>
      </c>
      <c r="H13" s="977" t="s">
        <v>114</v>
      </c>
      <c r="I13" s="978">
        <v>2.5066825292789017</v>
      </c>
    </row>
    <row r="14" spans="1:13" x14ac:dyDescent="0.25">
      <c r="B14" s="977" t="s">
        <v>332</v>
      </c>
      <c r="C14" s="978">
        <v>3.8954352302852455</v>
      </c>
      <c r="H14" s="977" t="s">
        <v>928</v>
      </c>
      <c r="I14" s="978">
        <v>2.1343280780336285</v>
      </c>
    </row>
    <row r="15" spans="1:13" x14ac:dyDescent="0.25">
      <c r="B15" s="977" t="s">
        <v>114</v>
      </c>
      <c r="C15" s="978">
        <v>3.6441063226870436</v>
      </c>
      <c r="H15" s="977" t="s">
        <v>940</v>
      </c>
      <c r="I15" s="978">
        <v>1.1413482870940497</v>
      </c>
    </row>
    <row r="16" spans="1:13" x14ac:dyDescent="0.25">
      <c r="B16" s="581" t="s">
        <v>61</v>
      </c>
      <c r="C16" s="646">
        <f>100-C9-C10-C11-C12-C13-C14-C15</f>
        <v>6.704277383422296</v>
      </c>
      <c r="H16" s="581" t="s">
        <v>61</v>
      </c>
      <c r="I16" s="646">
        <f>100-I9-I10-I11-I12-I13-I14-I15</f>
        <v>7.0237732215943263</v>
      </c>
    </row>
    <row r="17" spans="2:10" x14ac:dyDescent="0.25">
      <c r="B17" s="582" t="s">
        <v>79</v>
      </c>
      <c r="C17" s="505">
        <f>SUM(C9:C16)</f>
        <v>99.999999999999986</v>
      </c>
      <c r="H17" s="582" t="s">
        <v>79</v>
      </c>
      <c r="I17" s="505">
        <f>SUM(I9:I16)</f>
        <v>100</v>
      </c>
    </row>
    <row r="18" spans="2:10" x14ac:dyDescent="0.25">
      <c r="D18" s="816"/>
      <c r="J18" s="816"/>
    </row>
    <row r="19" spans="2:10" x14ac:dyDescent="0.25">
      <c r="C19" s="7"/>
      <c r="I19" s="7"/>
    </row>
    <row r="20" spans="2:10" ht="17.25" x14ac:dyDescent="0.3">
      <c r="B20" s="976" t="s">
        <v>959</v>
      </c>
      <c r="H20" s="976" t="s">
        <v>1142</v>
      </c>
    </row>
    <row r="21" spans="2:10" x14ac:dyDescent="0.25">
      <c r="B21" s="977" t="s">
        <v>960</v>
      </c>
      <c r="C21" s="979">
        <v>12.992143722218911</v>
      </c>
      <c r="H21" s="977" t="s">
        <v>960</v>
      </c>
      <c r="I21" s="979">
        <v>22.037383129424153</v>
      </c>
    </row>
    <row r="22" spans="2:10" x14ac:dyDescent="0.25">
      <c r="B22" s="977" t="s">
        <v>961</v>
      </c>
      <c r="C22" s="979">
        <v>12.70552497595874</v>
      </c>
      <c r="H22" s="977" t="s">
        <v>961</v>
      </c>
      <c r="I22" s="979">
        <v>10.00584230127847</v>
      </c>
    </row>
    <row r="23" spans="2:10" x14ac:dyDescent="0.25">
      <c r="B23" s="977" t="s">
        <v>962</v>
      </c>
      <c r="C23" s="979">
        <v>74.302331301822349</v>
      </c>
      <c r="H23" s="977" t="s">
        <v>962</v>
      </c>
      <c r="I23" s="979">
        <v>67.95677456929738</v>
      </c>
    </row>
    <row r="24" spans="2:10" x14ac:dyDescent="0.25">
      <c r="B24" s="511" t="s">
        <v>963</v>
      </c>
      <c r="C24" s="505">
        <f>SUM(C21:C23)</f>
        <v>100</v>
      </c>
      <c r="H24" s="511" t="s">
        <v>963</v>
      </c>
      <c r="I24" s="505">
        <f>SUM(I21:I23)</f>
        <v>100</v>
      </c>
    </row>
  </sheetData>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64101-6FFB-4287-A039-01FCDA638244}">
  <sheetPr>
    <tabColor rgb="FFFFC000"/>
  </sheetPr>
  <dimension ref="A1:I19"/>
  <sheetViews>
    <sheetView showGridLines="0" zoomScale="90" zoomScaleNormal="90" workbookViewId="0">
      <selection activeCell="B21" sqref="B21"/>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198" t="str">
        <f>'Indice-Index'!A36</f>
        <v>3.10 Trend storico dei ricavi unitari (media degli ultimi 12 mesi) - Revenues per unit trend (avg last 12 months )</v>
      </c>
      <c r="B1" s="99"/>
      <c r="C1" s="99"/>
      <c r="D1" s="99"/>
      <c r="E1" s="99"/>
      <c r="F1" s="99"/>
      <c r="G1" s="99"/>
      <c r="H1" s="99"/>
      <c r="I1" s="99"/>
    </row>
    <row r="4" spans="1:9" ht="15.75" x14ac:dyDescent="0.25">
      <c r="A4" s="5" t="s">
        <v>86</v>
      </c>
      <c r="B4" s="177">
        <f>+'3.8'!B4</f>
        <v>2019</v>
      </c>
      <c r="C4" s="177">
        <f>+'3.8'!C4</f>
        <v>2020</v>
      </c>
      <c r="D4" s="177">
        <f>+'3.8'!D4</f>
        <v>2021</v>
      </c>
      <c r="E4" s="177">
        <f>+'3.8'!E4</f>
        <v>2022</v>
      </c>
      <c r="F4" s="177">
        <f>+'3.8'!F4</f>
        <v>2023</v>
      </c>
      <c r="G4" s="51"/>
      <c r="H4" s="164" t="s">
        <v>108</v>
      </c>
      <c r="I4" s="164" t="s">
        <v>108</v>
      </c>
    </row>
    <row r="5" spans="1:9" x14ac:dyDescent="0.25">
      <c r="B5" s="311" t="s">
        <v>103</v>
      </c>
      <c r="C5" s="51"/>
      <c r="D5" s="311"/>
      <c r="E5" s="311" t="s">
        <v>104</v>
      </c>
      <c r="F5" s="311" t="s">
        <v>105</v>
      </c>
      <c r="G5" s="51"/>
      <c r="H5" s="313" t="s">
        <v>107</v>
      </c>
      <c r="I5" s="313" t="s">
        <v>106</v>
      </c>
    </row>
    <row r="6" spans="1:9" x14ac:dyDescent="0.25">
      <c r="C6" s="73"/>
      <c r="D6" s="73"/>
      <c r="E6" s="73"/>
      <c r="F6" s="73"/>
    </row>
    <row r="7" spans="1:9" ht="15.75" x14ac:dyDescent="0.25">
      <c r="A7" s="245" t="s">
        <v>155</v>
      </c>
      <c r="C7" s="74"/>
      <c r="D7" s="74"/>
      <c r="E7" s="74"/>
      <c r="F7" s="74"/>
    </row>
    <row r="8" spans="1:9" ht="15.75" x14ac:dyDescent="0.25">
      <c r="A8" s="240" t="s">
        <v>96</v>
      </c>
      <c r="B8" s="450">
        <v>0.81636278307809418</v>
      </c>
      <c r="C8" s="450">
        <v>0.7567777200372755</v>
      </c>
      <c r="D8" s="450">
        <v>0.78240483331901378</v>
      </c>
      <c r="E8" s="450">
        <v>0.81973749354994352</v>
      </c>
      <c r="F8" s="450">
        <v>0.87576530316113743</v>
      </c>
      <c r="G8" s="75"/>
      <c r="H8" s="241">
        <f>(F8-B8)/B8*100</f>
        <v>7.2764855667557722</v>
      </c>
      <c r="I8" s="241">
        <f>(F8-E8)/E8*100</f>
        <v>6.8348477472417031</v>
      </c>
    </row>
    <row r="9" spans="1:9" ht="15.75" x14ac:dyDescent="0.25">
      <c r="A9" s="258" t="s">
        <v>1115</v>
      </c>
      <c r="B9" s="451">
        <v>1.4311327750359062</v>
      </c>
      <c r="C9" s="451">
        <v>1.3053035314534973</v>
      </c>
      <c r="D9" s="451">
        <v>1.353040216988036</v>
      </c>
      <c r="E9" s="451">
        <v>1.4073956345549752</v>
      </c>
      <c r="F9" s="451">
        <v>1.4946999352063826</v>
      </c>
      <c r="G9" s="75"/>
      <c r="H9" s="126">
        <f>(F9-B9)/B9*100</f>
        <v>4.441737432006021</v>
      </c>
      <c r="I9" s="126">
        <f>(F9-E9)/E9*100</f>
        <v>6.2032521991595768</v>
      </c>
    </row>
    <row r="10" spans="1:9" ht="15.75" x14ac:dyDescent="0.25">
      <c r="A10" s="233" t="s">
        <v>1116</v>
      </c>
      <c r="B10" s="452">
        <v>0.46511458039558962</v>
      </c>
      <c r="C10" s="452">
        <v>0.45715299064164922</v>
      </c>
      <c r="D10" s="452">
        <v>0.49238335889593154</v>
      </c>
      <c r="E10" s="452">
        <v>0.5404374652078463</v>
      </c>
      <c r="F10" s="452">
        <v>0.59345456482120629</v>
      </c>
      <c r="G10" s="75"/>
      <c r="H10" s="256">
        <f>(F10-B10)/B10*100</f>
        <v>27.593197425989281</v>
      </c>
      <c r="I10" s="256">
        <f>(F10-E10)/E10*100</f>
        <v>9.8100340976490585</v>
      </c>
    </row>
    <row r="11" spans="1:9" ht="15.75" x14ac:dyDescent="0.25">
      <c r="A11" s="6"/>
      <c r="B11" s="13"/>
      <c r="C11" s="13"/>
      <c r="D11" s="13"/>
      <c r="E11" s="13"/>
      <c r="F11" s="13"/>
      <c r="H11" s="74"/>
      <c r="I11" s="74"/>
    </row>
    <row r="12" spans="1:9" ht="15.75" x14ac:dyDescent="0.25">
      <c r="A12" s="245" t="s">
        <v>139</v>
      </c>
      <c r="B12" s="13"/>
      <c r="C12" s="13"/>
      <c r="D12" s="13"/>
      <c r="E12" s="13"/>
      <c r="F12" s="13"/>
      <c r="H12" s="74"/>
      <c r="I12" s="74"/>
    </row>
    <row r="13" spans="1:9" ht="15.75" x14ac:dyDescent="0.25">
      <c r="A13" s="582" t="s">
        <v>96</v>
      </c>
      <c r="B13" s="650">
        <v>7.0752374988076117</v>
      </c>
      <c r="C13" s="650">
        <v>6.2399646421124073</v>
      </c>
      <c r="D13" s="650">
        <v>6.3727116327593478</v>
      </c>
      <c r="E13" s="650">
        <v>6.4492084886387229</v>
      </c>
      <c r="F13" s="650">
        <v>6.2609104904803141</v>
      </c>
      <c r="G13" s="75"/>
      <c r="H13" s="510">
        <f>(F13-B13)/B13*100</f>
        <v>-11.509536018607657</v>
      </c>
      <c r="I13" s="510">
        <f>(F13-E13)/E13*100</f>
        <v>-2.9197071003383557</v>
      </c>
    </row>
    <row r="14" spans="1:9" ht="15.75" x14ac:dyDescent="0.25">
      <c r="A14" s="254" t="s">
        <v>161</v>
      </c>
      <c r="B14" s="450">
        <v>17.173965545730795</v>
      </c>
      <c r="C14" s="450">
        <v>14.984684049337078</v>
      </c>
      <c r="D14" s="450">
        <v>15.108163930473964</v>
      </c>
      <c r="E14" s="450">
        <v>15.508650130314622</v>
      </c>
      <c r="F14" s="450">
        <v>14.951502260914237</v>
      </c>
      <c r="G14" s="6"/>
      <c r="H14" s="241">
        <f>(F14-B14)/B14*100</f>
        <v>-12.940885894399795</v>
      </c>
      <c r="I14" s="241">
        <f>(F14-E14)/E14*100</f>
        <v>-3.5924975076414483</v>
      </c>
    </row>
    <row r="15" spans="1:9" ht="15.75" x14ac:dyDescent="0.25">
      <c r="A15" s="237" t="s">
        <v>231</v>
      </c>
      <c r="B15" s="454"/>
      <c r="C15" s="454"/>
      <c r="D15" s="454"/>
      <c r="E15" s="454"/>
      <c r="F15" s="454"/>
      <c r="H15" s="259">
        <v>10.3</v>
      </c>
      <c r="I15" s="259">
        <v>0.9</v>
      </c>
    </row>
    <row r="16" spans="1:9" ht="15.75" x14ac:dyDescent="0.25">
      <c r="A16" s="235" t="s">
        <v>232</v>
      </c>
      <c r="B16" s="455"/>
      <c r="C16" s="455"/>
      <c r="D16" s="455"/>
      <c r="E16" s="455"/>
      <c r="F16" s="455"/>
      <c r="H16" s="260">
        <v>-13</v>
      </c>
      <c r="I16" s="260">
        <v>-3.6</v>
      </c>
    </row>
    <row r="17" spans="1:9" ht="15.75" x14ac:dyDescent="0.25">
      <c r="A17" s="254" t="s">
        <v>162</v>
      </c>
      <c r="B17" s="450">
        <v>5.3496822793996994</v>
      </c>
      <c r="C17" s="450">
        <v>5.0254981659486466</v>
      </c>
      <c r="D17" s="450">
        <v>5.0948544467080037</v>
      </c>
      <c r="E17" s="450">
        <v>5.1195760848422243</v>
      </c>
      <c r="F17" s="450">
        <v>4.9443221946930018</v>
      </c>
      <c r="H17" s="241">
        <f>(F17-B17)/B17*100</f>
        <v>-7.5772740049935079</v>
      </c>
      <c r="I17" s="241">
        <f>(F17-E17)/E17*100</f>
        <v>-3.4232109699102833</v>
      </c>
    </row>
    <row r="18" spans="1:9" ht="15.75" x14ac:dyDescent="0.25">
      <c r="A18" s="237" t="s">
        <v>231</v>
      </c>
      <c r="B18" s="257"/>
      <c r="C18" s="257"/>
      <c r="D18" s="257"/>
      <c r="E18" s="257"/>
      <c r="F18" s="257"/>
      <c r="H18" s="448">
        <v>7.5</v>
      </c>
      <c r="I18" s="259">
        <v>7.2</v>
      </c>
    </row>
    <row r="19" spans="1:9" ht="15.75" x14ac:dyDescent="0.25">
      <c r="A19" s="235" t="s">
        <v>232</v>
      </c>
      <c r="B19" s="255"/>
      <c r="C19" s="255"/>
      <c r="D19" s="255"/>
      <c r="E19" s="255"/>
      <c r="F19" s="255"/>
      <c r="H19" s="449">
        <v>-7.5</v>
      </c>
      <c r="I19" s="260">
        <v>-3.5</v>
      </c>
    </row>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DCF82-A20F-478D-850F-2E81A8F7A5A9}">
  <sheetPr>
    <tabColor rgb="FFFFC000"/>
  </sheetPr>
  <dimension ref="A1:U19"/>
  <sheetViews>
    <sheetView showGridLines="0" zoomScale="70" zoomScaleNormal="70" workbookViewId="0">
      <pane xSplit="1" ySplit="4" topLeftCell="B5" activePane="bottomRight" state="frozen"/>
      <selection activeCell="G21" sqref="G21"/>
      <selection pane="topRight" activeCell="G21" sqref="G21"/>
      <selection pane="bottomLeft" activeCell="G21" sqref="G21"/>
      <selection pane="bottomRight" activeCell="F36" sqref="F36"/>
    </sheetView>
  </sheetViews>
  <sheetFormatPr defaultColWidth="9.140625" defaultRowHeight="15" x14ac:dyDescent="0.25"/>
  <cols>
    <col min="1" max="1" width="89.140625" style="51" customWidth="1"/>
    <col min="2" max="2" width="10.140625" style="160" customWidth="1"/>
    <col min="3" max="5" width="10.140625" style="51" customWidth="1"/>
    <col min="6" max="6" width="10.140625" style="160" customWidth="1"/>
    <col min="7" max="9" width="10.140625" style="51" customWidth="1"/>
    <col min="10" max="10" width="10.140625" style="160" customWidth="1"/>
    <col min="11" max="13" width="10.140625" style="51" customWidth="1"/>
    <col min="14" max="14" width="10.140625" style="160" customWidth="1"/>
    <col min="15" max="15" width="10.140625" style="51" customWidth="1"/>
    <col min="16" max="17" width="9.140625" style="51"/>
    <col min="18" max="18" width="10.140625" style="160" customWidth="1"/>
    <col min="19" max="16384" width="9.140625" style="51"/>
  </cols>
  <sheetData>
    <row r="1" spans="1:21" ht="23.25" x14ac:dyDescent="0.25">
      <c r="A1" s="400" t="str">
        <f>'Indice-Index'!A37</f>
        <v>Principali indicatori/Serie storica - Main indicators/Time series</v>
      </c>
    </row>
    <row r="2" spans="1:21" ht="23.25" x14ac:dyDescent="0.25">
      <c r="A2" s="176"/>
    </row>
    <row r="3" spans="1:21" ht="23.25" x14ac:dyDescent="0.25">
      <c r="A3" s="176"/>
    </row>
    <row r="4" spans="1:21" s="160" customFormat="1" ht="21" x14ac:dyDescent="0.25">
      <c r="A4" s="357" t="s">
        <v>327</v>
      </c>
      <c r="B4" s="839" t="str">
        <f>+'[11]Principali serie storiche'!C1</f>
        <v>1T19</v>
      </c>
      <c r="C4" s="839" t="str">
        <f>+'[11]Principali serie storiche'!D1</f>
        <v>2T19</v>
      </c>
      <c r="D4" s="839" t="str">
        <f>+'[11]Principali serie storiche'!E1</f>
        <v>3T19</v>
      </c>
      <c r="E4" s="171" t="str">
        <f>+'[11]Principali serie storiche'!F1</f>
        <v>4T19</v>
      </c>
      <c r="F4" s="839" t="str">
        <f>+'[11]Principali serie storiche'!G1</f>
        <v>1T20</v>
      </c>
      <c r="G4" s="839" t="str">
        <f>+'[11]Principali serie storiche'!H1</f>
        <v>2T20</v>
      </c>
      <c r="H4" s="839" t="str">
        <f>+'[11]Principali serie storiche'!I1</f>
        <v>3T20</v>
      </c>
      <c r="I4" s="171" t="str">
        <f>+'[11]Principali serie storiche'!J1</f>
        <v>4T20</v>
      </c>
      <c r="J4" s="839" t="str">
        <f>+'[11]Principali serie storiche'!K1</f>
        <v>1T21</v>
      </c>
      <c r="K4" s="839" t="str">
        <f>+'[11]Principali serie storiche'!L1</f>
        <v>2T21</v>
      </c>
      <c r="L4" s="839" t="str">
        <f>+'[11]Principali serie storiche'!M1</f>
        <v>3T21</v>
      </c>
      <c r="M4" s="171" t="str">
        <f>+'[11]Principali serie storiche'!N1</f>
        <v>4T21</v>
      </c>
      <c r="N4" s="839" t="str">
        <f>+'[11]Principali serie storiche'!O1</f>
        <v>1T22</v>
      </c>
      <c r="O4" s="839" t="str">
        <f>+'[11]Principali serie storiche'!P1</f>
        <v>2T22</v>
      </c>
      <c r="P4" s="839" t="str">
        <f>+'[11]Principali serie storiche'!Q1</f>
        <v>3T22</v>
      </c>
      <c r="Q4" s="171" t="str">
        <f>+'[11]Principali serie storiche'!R1</f>
        <v>4T22</v>
      </c>
      <c r="R4" s="839" t="str">
        <f>+'[11]Principali serie storiche'!S1</f>
        <v>1T23</v>
      </c>
      <c r="S4" s="839" t="str">
        <f>+'[11]Principali serie storiche'!T1</f>
        <v>2T23</v>
      </c>
      <c r="T4" s="839" t="str">
        <f>+'[11]Principali serie storiche'!U1</f>
        <v>3T23</v>
      </c>
      <c r="U4" s="171" t="str">
        <f>+'[11]Principali serie storiche'!V1</f>
        <v>4T23</v>
      </c>
    </row>
    <row r="5" spans="1:21" ht="28.5" customHeight="1" x14ac:dyDescent="0.25">
      <c r="A5" s="253" t="s">
        <v>192</v>
      </c>
      <c r="B5" s="840"/>
      <c r="C5" s="840"/>
      <c r="D5" s="840"/>
      <c r="E5" s="891"/>
      <c r="F5" s="840"/>
      <c r="G5" s="840"/>
      <c r="H5" s="840"/>
      <c r="I5" s="891"/>
      <c r="J5" s="840"/>
      <c r="K5" s="840"/>
      <c r="L5" s="840"/>
      <c r="M5" s="891"/>
      <c r="N5" s="840"/>
      <c r="O5" s="840"/>
      <c r="P5" s="840"/>
      <c r="Q5" s="891"/>
      <c r="R5" s="840"/>
      <c r="S5" s="840"/>
      <c r="T5" s="840"/>
      <c r="U5" s="891"/>
    </row>
    <row r="6" spans="1:21" s="24" customFormat="1" ht="20.25" customHeight="1" x14ac:dyDescent="0.25">
      <c r="A6" s="675" t="s">
        <v>198</v>
      </c>
      <c r="B6" s="841">
        <f t="shared" ref="B6:U6" si="0">+B7+B8</f>
        <v>611.56829292239377</v>
      </c>
      <c r="C6" s="841">
        <f t="shared" si="0"/>
        <v>1232.1115439828372</v>
      </c>
      <c r="D6" s="841">
        <f t="shared" si="0"/>
        <v>1752.3103207935585</v>
      </c>
      <c r="E6" s="545">
        <f t="shared" si="0"/>
        <v>2338.505491953445</v>
      </c>
      <c r="F6" s="841">
        <f t="shared" si="0"/>
        <v>475.12823575767823</v>
      </c>
      <c r="G6" s="841">
        <f t="shared" si="0"/>
        <v>846.63985324180385</v>
      </c>
      <c r="H6" s="841">
        <f t="shared" si="0"/>
        <v>1265.9263176307502</v>
      </c>
      <c r="I6" s="545">
        <f t="shared" si="0"/>
        <v>1750.8710130666448</v>
      </c>
      <c r="J6" s="841">
        <f t="shared" si="0"/>
        <v>444.26125337552548</v>
      </c>
      <c r="K6" s="841">
        <f t="shared" si="0"/>
        <v>887.93494778019158</v>
      </c>
      <c r="L6" s="841">
        <f t="shared" si="0"/>
        <v>1311.1271304871409</v>
      </c>
      <c r="M6" s="545">
        <f t="shared" si="0"/>
        <v>1800.4718187860185</v>
      </c>
      <c r="N6" s="841">
        <f t="shared" si="0"/>
        <v>433.57375756081603</v>
      </c>
      <c r="O6" s="841">
        <f t="shared" si="0"/>
        <v>873.37020672763742</v>
      </c>
      <c r="P6" s="841">
        <f t="shared" si="0"/>
        <v>1278.0552601547545</v>
      </c>
      <c r="Q6" s="545">
        <f t="shared" si="0"/>
        <v>1744.3751080820125</v>
      </c>
      <c r="R6" s="841">
        <f t="shared" si="0"/>
        <v>437.6231557229957</v>
      </c>
      <c r="S6" s="841">
        <f t="shared" si="0"/>
        <v>866.33979449362118</v>
      </c>
      <c r="T6" s="841">
        <f t="shared" si="0"/>
        <v>1264.8925681489909</v>
      </c>
      <c r="U6" s="545">
        <f t="shared" si="0"/>
        <v>1725.2731737320403</v>
      </c>
    </row>
    <row r="7" spans="1:21" s="24" customFormat="1" ht="15.75" x14ac:dyDescent="0.25">
      <c r="A7" s="167" t="s">
        <v>194</v>
      </c>
      <c r="B7" s="842">
        <v>386.78080424692104</v>
      </c>
      <c r="C7" s="842">
        <v>781.19740123730594</v>
      </c>
      <c r="D7" s="842">
        <v>1107.2136207611184</v>
      </c>
      <c r="E7" s="169">
        <v>1490.6096511192497</v>
      </c>
      <c r="F7" s="842">
        <v>287.16246440937812</v>
      </c>
      <c r="G7" s="842">
        <v>510.83230984169211</v>
      </c>
      <c r="H7" s="842">
        <v>759.47795627626965</v>
      </c>
      <c r="I7" s="169">
        <v>1066.846752284411</v>
      </c>
      <c r="J7" s="842">
        <v>263.9435109742758</v>
      </c>
      <c r="K7" s="842">
        <v>513.57246299187238</v>
      </c>
      <c r="L7" s="842">
        <v>751.73149384215344</v>
      </c>
      <c r="M7" s="169">
        <v>1049.2177554014006</v>
      </c>
      <c r="N7" s="842">
        <v>240.97870668213147</v>
      </c>
      <c r="O7" s="842">
        <v>479.29804540450777</v>
      </c>
      <c r="P7" s="842">
        <v>696.96472015477661</v>
      </c>
      <c r="Q7" s="169">
        <v>964.83737247199065</v>
      </c>
      <c r="R7" s="842">
        <v>233.39996840608146</v>
      </c>
      <c r="S7" s="842">
        <v>456.38948690999246</v>
      </c>
      <c r="T7" s="842">
        <v>664.27044903671526</v>
      </c>
      <c r="U7" s="169">
        <v>922.37707708621849</v>
      </c>
    </row>
    <row r="8" spans="1:21" s="24" customFormat="1" ht="15.75" x14ac:dyDescent="0.25">
      <c r="A8" s="135" t="s">
        <v>195</v>
      </c>
      <c r="B8" s="843">
        <v>224.78748867547279</v>
      </c>
      <c r="C8" s="843">
        <v>450.91414274553136</v>
      </c>
      <c r="D8" s="843">
        <v>645.09670003244014</v>
      </c>
      <c r="E8" s="168">
        <v>847.89584083419504</v>
      </c>
      <c r="F8" s="843">
        <v>187.96577134830008</v>
      </c>
      <c r="G8" s="843">
        <v>335.80754340011174</v>
      </c>
      <c r="H8" s="843">
        <v>506.44836135448048</v>
      </c>
      <c r="I8" s="168">
        <v>684.0242607822338</v>
      </c>
      <c r="J8" s="843">
        <v>180.31774240124972</v>
      </c>
      <c r="K8" s="843">
        <v>374.36248478831925</v>
      </c>
      <c r="L8" s="843">
        <v>559.39563664498746</v>
      </c>
      <c r="M8" s="168">
        <v>751.25406338461778</v>
      </c>
      <c r="N8" s="843">
        <v>192.59505087868456</v>
      </c>
      <c r="O8" s="843">
        <v>394.07216132312965</v>
      </c>
      <c r="P8" s="843">
        <v>581.09053999997786</v>
      </c>
      <c r="Q8" s="168">
        <v>779.53773561002174</v>
      </c>
      <c r="R8" s="843">
        <v>204.22318731691425</v>
      </c>
      <c r="S8" s="843">
        <v>409.95030758362873</v>
      </c>
      <c r="T8" s="843">
        <v>600.62211911227553</v>
      </c>
      <c r="U8" s="168">
        <v>802.89609664582179</v>
      </c>
    </row>
    <row r="9" spans="1:21" s="24" customFormat="1" ht="20.25" customHeight="1" x14ac:dyDescent="0.25">
      <c r="A9" s="675" t="s">
        <v>199</v>
      </c>
      <c r="B9" s="841">
        <f t="shared" ref="B9:U9" si="1">+B10+B11</f>
        <v>768.84943592391778</v>
      </c>
      <c r="C9" s="841">
        <f t="shared" si="1"/>
        <v>1525.966110560983</v>
      </c>
      <c r="D9" s="841">
        <f t="shared" si="1"/>
        <v>2162.3662598150677</v>
      </c>
      <c r="E9" s="545">
        <f t="shared" si="1"/>
        <v>2864.5420154212748</v>
      </c>
      <c r="F9" s="841">
        <f t="shared" si="1"/>
        <v>621.49270423896883</v>
      </c>
      <c r="G9" s="841">
        <f t="shared" si="1"/>
        <v>1155.9473602646456</v>
      </c>
      <c r="H9" s="841">
        <f t="shared" si="1"/>
        <v>1700.7255018972055</v>
      </c>
      <c r="I9" s="545">
        <f t="shared" si="1"/>
        <v>2313.5868917763655</v>
      </c>
      <c r="J9" s="841">
        <f t="shared" si="1"/>
        <v>586.43858412154555</v>
      </c>
      <c r="K9" s="841">
        <f t="shared" si="1"/>
        <v>1165.7963919672027</v>
      </c>
      <c r="L9" s="841">
        <f t="shared" si="1"/>
        <v>1697.8444817931399</v>
      </c>
      <c r="M9" s="545">
        <f t="shared" si="1"/>
        <v>2301.2023214993396</v>
      </c>
      <c r="N9" s="841">
        <f t="shared" si="1"/>
        <v>569.61254449850571</v>
      </c>
      <c r="O9" s="841">
        <f t="shared" si="1"/>
        <v>1112.7572021279507</v>
      </c>
      <c r="P9" s="841">
        <f t="shared" si="1"/>
        <v>1594.8674795572254</v>
      </c>
      <c r="Q9" s="545">
        <f t="shared" si="1"/>
        <v>2127.9679431617142</v>
      </c>
      <c r="R9" s="841">
        <f t="shared" si="1"/>
        <v>526.18782717746853</v>
      </c>
      <c r="S9" s="841">
        <f t="shared" si="1"/>
        <v>1025.8976179629933</v>
      </c>
      <c r="T9" s="841">
        <f t="shared" si="1"/>
        <v>1471.6400020876158</v>
      </c>
      <c r="U9" s="545">
        <f t="shared" si="1"/>
        <v>1970.0177290702695</v>
      </c>
    </row>
    <row r="10" spans="1:21" s="24" customFormat="1" ht="15.75" x14ac:dyDescent="0.25">
      <c r="A10" s="167" t="s">
        <v>194</v>
      </c>
      <c r="B10" s="842">
        <v>280.67298940165364</v>
      </c>
      <c r="C10" s="842">
        <v>574.21544712702769</v>
      </c>
      <c r="D10" s="842">
        <v>780.92818603765636</v>
      </c>
      <c r="E10" s="169">
        <v>1041.559299822374</v>
      </c>
      <c r="F10" s="842">
        <v>213.3003377677673</v>
      </c>
      <c r="G10" s="842">
        <v>405.03282793448238</v>
      </c>
      <c r="H10" s="842">
        <v>585.45391280892193</v>
      </c>
      <c r="I10" s="169">
        <v>817.3169891729649</v>
      </c>
      <c r="J10" s="842">
        <v>194.71748099035585</v>
      </c>
      <c r="K10" s="842">
        <v>379.6201749620742</v>
      </c>
      <c r="L10" s="842">
        <v>553.37528086892053</v>
      </c>
      <c r="M10" s="169">
        <v>775.45200965055869</v>
      </c>
      <c r="N10" s="842">
        <v>180.08387151080359</v>
      </c>
      <c r="O10" s="842">
        <v>354.02308044312218</v>
      </c>
      <c r="P10" s="842">
        <v>495.55170655983278</v>
      </c>
      <c r="Q10" s="169">
        <v>685.54807815435379</v>
      </c>
      <c r="R10" s="842">
        <v>156.89853446864848</v>
      </c>
      <c r="S10" s="842">
        <v>310.15778893203714</v>
      </c>
      <c r="T10" s="842">
        <v>438.33117656592231</v>
      </c>
      <c r="U10" s="169">
        <v>617.09849272112274</v>
      </c>
    </row>
    <row r="11" spans="1:21" s="24" customFormat="1" ht="15.75" x14ac:dyDescent="0.25">
      <c r="A11" s="166" t="s">
        <v>195</v>
      </c>
      <c r="B11" s="843">
        <v>488.17644652226414</v>
      </c>
      <c r="C11" s="843">
        <v>951.75066343395531</v>
      </c>
      <c r="D11" s="843">
        <v>1381.4380737774113</v>
      </c>
      <c r="E11" s="168">
        <v>1822.9827155989008</v>
      </c>
      <c r="F11" s="843">
        <v>408.19236647120158</v>
      </c>
      <c r="G11" s="843">
        <v>750.91453233016318</v>
      </c>
      <c r="H11" s="843">
        <v>1115.2715890882835</v>
      </c>
      <c r="I11" s="168">
        <v>1496.2699026034006</v>
      </c>
      <c r="J11" s="843">
        <v>391.72110313118969</v>
      </c>
      <c r="K11" s="843">
        <v>786.17621700512848</v>
      </c>
      <c r="L11" s="843">
        <v>1144.4692009242194</v>
      </c>
      <c r="M11" s="168">
        <v>1525.7503118487809</v>
      </c>
      <c r="N11" s="843">
        <v>389.52867298770218</v>
      </c>
      <c r="O11" s="843">
        <v>758.73412168482855</v>
      </c>
      <c r="P11" s="843">
        <v>1099.3157729973925</v>
      </c>
      <c r="Q11" s="168">
        <v>1442.4198650073602</v>
      </c>
      <c r="R11" s="843">
        <v>369.28929270882008</v>
      </c>
      <c r="S11" s="843">
        <v>715.73982903095612</v>
      </c>
      <c r="T11" s="843">
        <v>1033.3088255216935</v>
      </c>
      <c r="U11" s="168">
        <v>1352.9192363491468</v>
      </c>
    </row>
    <row r="12" spans="1:21" x14ac:dyDescent="0.25">
      <c r="A12" s="164"/>
      <c r="B12" s="892"/>
      <c r="C12" s="892"/>
      <c r="D12" s="892"/>
      <c r="E12" s="893"/>
      <c r="F12" s="892"/>
      <c r="G12" s="892"/>
      <c r="H12" s="892"/>
      <c r="I12" s="893"/>
      <c r="J12" s="892"/>
      <c r="K12" s="892"/>
      <c r="L12" s="892"/>
      <c r="M12" s="893"/>
      <c r="N12" s="892"/>
      <c r="O12" s="892"/>
      <c r="P12" s="892"/>
      <c r="Q12" s="893"/>
      <c r="R12" s="892"/>
      <c r="S12" s="892"/>
      <c r="T12" s="892"/>
      <c r="U12" s="893"/>
    </row>
    <row r="13" spans="1:21" ht="28.5" customHeight="1" x14ac:dyDescent="0.25">
      <c r="A13" s="253" t="s">
        <v>193</v>
      </c>
      <c r="B13" s="892"/>
      <c r="C13" s="892"/>
      <c r="D13" s="892"/>
      <c r="E13" s="893"/>
      <c r="F13" s="892"/>
      <c r="G13" s="892"/>
      <c r="H13" s="892"/>
      <c r="I13" s="893"/>
      <c r="J13" s="892"/>
      <c r="K13" s="892"/>
      <c r="L13" s="892"/>
      <c r="M13" s="893"/>
      <c r="N13" s="892"/>
      <c r="O13" s="892"/>
      <c r="P13" s="892"/>
      <c r="Q13" s="893"/>
      <c r="R13" s="892"/>
      <c r="S13" s="892"/>
      <c r="T13" s="892"/>
      <c r="U13" s="893"/>
    </row>
    <row r="14" spans="1:21" s="24" customFormat="1" ht="20.25" customHeight="1" x14ac:dyDescent="0.25">
      <c r="A14" s="675" t="s">
        <v>198</v>
      </c>
      <c r="B14" s="841">
        <f t="shared" ref="B14:U14" si="2">+B15+B16</f>
        <v>1005.0794507456295</v>
      </c>
      <c r="C14" s="841">
        <f t="shared" si="2"/>
        <v>2025.4427400340865</v>
      </c>
      <c r="D14" s="841">
        <f t="shared" si="2"/>
        <v>3007.1704885068702</v>
      </c>
      <c r="E14" s="545">
        <f t="shared" si="2"/>
        <v>4226.3480198180814</v>
      </c>
      <c r="F14" s="841">
        <f t="shared" si="2"/>
        <v>1034.1136727248775</v>
      </c>
      <c r="G14" s="841">
        <f t="shared" si="2"/>
        <v>2218.946518945816</v>
      </c>
      <c r="H14" s="841">
        <f t="shared" si="2"/>
        <v>3410.3758707674133</v>
      </c>
      <c r="I14" s="545">
        <f t="shared" si="2"/>
        <v>5090.3411526546433</v>
      </c>
      <c r="J14" s="841">
        <f t="shared" si="2"/>
        <v>1449.8696846699388</v>
      </c>
      <c r="K14" s="841">
        <f t="shared" si="2"/>
        <v>2904.4558096173441</v>
      </c>
      <c r="L14" s="841">
        <f t="shared" si="2"/>
        <v>4219.9232192814779</v>
      </c>
      <c r="M14" s="545">
        <f t="shared" si="2"/>
        <v>5921.3223399565068</v>
      </c>
      <c r="N14" s="841">
        <f t="shared" si="2"/>
        <v>1500.1432810622832</v>
      </c>
      <c r="O14" s="841">
        <f t="shared" si="2"/>
        <v>2987.4094959783624</v>
      </c>
      <c r="P14" s="841">
        <f t="shared" si="2"/>
        <v>4445.0433008542932</v>
      </c>
      <c r="Q14" s="545">
        <f t="shared" si="2"/>
        <v>6210.5427443150384</v>
      </c>
      <c r="R14" s="841">
        <f t="shared" si="2"/>
        <v>1608.0387736147441</v>
      </c>
      <c r="S14" s="841">
        <f t="shared" si="2"/>
        <v>3180.608871630126</v>
      </c>
      <c r="T14" s="841">
        <f t="shared" si="2"/>
        <v>4675.3920420400427</v>
      </c>
      <c r="U14" s="545">
        <f t="shared" si="2"/>
        <v>6528.7596916172843</v>
      </c>
    </row>
    <row r="15" spans="1:21" s="24" customFormat="1" ht="15.75" x14ac:dyDescent="0.25">
      <c r="A15" s="167" t="s">
        <v>196</v>
      </c>
      <c r="B15" s="842">
        <v>634.11830050350306</v>
      </c>
      <c r="C15" s="842">
        <v>1285.1258916403544</v>
      </c>
      <c r="D15" s="842">
        <v>1920.1218777677193</v>
      </c>
      <c r="E15" s="169">
        <v>2729.254752328121</v>
      </c>
      <c r="F15" s="842">
        <v>698.28214454370755</v>
      </c>
      <c r="G15" s="842">
        <v>1563.6380592901205</v>
      </c>
      <c r="H15" s="842">
        <v>2382.8820641355969</v>
      </c>
      <c r="I15" s="169">
        <v>3599.6967836289336</v>
      </c>
      <c r="J15" s="842">
        <v>1020.0431021971594</v>
      </c>
      <c r="K15" s="842">
        <v>2029.2499233991998</v>
      </c>
      <c r="L15" s="842">
        <v>2936.0127574667445</v>
      </c>
      <c r="M15" s="169">
        <v>4129.8471197791096</v>
      </c>
      <c r="N15" s="842">
        <v>1034.2851142026223</v>
      </c>
      <c r="O15" s="842">
        <v>2066.5552633972989</v>
      </c>
      <c r="P15" s="842">
        <v>3068.1766855598439</v>
      </c>
      <c r="Q15" s="169">
        <v>4299.1414061186033</v>
      </c>
      <c r="R15" s="842">
        <v>1088.4451091811416</v>
      </c>
      <c r="S15" s="842">
        <v>2159.2440694639881</v>
      </c>
      <c r="T15" s="842">
        <v>3181.4291111076027</v>
      </c>
      <c r="U15" s="169">
        <v>4477.5205503318402</v>
      </c>
    </row>
    <row r="16" spans="1:21" s="24" customFormat="1" ht="15.75" x14ac:dyDescent="0.25">
      <c r="A16" s="166" t="s">
        <v>197</v>
      </c>
      <c r="B16" s="843">
        <v>370.96115024212645</v>
      </c>
      <c r="C16" s="843">
        <v>740.31684839373213</v>
      </c>
      <c r="D16" s="843">
        <v>1087.0486107391509</v>
      </c>
      <c r="E16" s="168">
        <v>1497.0932674899605</v>
      </c>
      <c r="F16" s="843">
        <v>335.83152818116997</v>
      </c>
      <c r="G16" s="843">
        <v>655.30845965569529</v>
      </c>
      <c r="H16" s="843">
        <v>1027.4938066318164</v>
      </c>
      <c r="I16" s="168">
        <v>1490.6443690257095</v>
      </c>
      <c r="J16" s="843">
        <v>429.82658247277931</v>
      </c>
      <c r="K16" s="843">
        <v>875.2058862181442</v>
      </c>
      <c r="L16" s="843">
        <v>1283.9104618147335</v>
      </c>
      <c r="M16" s="168">
        <v>1791.4752201773977</v>
      </c>
      <c r="N16" s="843">
        <v>465.85816685966108</v>
      </c>
      <c r="O16" s="843">
        <v>920.8542325810638</v>
      </c>
      <c r="P16" s="843">
        <v>1376.8666152944488</v>
      </c>
      <c r="Q16" s="168">
        <v>1911.4013381964351</v>
      </c>
      <c r="R16" s="843">
        <v>519.59366443360261</v>
      </c>
      <c r="S16" s="843">
        <v>1021.3648021661379</v>
      </c>
      <c r="T16" s="843">
        <v>1493.9629309324405</v>
      </c>
      <c r="U16" s="168">
        <v>2051.239141285444</v>
      </c>
    </row>
    <row r="17" spans="1:21" s="24" customFormat="1" ht="20.25" customHeight="1" x14ac:dyDescent="0.25">
      <c r="A17" s="675" t="s">
        <v>199</v>
      </c>
      <c r="B17" s="841">
        <f t="shared" ref="B17:U17" si="3">+B18+B19</f>
        <v>142.12166122369646</v>
      </c>
      <c r="C17" s="841">
        <f t="shared" si="3"/>
        <v>283.33906235498262</v>
      </c>
      <c r="D17" s="841">
        <f t="shared" si="3"/>
        <v>427.23351852150944</v>
      </c>
      <c r="E17" s="545">
        <f t="shared" si="3"/>
        <v>597.34362564229775</v>
      </c>
      <c r="F17" s="841">
        <f t="shared" si="3"/>
        <v>157.37097144916882</v>
      </c>
      <c r="G17" s="841">
        <f t="shared" si="3"/>
        <v>356.10213962949268</v>
      </c>
      <c r="H17" s="841">
        <f t="shared" si="3"/>
        <v>543.66812641705496</v>
      </c>
      <c r="I17" s="545">
        <f t="shared" si="3"/>
        <v>815.76442249381353</v>
      </c>
      <c r="J17" s="841">
        <f t="shared" si="3"/>
        <v>244.00264991353862</v>
      </c>
      <c r="K17" s="841">
        <f t="shared" si="3"/>
        <v>472.29301314910919</v>
      </c>
      <c r="L17" s="841">
        <f t="shared" si="3"/>
        <v>674.04780586676134</v>
      </c>
      <c r="M17" s="545">
        <f t="shared" si="3"/>
        <v>929.16841074646402</v>
      </c>
      <c r="N17" s="841">
        <f t="shared" si="3"/>
        <v>231.69333305391189</v>
      </c>
      <c r="O17" s="841">
        <f t="shared" si="3"/>
        <v>458.00147253542366</v>
      </c>
      <c r="P17" s="841">
        <f t="shared" si="3"/>
        <v>681.80403164357631</v>
      </c>
      <c r="Q17" s="545">
        <f t="shared" si="3"/>
        <v>962.99301770998227</v>
      </c>
      <c r="R17" s="841">
        <f t="shared" si="3"/>
        <v>250.0564600182947</v>
      </c>
      <c r="S17" s="841">
        <f t="shared" si="3"/>
        <v>496.65132081657413</v>
      </c>
      <c r="T17" s="841">
        <f t="shared" si="3"/>
        <v>739.98136437681421</v>
      </c>
      <c r="U17" s="545">
        <f t="shared" si="3"/>
        <v>1042.7811899793542</v>
      </c>
    </row>
    <row r="18" spans="1:21" s="24" customFormat="1" ht="15.75" x14ac:dyDescent="0.25">
      <c r="A18" s="167" t="s">
        <v>196</v>
      </c>
      <c r="B18" s="842">
        <v>120.75617354033967</v>
      </c>
      <c r="C18" s="842">
        <v>241.01910685024788</v>
      </c>
      <c r="D18" s="842">
        <v>364.1502088875626</v>
      </c>
      <c r="E18" s="169">
        <v>510.17137276316481</v>
      </c>
      <c r="F18" s="842">
        <v>136.63897744381882</v>
      </c>
      <c r="G18" s="842">
        <v>312.0698965180427</v>
      </c>
      <c r="H18" s="842">
        <v>475.1140995117612</v>
      </c>
      <c r="I18" s="169">
        <v>716.28655802114508</v>
      </c>
      <c r="J18" s="842">
        <v>214.25190226987863</v>
      </c>
      <c r="K18" s="842">
        <v>412.78965891893745</v>
      </c>
      <c r="L18" s="842">
        <v>588.40147629619378</v>
      </c>
      <c r="M18" s="169">
        <v>810.59177705215404</v>
      </c>
      <c r="N18" s="842">
        <v>201.6728725856519</v>
      </c>
      <c r="O18" s="842">
        <v>398.21582612935777</v>
      </c>
      <c r="P18" s="842">
        <v>593.42954894996637</v>
      </c>
      <c r="Q18" s="169">
        <v>839.74558339845339</v>
      </c>
      <c r="R18" s="842">
        <v>216.23242331651053</v>
      </c>
      <c r="S18" s="842">
        <v>429.31483028960997</v>
      </c>
      <c r="T18" s="842">
        <v>640.25147996417002</v>
      </c>
      <c r="U18" s="169">
        <v>905.58834437160999</v>
      </c>
    </row>
    <row r="19" spans="1:21" s="24" customFormat="1" ht="15.75" x14ac:dyDescent="0.25">
      <c r="A19" s="166" t="s">
        <v>197</v>
      </c>
      <c r="B19" s="843">
        <v>21.365487683356783</v>
      </c>
      <c r="C19" s="843">
        <v>42.319955504734708</v>
      </c>
      <c r="D19" s="843">
        <v>63.083309633946818</v>
      </c>
      <c r="E19" s="168">
        <v>87.172252879132927</v>
      </c>
      <c r="F19" s="843">
        <v>20.731994005350003</v>
      </c>
      <c r="G19" s="843">
        <v>44.032243111449993</v>
      </c>
      <c r="H19" s="843">
        <v>68.554026905293824</v>
      </c>
      <c r="I19" s="168">
        <v>99.477864472668401</v>
      </c>
      <c r="J19" s="843">
        <v>29.750747643660002</v>
      </c>
      <c r="K19" s="843">
        <v>59.503354230171723</v>
      </c>
      <c r="L19" s="843">
        <v>85.646329570567559</v>
      </c>
      <c r="M19" s="168">
        <v>118.57663369431</v>
      </c>
      <c r="N19" s="843">
        <v>30.020460468259998</v>
      </c>
      <c r="O19" s="843">
        <v>59.785646406065887</v>
      </c>
      <c r="P19" s="843">
        <v>88.374482693609991</v>
      </c>
      <c r="Q19" s="168">
        <v>123.24743431152885</v>
      </c>
      <c r="R19" s="843">
        <v>33.824036701784173</v>
      </c>
      <c r="S19" s="843">
        <v>67.33649052696417</v>
      </c>
      <c r="T19" s="843">
        <v>99.729884412644168</v>
      </c>
      <c r="U19" s="168">
        <v>137.19284560774418</v>
      </c>
    </row>
  </sheetData>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50">
    <tabColor theme="9" tint="-0.249977111117893"/>
  </sheetPr>
  <dimension ref="A1:U32"/>
  <sheetViews>
    <sheetView showGridLines="0" zoomScale="90" zoomScaleNormal="90" workbookViewId="0">
      <selection activeCell="V22" sqref="V22"/>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0" t="str">
        <f>'Indice-Index'!C30</f>
        <v>4.1   Indici generali e principali utilities - General indexes and main utilities (2010=100)</v>
      </c>
      <c r="B1" s="101"/>
      <c r="C1" s="101"/>
      <c r="D1" s="101"/>
      <c r="E1" s="101"/>
      <c r="F1" s="101"/>
      <c r="G1" s="101"/>
      <c r="H1" s="101"/>
      <c r="I1" s="101"/>
      <c r="J1" s="101"/>
      <c r="K1" s="101"/>
      <c r="L1" s="101"/>
      <c r="M1" s="101"/>
      <c r="N1" s="101"/>
      <c r="O1" s="101"/>
      <c r="P1" s="101"/>
      <c r="Q1" s="101"/>
      <c r="R1" s="101"/>
      <c r="S1" s="101"/>
      <c r="T1" s="101"/>
      <c r="U1" s="101"/>
    </row>
    <row r="3" spans="1:21" x14ac:dyDescent="0.25">
      <c r="A3" s="1121" t="s">
        <v>36</v>
      </c>
      <c r="B3" s="77" t="s">
        <v>1059</v>
      </c>
      <c r="C3" s="77" t="s">
        <v>1060</v>
      </c>
      <c r="D3" s="77" t="s">
        <v>134</v>
      </c>
      <c r="E3" s="77" t="s">
        <v>164</v>
      </c>
      <c r="F3" s="77" t="s">
        <v>1061</v>
      </c>
      <c r="G3" s="77" t="s">
        <v>1062</v>
      </c>
      <c r="H3" s="77" t="s">
        <v>224</v>
      </c>
      <c r="I3" s="77" t="s">
        <v>256</v>
      </c>
      <c r="J3" s="77" t="s">
        <v>299</v>
      </c>
      <c r="K3" s="77" t="s">
        <v>1063</v>
      </c>
      <c r="L3" s="77" t="s">
        <v>369</v>
      </c>
      <c r="M3" s="77" t="s">
        <v>401</v>
      </c>
      <c r="N3" s="77" t="s">
        <v>420</v>
      </c>
      <c r="O3" s="77" t="s">
        <v>1064</v>
      </c>
      <c r="P3" s="77" t="s">
        <v>837</v>
      </c>
      <c r="Q3" s="77" t="s">
        <v>889</v>
      </c>
      <c r="R3" s="77" t="s">
        <v>1065</v>
      </c>
      <c r="T3" s="1095" t="s">
        <v>301</v>
      </c>
      <c r="U3" s="1095"/>
    </row>
    <row r="4" spans="1:21" x14ac:dyDescent="0.25">
      <c r="A4" s="1121"/>
      <c r="B4" s="77" t="s">
        <v>121</v>
      </c>
      <c r="C4" s="77" t="s">
        <v>126</v>
      </c>
      <c r="D4" s="77" t="s">
        <v>135</v>
      </c>
      <c r="E4" s="77" t="s">
        <v>165</v>
      </c>
      <c r="F4" s="77" t="s">
        <v>166</v>
      </c>
      <c r="G4" s="77" t="s">
        <v>200</v>
      </c>
      <c r="H4" s="77" t="s">
        <v>225</v>
      </c>
      <c r="I4" s="77" t="s">
        <v>257</v>
      </c>
      <c r="J4" s="77" t="s">
        <v>300</v>
      </c>
      <c r="K4" s="77" t="s">
        <v>333</v>
      </c>
      <c r="L4" s="77" t="s">
        <v>370</v>
      </c>
      <c r="M4" s="77" t="s">
        <v>402</v>
      </c>
      <c r="N4" s="77" t="s">
        <v>421</v>
      </c>
      <c r="O4" s="77" t="s">
        <v>673</v>
      </c>
      <c r="P4" s="77" t="s">
        <v>838</v>
      </c>
      <c r="Q4" s="77" t="s">
        <v>890</v>
      </c>
      <c r="R4" s="77" t="s">
        <v>1066</v>
      </c>
      <c r="T4" s="119" t="s">
        <v>302</v>
      </c>
      <c r="U4" s="119" t="s">
        <v>303</v>
      </c>
    </row>
    <row r="5" spans="1:21" x14ac:dyDescent="0.25">
      <c r="A5" s="22"/>
      <c r="B5" s="21"/>
      <c r="C5" s="21"/>
      <c r="D5" s="21"/>
      <c r="E5" s="21"/>
      <c r="F5" s="21"/>
      <c r="G5" s="21"/>
      <c r="H5" s="21"/>
      <c r="I5" s="21"/>
      <c r="J5" s="21"/>
      <c r="K5" s="21"/>
      <c r="L5" s="21"/>
      <c r="M5" s="21"/>
      <c r="N5" s="21"/>
      <c r="O5" s="21"/>
      <c r="P5" s="21"/>
      <c r="Q5" s="21"/>
      <c r="R5" s="19"/>
      <c r="T5" s="117"/>
      <c r="U5" s="117"/>
    </row>
    <row r="7" spans="1:21" x14ac:dyDescent="0.25">
      <c r="A7" s="57" t="s">
        <v>67</v>
      </c>
      <c r="B7" s="58">
        <v>132.4</v>
      </c>
      <c r="C7" s="58">
        <v>132.69999999999999</v>
      </c>
      <c r="D7" s="58">
        <v>132.80000000000001</v>
      </c>
      <c r="E7" s="58">
        <v>133.30000000000001</v>
      </c>
      <c r="F7" s="58">
        <v>133.69999999999999</v>
      </c>
      <c r="G7" s="58">
        <v>134.6</v>
      </c>
      <c r="H7" s="58">
        <v>134.9</v>
      </c>
      <c r="I7" s="58">
        <v>135.5</v>
      </c>
      <c r="J7" s="58">
        <v>135.69999999999999</v>
      </c>
      <c r="K7" s="58">
        <v>136.5</v>
      </c>
      <c r="L7" s="58">
        <v>136.80000000000001</v>
      </c>
      <c r="M7" s="58">
        <v>137.4</v>
      </c>
      <c r="N7" s="58">
        <v>137.6</v>
      </c>
      <c r="O7" s="58">
        <v>138.6</v>
      </c>
      <c r="P7" s="58">
        <v>139.4</v>
      </c>
      <c r="Q7" s="58">
        <v>141.1</v>
      </c>
      <c r="R7" s="58">
        <v>142.4</v>
      </c>
      <c r="T7" s="83">
        <f>(R7-B7)/B7*100</f>
        <v>7.5528700906344408</v>
      </c>
      <c r="U7" s="83">
        <f>(R7-N7)/N7*100</f>
        <v>3.4883720930232642</v>
      </c>
    </row>
    <row r="8" spans="1:21" x14ac:dyDescent="0.25">
      <c r="A8" s="57" t="s">
        <v>66</v>
      </c>
      <c r="B8" s="58">
        <v>110.5</v>
      </c>
      <c r="C8" s="58">
        <v>110.7</v>
      </c>
      <c r="D8" s="58">
        <v>110.6</v>
      </c>
      <c r="E8" s="58">
        <v>110</v>
      </c>
      <c r="F8" s="58">
        <v>110.4</v>
      </c>
      <c r="G8" s="58">
        <v>111.5</v>
      </c>
      <c r="H8" s="58">
        <v>112.1</v>
      </c>
      <c r="I8" s="58">
        <v>112.8</v>
      </c>
      <c r="J8" s="58">
        <v>114.7</v>
      </c>
      <c r="K8" s="58">
        <v>118.7</v>
      </c>
      <c r="L8" s="58">
        <v>121.1</v>
      </c>
      <c r="M8" s="58">
        <v>122.9</v>
      </c>
      <c r="N8" s="58">
        <v>128</v>
      </c>
      <c r="O8" s="58">
        <v>127.8</v>
      </c>
      <c r="P8" s="58">
        <v>128.69999999999999</v>
      </c>
      <c r="Q8" s="58">
        <v>129.4</v>
      </c>
      <c r="R8" s="58">
        <v>128.69999999999999</v>
      </c>
      <c r="T8" s="83">
        <f>(R8-B8)/B8*100</f>
        <v>16.470588235294105</v>
      </c>
      <c r="U8" s="83">
        <f>(R8-N8)/N8*100</f>
        <v>0.54687499999999112</v>
      </c>
    </row>
    <row r="9" spans="1:21" x14ac:dyDescent="0.25">
      <c r="A9" s="57" t="s">
        <v>9</v>
      </c>
      <c r="B9" s="58">
        <v>107.5</v>
      </c>
      <c r="C9" s="58">
        <v>107.6</v>
      </c>
      <c r="D9" s="58">
        <v>107.6</v>
      </c>
      <c r="E9" s="58">
        <v>107.6</v>
      </c>
      <c r="F9" s="58">
        <v>107.6</v>
      </c>
      <c r="G9" s="58">
        <v>107.7</v>
      </c>
      <c r="H9" s="58">
        <v>107.7</v>
      </c>
      <c r="I9" s="58">
        <v>107.7</v>
      </c>
      <c r="J9" s="58">
        <v>110.4</v>
      </c>
      <c r="K9" s="58">
        <v>110.5</v>
      </c>
      <c r="L9" s="58">
        <v>110.5</v>
      </c>
      <c r="M9" s="58">
        <v>110.6</v>
      </c>
      <c r="N9" s="58">
        <v>110.6</v>
      </c>
      <c r="O9" s="58">
        <v>110.8</v>
      </c>
      <c r="P9" s="58">
        <v>110.8</v>
      </c>
      <c r="Q9" s="58">
        <v>111</v>
      </c>
      <c r="R9" s="58">
        <v>111</v>
      </c>
      <c r="T9" s="83">
        <f>(R9-B9)/B9*100</f>
        <v>3.2558139534883721</v>
      </c>
      <c r="U9" s="83">
        <f>(R9-N9)/N9*100</f>
        <v>0.36166365280289847</v>
      </c>
    </row>
    <row r="10" spans="1:21" x14ac:dyDescent="0.25">
      <c r="A10" s="57" t="s">
        <v>68</v>
      </c>
      <c r="B10" s="58">
        <v>83.4</v>
      </c>
      <c r="C10" s="58">
        <v>82.6</v>
      </c>
      <c r="D10" s="58">
        <v>81.2</v>
      </c>
      <c r="E10" s="58">
        <v>80.099999999999994</v>
      </c>
      <c r="F10" s="58">
        <v>80</v>
      </c>
      <c r="G10" s="58">
        <v>80.7</v>
      </c>
      <c r="H10" s="58">
        <v>79.3</v>
      </c>
      <c r="I10" s="58">
        <v>79.7</v>
      </c>
      <c r="J10" s="58">
        <v>78.400000000000006</v>
      </c>
      <c r="K10" s="58">
        <v>78.5</v>
      </c>
      <c r="L10" s="58">
        <v>77.5</v>
      </c>
      <c r="M10" s="58">
        <v>78.099999999999994</v>
      </c>
      <c r="N10" s="58">
        <v>78.099999999999994</v>
      </c>
      <c r="O10" s="58">
        <v>79.7</v>
      </c>
      <c r="P10" s="58">
        <v>78.400000000000006</v>
      </c>
      <c r="Q10" s="58">
        <v>78.7</v>
      </c>
      <c r="R10" s="58">
        <v>77</v>
      </c>
      <c r="T10" s="83">
        <f>(R10-B10)/B10*100</f>
        <v>-7.6738609112709897</v>
      </c>
      <c r="U10" s="83">
        <f>(R10-N10)/N10*100</f>
        <v>-1.4084507042253449</v>
      </c>
    </row>
    <row r="11" spans="1:21" x14ac:dyDescent="0.25">
      <c r="A11" s="19"/>
      <c r="B11" s="20"/>
      <c r="C11" s="20"/>
      <c r="D11" s="20"/>
      <c r="E11" s="20"/>
      <c r="F11" s="20"/>
      <c r="G11" s="20"/>
      <c r="H11" s="20"/>
      <c r="I11" s="20"/>
      <c r="J11" s="20"/>
      <c r="K11" s="20"/>
      <c r="L11" s="20"/>
      <c r="M11" s="20"/>
      <c r="N11" s="20"/>
      <c r="O11" s="20"/>
      <c r="P11" s="20"/>
      <c r="Q11" s="20"/>
    </row>
    <row r="12" spans="1:21" x14ac:dyDescent="0.25">
      <c r="A12" s="1122" t="s">
        <v>101</v>
      </c>
      <c r="B12" s="1123"/>
      <c r="C12" s="1123"/>
      <c r="D12" s="1123"/>
      <c r="E12" s="1123"/>
      <c r="F12" s="1123"/>
      <c r="G12" s="1123"/>
      <c r="H12" s="1123"/>
      <c r="I12" s="1123"/>
      <c r="J12" s="1123"/>
      <c r="K12" s="1123"/>
      <c r="L12" s="1123"/>
      <c r="M12" s="1123"/>
      <c r="N12" s="1123"/>
      <c r="O12" s="1123"/>
      <c r="P12" s="1123"/>
      <c r="Q12" s="1123"/>
      <c r="R12" s="24"/>
    </row>
    <row r="13" spans="1:21" x14ac:dyDescent="0.25">
      <c r="A13" s="1124" t="s">
        <v>102</v>
      </c>
      <c r="B13" s="1125"/>
      <c r="C13" s="1125"/>
      <c r="D13" s="1125"/>
      <c r="E13" s="1125"/>
      <c r="F13" s="1125"/>
      <c r="G13" s="1125"/>
      <c r="H13" s="1125"/>
      <c r="I13" s="1125"/>
      <c r="J13" s="1125"/>
      <c r="K13" s="1125"/>
      <c r="L13" s="1125"/>
      <c r="M13" s="1125"/>
      <c r="N13" s="1125"/>
      <c r="O13" s="1125"/>
      <c r="P13" s="1125"/>
      <c r="Q13" s="1125"/>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37</v>
      </c>
      <c r="B15" s="21"/>
      <c r="C15" s="21"/>
      <c r="D15" s="21"/>
      <c r="E15" s="21"/>
      <c r="F15" s="21"/>
      <c r="G15" s="21"/>
      <c r="H15" s="21"/>
      <c r="I15" s="21"/>
      <c r="J15" s="21"/>
      <c r="K15" s="21"/>
      <c r="L15" s="21"/>
      <c r="M15" s="21"/>
      <c r="N15" s="21"/>
      <c r="O15" s="21"/>
      <c r="P15" s="21"/>
      <c r="Q15" s="21"/>
    </row>
    <row r="16" spans="1:21" x14ac:dyDescent="0.25">
      <c r="A16" s="59" t="s">
        <v>69</v>
      </c>
      <c r="B16" s="58">
        <v>168</v>
      </c>
      <c r="C16" s="58">
        <v>170</v>
      </c>
      <c r="D16" s="58">
        <v>171.1</v>
      </c>
      <c r="E16" s="58">
        <v>171.5</v>
      </c>
      <c r="F16" s="58">
        <v>171.8</v>
      </c>
      <c r="G16" s="58">
        <v>175.2</v>
      </c>
      <c r="H16" s="58">
        <v>175.4</v>
      </c>
      <c r="I16" s="58">
        <v>175.5</v>
      </c>
      <c r="J16" s="58">
        <v>175.5</v>
      </c>
      <c r="K16" s="58">
        <v>179.6</v>
      </c>
      <c r="L16" s="58">
        <v>180.7</v>
      </c>
      <c r="M16" s="58">
        <v>180.7</v>
      </c>
      <c r="N16" s="58">
        <v>181.7</v>
      </c>
      <c r="O16" s="58">
        <v>186.3</v>
      </c>
      <c r="P16" s="58">
        <v>189.4</v>
      </c>
      <c r="Q16" s="58">
        <v>192.7</v>
      </c>
      <c r="R16" s="58">
        <v>194.1</v>
      </c>
      <c r="T16" s="83">
        <f t="shared" ref="T16:T22" si="0">(R16-B16)/B16*100</f>
        <v>15.535714285714283</v>
      </c>
      <c r="U16" s="83">
        <f t="shared" ref="U16:U22" si="1">(R16-N16)/N16*100</f>
        <v>6.8244358833241652</v>
      </c>
    </row>
    <row r="17" spans="1:21" x14ac:dyDescent="0.25">
      <c r="A17" s="59" t="s">
        <v>72</v>
      </c>
      <c r="B17" s="58">
        <v>126.2</v>
      </c>
      <c r="C17" s="58">
        <v>122.3</v>
      </c>
      <c r="D17" s="58">
        <v>130.5</v>
      </c>
      <c r="E17" s="58">
        <v>133.69999999999999</v>
      </c>
      <c r="F17" s="58">
        <v>138.9</v>
      </c>
      <c r="G17" s="58">
        <v>137.30000000000001</v>
      </c>
      <c r="H17" s="58">
        <v>138.19999999999999</v>
      </c>
      <c r="I17" s="58">
        <v>137.1</v>
      </c>
      <c r="J17" s="58">
        <v>132.69999999999999</v>
      </c>
      <c r="K17" s="58">
        <v>120.7</v>
      </c>
      <c r="L17" s="58">
        <v>124.6</v>
      </c>
      <c r="M17" s="58">
        <v>124.7</v>
      </c>
      <c r="N17" s="58">
        <v>124.2</v>
      </c>
      <c r="O17" s="58">
        <v>126.5</v>
      </c>
      <c r="P17" s="58">
        <v>127.5</v>
      </c>
      <c r="Q17" s="58">
        <v>133.9</v>
      </c>
      <c r="R17" s="58">
        <v>136.9</v>
      </c>
      <c r="T17" s="83">
        <f t="shared" si="0"/>
        <v>8.4786053882725856</v>
      </c>
      <c r="U17" s="83">
        <f>(R17-N17)/N17*100</f>
        <v>10.225442834138489</v>
      </c>
    </row>
    <row r="18" spans="1:21" x14ac:dyDescent="0.25">
      <c r="A18" s="59" t="s">
        <v>10</v>
      </c>
      <c r="B18" s="58">
        <v>135.6</v>
      </c>
      <c r="C18" s="58">
        <v>132.19999999999999</v>
      </c>
      <c r="D18" s="58">
        <v>119.3</v>
      </c>
      <c r="E18" s="58">
        <v>122.7</v>
      </c>
      <c r="F18" s="58">
        <v>130.80000000000001</v>
      </c>
      <c r="G18" s="58">
        <v>134.30000000000001</v>
      </c>
      <c r="H18" s="58">
        <v>139.30000000000001</v>
      </c>
      <c r="I18" s="58">
        <v>141.80000000000001</v>
      </c>
      <c r="J18" s="58">
        <v>176.6</v>
      </c>
      <c r="K18" s="58">
        <v>244.9</v>
      </c>
      <c r="L18" s="58">
        <v>252.6</v>
      </c>
      <c r="M18" s="58">
        <v>288.3</v>
      </c>
      <c r="N18" s="58">
        <v>468.6</v>
      </c>
      <c r="O18" s="58">
        <v>313.5</v>
      </c>
      <c r="P18" s="58">
        <v>256.10000000000002</v>
      </c>
      <c r="Q18" s="58">
        <v>244.5</v>
      </c>
      <c r="R18" s="58">
        <v>234.7</v>
      </c>
      <c r="T18" s="83">
        <f t="shared" si="0"/>
        <v>73.08259587020649</v>
      </c>
      <c r="U18" s="83">
        <f>(R18-N18)/N18*100</f>
        <v>-49.914639351259076</v>
      </c>
    </row>
    <row r="19" spans="1:21" x14ac:dyDescent="0.25">
      <c r="A19" s="59" t="s">
        <v>70</v>
      </c>
      <c r="B19" s="58">
        <v>126.7</v>
      </c>
      <c r="C19" s="58">
        <v>126.4</v>
      </c>
      <c r="D19" s="58">
        <v>126.6</v>
      </c>
      <c r="E19" s="58">
        <v>126.7</v>
      </c>
      <c r="F19" s="58">
        <v>127.2</v>
      </c>
      <c r="G19" s="58">
        <v>127.5</v>
      </c>
      <c r="H19" s="58">
        <v>127.7</v>
      </c>
      <c r="I19" s="58">
        <v>128.69999999999999</v>
      </c>
      <c r="J19" s="58">
        <v>128.9</v>
      </c>
      <c r="K19" s="58">
        <v>129.19999999999999</v>
      </c>
      <c r="L19" s="58">
        <v>129.6</v>
      </c>
      <c r="M19" s="58">
        <v>130</v>
      </c>
      <c r="N19" s="58">
        <v>130.1</v>
      </c>
      <c r="O19" s="58">
        <v>130.4</v>
      </c>
      <c r="P19" s="58">
        <v>130.80000000000001</v>
      </c>
      <c r="Q19" s="58">
        <v>131.69999999999999</v>
      </c>
      <c r="R19" s="58">
        <v>132.19999999999999</v>
      </c>
      <c r="T19" s="83">
        <f t="shared" si="0"/>
        <v>4.340962904498805</v>
      </c>
      <c r="U19" s="83">
        <f t="shared" si="1"/>
        <v>1.614142966948497</v>
      </c>
    </row>
    <row r="20" spans="1:21" x14ac:dyDescent="0.25">
      <c r="A20" s="59" t="s">
        <v>73</v>
      </c>
      <c r="B20" s="58">
        <v>125.1</v>
      </c>
      <c r="C20" s="58">
        <v>125.8</v>
      </c>
      <c r="D20" s="58">
        <v>126.9</v>
      </c>
      <c r="E20" s="58">
        <v>126.9</v>
      </c>
      <c r="F20" s="58">
        <v>127.1</v>
      </c>
      <c r="G20" s="58">
        <v>127.1</v>
      </c>
      <c r="H20" s="58">
        <v>127.4</v>
      </c>
      <c r="I20" s="58">
        <v>127.5</v>
      </c>
      <c r="J20" s="58">
        <v>127.5</v>
      </c>
      <c r="K20" s="58">
        <v>128</v>
      </c>
      <c r="L20" s="58">
        <v>128</v>
      </c>
      <c r="M20" s="58">
        <v>128.9</v>
      </c>
      <c r="N20" s="58">
        <v>130.1</v>
      </c>
      <c r="O20" s="58">
        <v>130.5</v>
      </c>
      <c r="P20" s="58">
        <v>130.5</v>
      </c>
      <c r="Q20" s="58">
        <v>135.30000000000001</v>
      </c>
      <c r="R20" s="58">
        <v>135.30000000000001</v>
      </c>
      <c r="T20" s="83">
        <f t="shared" si="0"/>
        <v>8.1534772182254347</v>
      </c>
      <c r="U20" s="83">
        <f>(R20-N20)/N20*100</f>
        <v>3.99692544196773</v>
      </c>
    </row>
    <row r="21" spans="1:21" x14ac:dyDescent="0.25">
      <c r="A21" s="59" t="s">
        <v>71</v>
      </c>
      <c r="B21" s="58">
        <v>105.7</v>
      </c>
      <c r="C21" s="58">
        <v>106.7</v>
      </c>
      <c r="D21" s="58">
        <v>94</v>
      </c>
      <c r="E21" s="58">
        <v>88.8</v>
      </c>
      <c r="F21" s="58">
        <v>97.3</v>
      </c>
      <c r="G21" s="58">
        <v>102</v>
      </c>
      <c r="H21" s="58">
        <v>105.4</v>
      </c>
      <c r="I21" s="58">
        <v>119.2</v>
      </c>
      <c r="J21" s="58">
        <v>134.4</v>
      </c>
      <c r="K21" s="58">
        <v>172</v>
      </c>
      <c r="L21" s="58">
        <v>172</v>
      </c>
      <c r="M21" s="58">
        <v>191</v>
      </c>
      <c r="N21" s="58">
        <v>260.5</v>
      </c>
      <c r="O21" s="58">
        <v>178.1</v>
      </c>
      <c r="P21" s="58">
        <v>182</v>
      </c>
      <c r="Q21" s="58">
        <v>167.7</v>
      </c>
      <c r="R21" s="58">
        <v>165.6</v>
      </c>
      <c r="T21" s="83">
        <f t="shared" si="0"/>
        <v>56.669820245979174</v>
      </c>
      <c r="U21" s="83">
        <f t="shared" si="1"/>
        <v>-36.429942418426101</v>
      </c>
    </row>
    <row r="22" spans="1:21" x14ac:dyDescent="0.25">
      <c r="A22" s="59" t="s">
        <v>74</v>
      </c>
      <c r="B22" s="58">
        <v>72.599999999999994</v>
      </c>
      <c r="C22" s="58">
        <v>71.599999999999994</v>
      </c>
      <c r="D22" s="58">
        <v>70.099999999999994</v>
      </c>
      <c r="E22" s="58">
        <v>69.099999999999994</v>
      </c>
      <c r="F22" s="58">
        <v>68.8</v>
      </c>
      <c r="G22" s="58">
        <v>69.5</v>
      </c>
      <c r="H22" s="58">
        <v>68.099999999999994</v>
      </c>
      <c r="I22" s="58">
        <v>68.5</v>
      </c>
      <c r="J22" s="58">
        <v>67</v>
      </c>
      <c r="K22" s="58">
        <v>67</v>
      </c>
      <c r="L22" s="58">
        <v>66</v>
      </c>
      <c r="M22" s="58">
        <v>66.5</v>
      </c>
      <c r="N22" s="58">
        <v>66.2</v>
      </c>
      <c r="O22" s="58">
        <v>67.599999999999994</v>
      </c>
      <c r="P22" s="58">
        <v>66.3</v>
      </c>
      <c r="Q22" s="58">
        <v>66.599999999999994</v>
      </c>
      <c r="R22" s="58">
        <v>64.7</v>
      </c>
      <c r="T22" s="83">
        <f t="shared" si="0"/>
        <v>-10.881542699724507</v>
      </c>
      <c r="U22" s="83">
        <f t="shared" si="1"/>
        <v>-2.2658610271903323</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46</v>
      </c>
      <c r="B24" s="19"/>
      <c r="C24" s="19"/>
      <c r="D24" s="19"/>
      <c r="E24" s="19"/>
      <c r="F24" s="19"/>
      <c r="G24" s="19"/>
      <c r="H24" s="19"/>
      <c r="I24" s="19"/>
      <c r="J24" s="19"/>
      <c r="K24" s="19"/>
      <c r="L24" s="19"/>
      <c r="M24" s="19"/>
      <c r="N24" s="19"/>
      <c r="O24" s="19"/>
      <c r="P24" s="19"/>
      <c r="Q24" s="19"/>
    </row>
    <row r="25" spans="1:21" x14ac:dyDescent="0.25">
      <c r="A25" s="19" t="s">
        <v>47</v>
      </c>
      <c r="B25" s="19"/>
      <c r="C25" s="19"/>
      <c r="D25" s="19"/>
      <c r="E25" s="19"/>
      <c r="F25" s="19"/>
      <c r="G25" s="19"/>
      <c r="H25" s="19"/>
      <c r="I25" s="19"/>
      <c r="J25" s="19"/>
      <c r="K25" s="19"/>
      <c r="L25" s="19"/>
      <c r="M25" s="19"/>
      <c r="N25" s="19"/>
      <c r="O25" s="19"/>
      <c r="P25" s="19"/>
      <c r="Q25" s="19"/>
    </row>
    <row r="26" spans="1:21" x14ac:dyDescent="0.25">
      <c r="A26" s="19" t="s">
        <v>14</v>
      </c>
      <c r="B26" s="19"/>
      <c r="C26" s="19"/>
      <c r="D26" s="19"/>
      <c r="E26" s="19"/>
      <c r="F26" s="19"/>
      <c r="G26" s="19"/>
      <c r="H26" s="19"/>
      <c r="I26" s="19"/>
      <c r="J26" s="19"/>
      <c r="K26" s="19"/>
      <c r="L26" s="19"/>
      <c r="M26" s="19"/>
      <c r="N26" s="19"/>
      <c r="O26" s="19"/>
      <c r="P26" s="19"/>
      <c r="Q26" s="19"/>
    </row>
    <row r="27" spans="1:21" x14ac:dyDescent="0.25">
      <c r="A27" s="19" t="s">
        <v>11</v>
      </c>
      <c r="B27" s="19"/>
      <c r="C27" s="19"/>
      <c r="D27" s="19"/>
      <c r="E27" s="19"/>
      <c r="F27" s="19"/>
      <c r="G27" s="19"/>
      <c r="H27" s="19"/>
      <c r="I27" s="19"/>
      <c r="J27" s="19"/>
      <c r="K27" s="19"/>
      <c r="L27" s="19"/>
      <c r="M27" s="19"/>
      <c r="N27" s="19"/>
      <c r="O27" s="19"/>
      <c r="P27" s="19"/>
      <c r="Q27" s="19"/>
    </row>
    <row r="28" spans="1:21" x14ac:dyDescent="0.25">
      <c r="A28" s="19" t="s">
        <v>12</v>
      </c>
      <c r="B28" s="19"/>
      <c r="C28" s="19"/>
      <c r="D28" s="19"/>
      <c r="E28" s="19"/>
      <c r="F28" s="19"/>
      <c r="G28" s="19"/>
      <c r="H28" s="19"/>
      <c r="I28" s="19"/>
      <c r="J28" s="19"/>
      <c r="K28" s="19"/>
      <c r="L28" s="19"/>
      <c r="M28" s="19"/>
      <c r="N28" s="19"/>
      <c r="O28" s="19"/>
      <c r="P28" s="19"/>
      <c r="Q28" s="19"/>
    </row>
    <row r="29" spans="1:21" x14ac:dyDescent="0.25">
      <c r="A29" s="19" t="s">
        <v>13</v>
      </c>
      <c r="B29" s="19"/>
      <c r="C29" s="19"/>
      <c r="D29" s="19"/>
      <c r="E29" s="19"/>
      <c r="F29" s="19"/>
      <c r="G29" s="19"/>
      <c r="H29" s="19"/>
      <c r="I29" s="19"/>
      <c r="J29" s="19"/>
      <c r="K29" s="19"/>
      <c r="L29" s="19"/>
      <c r="M29" s="19"/>
      <c r="N29" s="19"/>
      <c r="O29" s="19"/>
      <c r="P29" s="19"/>
      <c r="Q29" s="19"/>
    </row>
    <row r="30" spans="1:21" x14ac:dyDescent="0.25">
      <c r="A30" s="19" t="s">
        <v>15</v>
      </c>
      <c r="B30" s="19"/>
      <c r="C30" s="19"/>
      <c r="D30" s="19"/>
      <c r="E30" s="19"/>
      <c r="F30" s="19"/>
      <c r="G30" s="19"/>
      <c r="H30" s="19"/>
      <c r="I30" s="19"/>
      <c r="J30" s="19"/>
      <c r="K30" s="19"/>
      <c r="L30" s="19"/>
      <c r="M30" s="19"/>
      <c r="N30" s="19"/>
      <c r="O30" s="19"/>
      <c r="P30" s="19"/>
      <c r="Q30" s="19"/>
    </row>
    <row r="31" spans="1:21" x14ac:dyDescent="0.25">
      <c r="A31" s="19" t="s">
        <v>16</v>
      </c>
      <c r="B31" s="19"/>
      <c r="C31" s="19"/>
      <c r="D31" s="19"/>
      <c r="E31" s="19"/>
      <c r="F31" s="19"/>
      <c r="G31" s="19"/>
      <c r="H31" s="19"/>
      <c r="I31" s="19"/>
      <c r="J31" s="19"/>
      <c r="K31" s="19"/>
      <c r="L31" s="19"/>
      <c r="M31" s="19"/>
      <c r="N31" s="19"/>
      <c r="O31" s="19"/>
      <c r="P31" s="19"/>
      <c r="Q31" s="19"/>
    </row>
    <row r="32" spans="1:21" x14ac:dyDescent="0.2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51">
    <tabColor theme="9" tint="-0.249977111117893"/>
  </sheetPr>
  <dimension ref="A1:U34"/>
  <sheetViews>
    <sheetView showGridLines="0" zoomScale="90" zoomScaleNormal="90" workbookViewId="0">
      <selection activeCell="U13" sqref="U13"/>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0" t="str">
        <f>+'Indice-Index'!C31</f>
        <v>4.2   Telefonia fissa e mobile - Fixed and mobile telephony (2010=100)</v>
      </c>
      <c r="B1" s="101"/>
      <c r="C1" s="101"/>
      <c r="D1" s="101"/>
      <c r="E1" s="101"/>
      <c r="F1" s="101"/>
      <c r="G1" s="101"/>
      <c r="H1" s="101"/>
      <c r="I1" s="101"/>
      <c r="J1" s="101"/>
      <c r="K1" s="101"/>
      <c r="L1" s="101"/>
      <c r="M1" s="101"/>
      <c r="N1" s="101"/>
      <c r="O1" s="101"/>
      <c r="P1" s="101"/>
      <c r="Q1" s="101"/>
      <c r="R1" s="101"/>
      <c r="S1" s="101"/>
      <c r="T1" s="101"/>
      <c r="U1" s="101"/>
    </row>
    <row r="3" spans="1:21" x14ac:dyDescent="0.25">
      <c r="A3" s="1121" t="s">
        <v>36</v>
      </c>
      <c r="B3" s="39" t="str">
        <f>'4.1'!B3</f>
        <v>Dic 19</v>
      </c>
      <c r="C3" s="39" t="str">
        <f>'4.1'!C3</f>
        <v>Mar 20</v>
      </c>
      <c r="D3" s="39" t="str">
        <f>'4.1'!D3</f>
        <v>Giu 20</v>
      </c>
      <c r="E3" s="39" t="str">
        <f>'4.1'!E3</f>
        <v>Set 20</v>
      </c>
      <c r="F3" s="39" t="str">
        <f>'4.1'!F3</f>
        <v>Dic 20</v>
      </c>
      <c r="G3" s="39" t="str">
        <f>'4.1'!G3</f>
        <v>Mar 21</v>
      </c>
      <c r="H3" s="39" t="str">
        <f>'4.1'!H3</f>
        <v>Giu 21</v>
      </c>
      <c r="I3" s="39" t="str">
        <f>'4.1'!I3</f>
        <v>Set 21</v>
      </c>
      <c r="J3" s="39" t="str">
        <f>'4.1'!J3</f>
        <v>Dic 21</v>
      </c>
      <c r="K3" s="39" t="str">
        <f>'4.1'!K3</f>
        <v>Mar 22</v>
      </c>
      <c r="L3" s="39" t="str">
        <f>'4.1'!L3</f>
        <v>Giu 22</v>
      </c>
      <c r="M3" s="39" t="str">
        <f>'4.1'!M3</f>
        <v>Set 22</v>
      </c>
      <c r="N3" s="39" t="str">
        <f>'4.1'!N3</f>
        <v>Dic 22</v>
      </c>
      <c r="O3" s="39" t="str">
        <f>'4.1'!O3</f>
        <v>Mar 23</v>
      </c>
      <c r="P3" s="39" t="str">
        <f>'4.1'!P3</f>
        <v>Giu 23</v>
      </c>
      <c r="Q3" s="39" t="str">
        <f>'4.1'!Q3</f>
        <v>Set 23</v>
      </c>
      <c r="R3" s="39" t="str">
        <f>'4.1'!R3</f>
        <v>Dic 23</v>
      </c>
      <c r="T3" s="1095" t="s">
        <v>301</v>
      </c>
      <c r="U3" s="1095"/>
    </row>
    <row r="4" spans="1:21" x14ac:dyDescent="0.25">
      <c r="A4" s="1121"/>
      <c r="B4" s="39" t="str">
        <f>'4.1'!B4</f>
        <v>Dec 19</v>
      </c>
      <c r="C4" s="39" t="str">
        <f>'4.1'!C4</f>
        <v xml:space="preserve"> Mar 20</v>
      </c>
      <c r="D4" s="39" t="str">
        <f>'4.1'!D4</f>
        <v>Jun 20</v>
      </c>
      <c r="E4" s="39" t="str">
        <f>'4.1'!E4</f>
        <v>Sept 20</v>
      </c>
      <c r="F4" s="39" t="str">
        <f>'4.1'!F4</f>
        <v>Dec 20</v>
      </c>
      <c r="G4" s="39" t="str">
        <f>'4.1'!G4</f>
        <v xml:space="preserve"> Mar 21</v>
      </c>
      <c r="H4" s="39" t="str">
        <f>'4.1'!H4</f>
        <v>Jun 21</v>
      </c>
      <c r="I4" s="39" t="str">
        <f>'4.1'!I4</f>
        <v>Sept 21</v>
      </c>
      <c r="J4" s="39" t="str">
        <f>'4.1'!J4</f>
        <v>Dec 21</v>
      </c>
      <c r="K4" s="39" t="str">
        <f>'4.1'!K4</f>
        <v xml:space="preserve"> Mar 22</v>
      </c>
      <c r="L4" s="39" t="str">
        <f>'4.1'!L4</f>
        <v>Jun 22</v>
      </c>
      <c r="M4" s="39" t="str">
        <f>'4.1'!M4</f>
        <v>Sept 22</v>
      </c>
      <c r="N4" s="39" t="str">
        <f>'4.1'!N4</f>
        <v>Dec 22</v>
      </c>
      <c r="O4" s="39" t="str">
        <f>'4.1'!O4</f>
        <v xml:space="preserve"> Mar 23</v>
      </c>
      <c r="P4" s="39" t="str">
        <f>'4.1'!P4</f>
        <v>Jun 23</v>
      </c>
      <c r="Q4" s="39" t="str">
        <f>'4.1'!Q4</f>
        <v>Sept 23</v>
      </c>
      <c r="R4" s="39" t="str">
        <f>'4.1'!R4</f>
        <v>Dec 23</v>
      </c>
      <c r="T4" s="119" t="s">
        <v>302</v>
      </c>
      <c r="U4" s="119" t="s">
        <v>303</v>
      </c>
    </row>
    <row r="5" spans="1:21" x14ac:dyDescent="0.25">
      <c r="A5" s="22"/>
      <c r="B5" s="21"/>
      <c r="C5" s="21"/>
      <c r="D5" s="21"/>
      <c r="E5" s="21"/>
      <c r="F5" s="21"/>
      <c r="G5" s="21"/>
      <c r="H5" s="21"/>
      <c r="I5" s="21"/>
      <c r="J5" s="21"/>
      <c r="K5" s="21"/>
      <c r="L5" s="21"/>
      <c r="M5" s="21"/>
      <c r="N5" s="21"/>
      <c r="O5" s="21"/>
      <c r="P5" s="21"/>
      <c r="Q5" s="21"/>
      <c r="R5" s="19"/>
      <c r="T5" s="117"/>
      <c r="U5" s="117"/>
    </row>
    <row r="6" spans="1:21" x14ac:dyDescent="0.25">
      <c r="A6" s="22" t="s">
        <v>49</v>
      </c>
      <c r="T6" s="118"/>
      <c r="U6" s="118"/>
    </row>
    <row r="7" spans="1:21" x14ac:dyDescent="0.25">
      <c r="A7" s="59" t="s">
        <v>31</v>
      </c>
      <c r="B7" s="58">
        <v>133.5</v>
      </c>
      <c r="C7" s="58">
        <v>133.5</v>
      </c>
      <c r="D7" s="58">
        <v>132.9</v>
      </c>
      <c r="E7" s="58">
        <v>132.9</v>
      </c>
      <c r="F7" s="58">
        <v>136.1</v>
      </c>
      <c r="G7" s="58">
        <v>136.1</v>
      </c>
      <c r="H7" s="58">
        <v>136.1</v>
      </c>
      <c r="I7" s="58">
        <v>136.1</v>
      </c>
      <c r="J7" s="58">
        <v>136.1</v>
      </c>
      <c r="K7" s="58">
        <v>136.1</v>
      </c>
      <c r="L7" s="58">
        <v>136.1</v>
      </c>
      <c r="M7" s="58">
        <v>136.1</v>
      </c>
      <c r="N7" s="58">
        <v>136.1</v>
      </c>
      <c r="O7" s="58">
        <v>136.1</v>
      </c>
      <c r="P7" s="58">
        <v>136.1</v>
      </c>
      <c r="Q7" s="58">
        <v>136.1</v>
      </c>
      <c r="R7" s="58">
        <v>136.1</v>
      </c>
      <c r="T7" s="83">
        <f>(R7-B7)/B7*100</f>
        <v>1.9475655430711569</v>
      </c>
      <c r="U7" s="83">
        <f>(R7-N7)/N7*100</f>
        <v>0</v>
      </c>
    </row>
    <row r="8" spans="1:21" x14ac:dyDescent="0.25">
      <c r="A8" s="59" t="s">
        <v>18</v>
      </c>
      <c r="B8" s="58">
        <v>99.9</v>
      </c>
      <c r="C8" s="58">
        <v>101.5</v>
      </c>
      <c r="D8" s="58">
        <v>111.3</v>
      </c>
      <c r="E8" s="58">
        <v>102.9</v>
      </c>
      <c r="F8" s="58">
        <v>101.3</v>
      </c>
      <c r="G8" s="58">
        <v>105.5</v>
      </c>
      <c r="H8" s="58">
        <v>108.5</v>
      </c>
      <c r="I8" s="58">
        <v>117.8</v>
      </c>
      <c r="J8" s="58">
        <v>125.2</v>
      </c>
      <c r="K8" s="58">
        <v>121.9</v>
      </c>
      <c r="L8" s="58">
        <v>132.80000000000001</v>
      </c>
      <c r="M8" s="58">
        <v>138.9</v>
      </c>
      <c r="N8" s="58">
        <v>141.80000000000001</v>
      </c>
      <c r="O8" s="58">
        <v>138.6</v>
      </c>
      <c r="P8" s="58">
        <v>133</v>
      </c>
      <c r="Q8" s="58">
        <v>128.4</v>
      </c>
      <c r="R8" s="58">
        <v>125.5</v>
      </c>
      <c r="S8" s="7"/>
      <c r="T8" s="83">
        <f>(R8-B8)/B8*100</f>
        <v>25.62562562562562</v>
      </c>
      <c r="U8" s="83">
        <f>(R8-N8)/N8*100</f>
        <v>-11.495063469675607</v>
      </c>
    </row>
    <row r="9" spans="1:21" x14ac:dyDescent="0.25">
      <c r="A9" s="59" t="s">
        <v>19</v>
      </c>
      <c r="B9" s="58">
        <v>73.3</v>
      </c>
      <c r="C9" s="58">
        <v>73.599999999999994</v>
      </c>
      <c r="D9" s="58">
        <v>73.8</v>
      </c>
      <c r="E9" s="58">
        <v>73.8</v>
      </c>
      <c r="F9" s="58">
        <v>74.599999999999994</v>
      </c>
      <c r="G9" s="58">
        <v>75</v>
      </c>
      <c r="H9" s="58">
        <v>75</v>
      </c>
      <c r="I9" s="58">
        <v>74.8</v>
      </c>
      <c r="J9" s="58">
        <v>75</v>
      </c>
      <c r="K9" s="58">
        <v>75</v>
      </c>
      <c r="L9" s="58">
        <v>75</v>
      </c>
      <c r="M9" s="58">
        <v>75</v>
      </c>
      <c r="N9" s="58">
        <v>75.599999999999994</v>
      </c>
      <c r="O9" s="58">
        <v>75.599999999999994</v>
      </c>
      <c r="P9" s="58">
        <v>76.400000000000006</v>
      </c>
      <c r="Q9" s="58">
        <v>76.900000000000006</v>
      </c>
      <c r="R9" s="58">
        <v>76.900000000000006</v>
      </c>
      <c r="T9" s="83">
        <f>(R9-B9)/B9*100</f>
        <v>4.9113233287858238</v>
      </c>
      <c r="U9" s="83">
        <f>(R9-N9)/N9*100</f>
        <v>1.7195767195767346</v>
      </c>
    </row>
    <row r="10" spans="1:21" x14ac:dyDescent="0.25">
      <c r="A10" s="31"/>
      <c r="B10" s="31"/>
      <c r="C10" s="31"/>
      <c r="D10" s="31"/>
      <c r="E10" s="31"/>
      <c r="F10" s="31"/>
      <c r="G10" s="31"/>
      <c r="H10" s="31"/>
      <c r="I10" s="31"/>
      <c r="J10" s="31"/>
      <c r="K10" s="31"/>
      <c r="L10" s="31"/>
      <c r="M10" s="31"/>
      <c r="N10" s="31"/>
      <c r="O10" s="31"/>
      <c r="P10" s="31"/>
      <c r="Q10" s="31"/>
      <c r="R10" s="5"/>
    </row>
    <row r="11" spans="1:21" x14ac:dyDescent="0.25">
      <c r="A11" s="22" t="s">
        <v>50</v>
      </c>
      <c r="B11" s="21"/>
      <c r="C11" s="21"/>
      <c r="D11" s="21"/>
      <c r="E11" s="21"/>
      <c r="F11" s="21"/>
      <c r="G11" s="21"/>
      <c r="H11" s="21"/>
      <c r="I11" s="21"/>
      <c r="J11" s="21"/>
      <c r="K11" s="21"/>
      <c r="L11" s="21"/>
      <c r="M11" s="21"/>
      <c r="N11" s="21"/>
      <c r="O11" s="21"/>
      <c r="P11" s="21"/>
      <c r="Q11" s="21"/>
      <c r="R11" s="5"/>
    </row>
    <row r="12" spans="1:21" x14ac:dyDescent="0.25">
      <c r="A12" s="59" t="s">
        <v>26</v>
      </c>
      <c r="B12" s="58">
        <v>69.900000000000006</v>
      </c>
      <c r="C12" s="58">
        <v>69.900000000000006</v>
      </c>
      <c r="D12" s="58">
        <v>68.400000000000006</v>
      </c>
      <c r="E12" s="58">
        <v>68.2</v>
      </c>
      <c r="F12" s="58">
        <v>68.099999999999994</v>
      </c>
      <c r="G12" s="58">
        <v>68.099999999999994</v>
      </c>
      <c r="H12" s="58">
        <v>67.400000000000006</v>
      </c>
      <c r="I12" s="58">
        <v>67.400000000000006</v>
      </c>
      <c r="J12" s="58">
        <v>67.5</v>
      </c>
      <c r="K12" s="58">
        <v>67.400000000000006</v>
      </c>
      <c r="L12" s="58">
        <v>67.3</v>
      </c>
      <c r="M12" s="58">
        <v>67.3</v>
      </c>
      <c r="N12" s="58">
        <v>67.8</v>
      </c>
      <c r="O12" s="58">
        <v>67.599999999999994</v>
      </c>
      <c r="P12" s="58">
        <v>67.599999999999994</v>
      </c>
      <c r="Q12" s="58">
        <v>67</v>
      </c>
      <c r="R12" s="58">
        <v>67</v>
      </c>
      <c r="T12" s="83">
        <f>(R12-B12)/B12*100</f>
        <v>-4.1487839771101651</v>
      </c>
      <c r="U12" s="83">
        <f>(R12-N12)/N12*100</f>
        <v>-1.1799410029498483</v>
      </c>
    </row>
    <row r="13" spans="1:21" x14ac:dyDescent="0.25">
      <c r="A13" s="59" t="s">
        <v>20</v>
      </c>
      <c r="B13" s="58">
        <v>33.799999999999997</v>
      </c>
      <c r="C13" s="58">
        <v>32.1</v>
      </c>
      <c r="D13" s="58">
        <v>30.3</v>
      </c>
      <c r="E13" s="58">
        <v>28.5</v>
      </c>
      <c r="F13" s="58">
        <v>27.4</v>
      </c>
      <c r="G13" s="58">
        <v>28.2</v>
      </c>
      <c r="H13" s="58">
        <v>26.5</v>
      </c>
      <c r="I13" s="58">
        <v>26.9</v>
      </c>
      <c r="J13" s="58">
        <v>24.9</v>
      </c>
      <c r="K13" s="58">
        <v>24.9</v>
      </c>
      <c r="L13" s="58">
        <v>23.7</v>
      </c>
      <c r="M13" s="58">
        <v>24.1</v>
      </c>
      <c r="N13" s="58">
        <v>23.5</v>
      </c>
      <c r="O13" s="58">
        <v>25.1</v>
      </c>
      <c r="P13" s="58">
        <v>23.5</v>
      </c>
      <c r="Q13" s="58">
        <v>23.9</v>
      </c>
      <c r="R13" s="58">
        <v>21.9</v>
      </c>
      <c r="T13" s="83">
        <f>(R13-B13)/B13*100</f>
        <v>-35.207100591715971</v>
      </c>
      <c r="U13" s="83">
        <f>(R13-N13)/N13*100</f>
        <v>-6.8085106382978777</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38</v>
      </c>
      <c r="B16" s="19"/>
      <c r="C16" s="19"/>
      <c r="D16" s="19"/>
      <c r="E16" s="19"/>
      <c r="F16" s="19"/>
      <c r="G16" s="19"/>
      <c r="H16" s="19"/>
      <c r="I16" s="19"/>
      <c r="J16" s="19"/>
      <c r="K16" s="19"/>
      <c r="L16" s="19"/>
      <c r="M16" s="19"/>
      <c r="N16" s="19"/>
      <c r="O16" s="19"/>
      <c r="P16" s="19"/>
      <c r="Q16" s="19"/>
      <c r="R16" s="19"/>
    </row>
    <row r="17" spans="1:18" x14ac:dyDescent="0.25">
      <c r="A17" s="19" t="s">
        <v>33</v>
      </c>
      <c r="B17" s="19"/>
      <c r="C17" s="19"/>
      <c r="D17" s="19"/>
      <c r="E17" s="19"/>
      <c r="F17" s="19"/>
      <c r="G17" s="19"/>
      <c r="H17" s="19"/>
      <c r="I17" s="19"/>
      <c r="J17" s="19"/>
      <c r="K17" s="19"/>
      <c r="L17" s="19"/>
      <c r="M17" s="19"/>
      <c r="N17" s="19"/>
      <c r="O17" s="19"/>
      <c r="P17" s="19"/>
      <c r="Q17" s="19"/>
      <c r="R17" s="19"/>
    </row>
    <row r="18" spans="1:18" x14ac:dyDescent="0.25">
      <c r="A18" s="19" t="s">
        <v>21</v>
      </c>
      <c r="B18" s="19"/>
      <c r="C18" s="19"/>
      <c r="D18" s="19"/>
      <c r="E18" s="19"/>
      <c r="F18" s="19"/>
      <c r="G18" s="19"/>
      <c r="H18" s="19"/>
      <c r="I18" s="19"/>
      <c r="J18" s="19"/>
      <c r="K18" s="19"/>
      <c r="L18" s="19"/>
      <c r="M18" s="19"/>
      <c r="N18" s="19"/>
      <c r="O18" s="19"/>
      <c r="P18" s="19"/>
      <c r="Q18" s="19"/>
      <c r="R18" s="19"/>
    </row>
    <row r="19" spans="1:18" x14ac:dyDescent="0.25">
      <c r="A19" s="19" t="s">
        <v>22</v>
      </c>
      <c r="B19" s="19"/>
      <c r="C19" s="19"/>
      <c r="D19" s="19"/>
      <c r="E19" s="19"/>
      <c r="F19" s="19"/>
      <c r="G19" s="19"/>
      <c r="H19" s="19"/>
      <c r="I19" s="19"/>
      <c r="J19" s="19"/>
      <c r="K19" s="19"/>
      <c r="L19" s="19"/>
      <c r="M19" s="19"/>
      <c r="N19" s="19"/>
      <c r="O19" s="19"/>
      <c r="P19" s="19"/>
      <c r="Q19" s="19"/>
      <c r="R19" s="19"/>
    </row>
    <row r="20" spans="1:18" x14ac:dyDescent="0.25">
      <c r="A20" s="19" t="s">
        <v>23</v>
      </c>
      <c r="B20" s="19"/>
      <c r="C20" s="19"/>
      <c r="D20" s="19"/>
      <c r="E20" s="19"/>
      <c r="F20" s="19"/>
      <c r="G20" s="19"/>
      <c r="H20" s="19"/>
      <c r="I20" s="19"/>
      <c r="J20" s="19"/>
      <c r="K20" s="19"/>
      <c r="L20" s="19"/>
      <c r="M20" s="19"/>
      <c r="N20" s="19"/>
      <c r="O20" s="19"/>
      <c r="P20" s="19"/>
      <c r="Q20" s="19"/>
      <c r="R20" s="19"/>
    </row>
    <row r="21" spans="1:18" x14ac:dyDescent="0.25">
      <c r="A21" s="19" t="s">
        <v>24</v>
      </c>
      <c r="B21" s="19"/>
      <c r="C21" s="19"/>
      <c r="D21" s="19"/>
      <c r="E21" s="19"/>
      <c r="F21" s="19"/>
      <c r="G21" s="19"/>
      <c r="H21" s="19"/>
      <c r="I21" s="19"/>
      <c r="J21" s="19"/>
      <c r="K21" s="19"/>
      <c r="L21" s="19"/>
      <c r="M21" s="19"/>
      <c r="N21" s="19"/>
      <c r="O21" s="19"/>
      <c r="P21" s="19"/>
      <c r="Q21" s="19"/>
      <c r="R21" s="19"/>
    </row>
    <row r="22" spans="1:18" x14ac:dyDescent="0.25">
      <c r="A22" s="19" t="s">
        <v>25</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52">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U15" sqref="U15"/>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0" t="str">
        <f>'Indice-Index'!C32</f>
        <v>4.3   Quotidiani, periodici tv e servizi postali - Newspapers, magazines, TV and postal services (2010=100)</v>
      </c>
      <c r="B1" s="101"/>
      <c r="C1" s="101"/>
      <c r="D1" s="101"/>
      <c r="E1" s="101"/>
      <c r="F1" s="101"/>
      <c r="G1" s="101"/>
      <c r="H1" s="101"/>
      <c r="I1" s="101"/>
      <c r="J1" s="101"/>
      <c r="K1" s="101"/>
      <c r="L1" s="101"/>
      <c r="M1" s="101"/>
      <c r="N1" s="101"/>
      <c r="O1" s="101"/>
      <c r="P1" s="101"/>
      <c r="Q1" s="101"/>
      <c r="R1" s="101"/>
      <c r="S1" s="101"/>
      <c r="T1" s="101"/>
      <c r="U1" s="101"/>
    </row>
    <row r="3" spans="1:21" x14ac:dyDescent="0.25">
      <c r="A3" s="1121" t="s">
        <v>36</v>
      </c>
      <c r="B3" s="39" t="str">
        <f>'4.1'!B3</f>
        <v>Dic 19</v>
      </c>
      <c r="C3" s="39" t="str">
        <f>'4.1'!C3</f>
        <v>Mar 20</v>
      </c>
      <c r="D3" s="39" t="str">
        <f>'4.1'!D3</f>
        <v>Giu 20</v>
      </c>
      <c r="E3" s="39" t="str">
        <f>'4.1'!E3</f>
        <v>Set 20</v>
      </c>
      <c r="F3" s="39" t="str">
        <f>'4.1'!F3</f>
        <v>Dic 20</v>
      </c>
      <c r="G3" s="39" t="str">
        <f>'4.1'!G3</f>
        <v>Mar 21</v>
      </c>
      <c r="H3" s="39" t="str">
        <f>'4.1'!H3</f>
        <v>Giu 21</v>
      </c>
      <c r="I3" s="39" t="str">
        <f>'4.1'!I3</f>
        <v>Set 21</v>
      </c>
      <c r="J3" s="39" t="str">
        <f>'4.1'!J3</f>
        <v>Dic 21</v>
      </c>
      <c r="K3" s="39" t="str">
        <f>'4.1'!K3</f>
        <v>Mar 22</v>
      </c>
      <c r="L3" s="39" t="str">
        <f>'4.1'!L3</f>
        <v>Giu 22</v>
      </c>
      <c r="M3" s="39" t="str">
        <f>'4.1'!M3</f>
        <v>Set 22</v>
      </c>
      <c r="N3" s="39" t="str">
        <f>'4.1'!N3</f>
        <v>Dic 22</v>
      </c>
      <c r="O3" s="39" t="str">
        <f>'4.1'!O3</f>
        <v>Mar 23</v>
      </c>
      <c r="P3" s="39" t="str">
        <f>'4.1'!P3</f>
        <v>Giu 23</v>
      </c>
      <c r="Q3" s="39" t="str">
        <f>'4.1'!Q3</f>
        <v>Set 23</v>
      </c>
      <c r="R3" s="39" t="str">
        <f>'4.1'!R3</f>
        <v>Dic 23</v>
      </c>
      <c r="T3" s="1095" t="s">
        <v>301</v>
      </c>
      <c r="U3" s="1095"/>
    </row>
    <row r="4" spans="1:21" x14ac:dyDescent="0.25">
      <c r="A4" s="1121"/>
      <c r="B4" s="39" t="str">
        <f>'4.1'!B4</f>
        <v>Dec 19</v>
      </c>
      <c r="C4" s="39" t="str">
        <f>'4.1'!C4</f>
        <v xml:space="preserve"> Mar 20</v>
      </c>
      <c r="D4" s="39" t="str">
        <f>'4.1'!D4</f>
        <v>Jun 20</v>
      </c>
      <c r="E4" s="39" t="str">
        <f>'4.1'!E4</f>
        <v>Sept 20</v>
      </c>
      <c r="F4" s="39" t="str">
        <f>'4.1'!F4</f>
        <v>Dec 20</v>
      </c>
      <c r="G4" s="39" t="str">
        <f>'4.1'!G4</f>
        <v xml:space="preserve"> Mar 21</v>
      </c>
      <c r="H4" s="39" t="str">
        <f>'4.1'!H4</f>
        <v>Jun 21</v>
      </c>
      <c r="I4" s="39" t="str">
        <f>'4.1'!I4</f>
        <v>Sept 21</v>
      </c>
      <c r="J4" s="39" t="str">
        <f>'4.1'!J4</f>
        <v>Dec 21</v>
      </c>
      <c r="K4" s="39" t="str">
        <f>'4.1'!K4</f>
        <v xml:space="preserve"> Mar 22</v>
      </c>
      <c r="L4" s="39" t="str">
        <f>'4.1'!L4</f>
        <v>Jun 22</v>
      </c>
      <c r="M4" s="39" t="str">
        <f>'4.1'!M4</f>
        <v>Sept 22</v>
      </c>
      <c r="N4" s="39" t="str">
        <f>'4.1'!N4</f>
        <v>Dec 22</v>
      </c>
      <c r="O4" s="39" t="str">
        <f>'4.1'!O4</f>
        <v xml:space="preserve"> Mar 23</v>
      </c>
      <c r="P4" s="39" t="str">
        <f>'4.1'!P4</f>
        <v>Jun 23</v>
      </c>
      <c r="Q4" s="39" t="str">
        <f>'4.1'!Q4</f>
        <v>Sept 23</v>
      </c>
      <c r="R4" s="39" t="str">
        <f>'4.1'!R4</f>
        <v>Dec 23</v>
      </c>
      <c r="T4" s="119" t="s">
        <v>302</v>
      </c>
      <c r="U4" s="119" t="s">
        <v>303</v>
      </c>
    </row>
    <row r="5" spans="1:21" x14ac:dyDescent="0.25">
      <c r="A5" s="22"/>
      <c r="B5" s="21"/>
      <c r="C5" s="21"/>
      <c r="D5" s="21"/>
      <c r="E5" s="21"/>
      <c r="F5" s="21"/>
      <c r="G5" s="21"/>
      <c r="H5" s="21"/>
      <c r="I5" s="21"/>
      <c r="J5" s="21"/>
      <c r="K5" s="21"/>
      <c r="L5" s="21"/>
      <c r="M5" s="21"/>
      <c r="N5" s="21"/>
      <c r="O5" s="21"/>
      <c r="P5" s="21"/>
      <c r="Q5" s="21"/>
      <c r="R5" s="19"/>
      <c r="T5" s="117"/>
      <c r="U5" s="117"/>
    </row>
    <row r="6" spans="1:21" x14ac:dyDescent="0.25">
      <c r="A6" s="22" t="s">
        <v>39</v>
      </c>
      <c r="T6" s="118"/>
      <c r="U6" s="118"/>
    </row>
    <row r="7" spans="1:21" x14ac:dyDescent="0.25">
      <c r="A7" s="60" t="s">
        <v>127</v>
      </c>
      <c r="B7" s="58">
        <v>139.6</v>
      </c>
      <c r="C7" s="58">
        <v>139.9</v>
      </c>
      <c r="D7" s="58">
        <v>140.4</v>
      </c>
      <c r="E7" s="58">
        <v>139.5</v>
      </c>
      <c r="F7" s="58">
        <v>140.19999999999999</v>
      </c>
      <c r="G7" s="58">
        <v>141.4</v>
      </c>
      <c r="H7" s="58">
        <v>143</v>
      </c>
      <c r="I7" s="58">
        <v>142.6</v>
      </c>
      <c r="J7" s="58">
        <v>141.6</v>
      </c>
      <c r="K7" s="58">
        <v>145.5</v>
      </c>
      <c r="L7" s="58">
        <v>148</v>
      </c>
      <c r="M7" s="58">
        <v>147.69999999999999</v>
      </c>
      <c r="N7" s="58">
        <v>147.5</v>
      </c>
      <c r="O7" s="58">
        <v>148.4</v>
      </c>
      <c r="P7" s="58">
        <v>149</v>
      </c>
      <c r="Q7" s="58">
        <v>149.80000000000001</v>
      </c>
      <c r="R7" s="58">
        <v>149</v>
      </c>
      <c r="T7" s="83">
        <f>(R7-B7)/B7*100</f>
        <v>6.7335243553008644</v>
      </c>
      <c r="U7" s="83">
        <f>(R7-N7)/N7*100</f>
        <v>1.0169491525423728</v>
      </c>
    </row>
    <row r="8" spans="1:21" x14ac:dyDescent="0.25">
      <c r="A8" s="59" t="s">
        <v>8</v>
      </c>
      <c r="B8" s="58">
        <v>128</v>
      </c>
      <c r="C8" s="58">
        <v>126.8</v>
      </c>
      <c r="D8" s="58">
        <v>126.8</v>
      </c>
      <c r="E8" s="58">
        <v>126.8</v>
      </c>
      <c r="F8" s="58">
        <v>126.8</v>
      </c>
      <c r="G8" s="58">
        <v>125.7</v>
      </c>
      <c r="H8" s="58">
        <v>125.7</v>
      </c>
      <c r="I8" s="58">
        <v>125.7</v>
      </c>
      <c r="J8" s="58">
        <v>126</v>
      </c>
      <c r="K8" s="58">
        <v>126</v>
      </c>
      <c r="L8" s="58">
        <v>126</v>
      </c>
      <c r="M8" s="58">
        <v>126.4</v>
      </c>
      <c r="N8" s="58">
        <v>128.19999999999999</v>
      </c>
      <c r="O8" s="58">
        <v>129.9</v>
      </c>
      <c r="P8" s="58">
        <v>129.9</v>
      </c>
      <c r="Q8" s="58">
        <v>130.19999999999999</v>
      </c>
      <c r="R8" s="58">
        <v>130.19999999999999</v>
      </c>
      <c r="T8" s="83">
        <f>(R8-B8)/B8*100</f>
        <v>1.7187499999999911</v>
      </c>
      <c r="U8" s="83">
        <f>(R8-N8)/N8*100</f>
        <v>1.5600624024960998</v>
      </c>
    </row>
    <row r="9" spans="1:21" x14ac:dyDescent="0.25">
      <c r="A9" s="60" t="s">
        <v>32</v>
      </c>
      <c r="B9" s="58">
        <v>106.3</v>
      </c>
      <c r="C9" s="58">
        <v>108.5</v>
      </c>
      <c r="D9" s="58">
        <v>107.7</v>
      </c>
      <c r="E9" s="58">
        <v>107.3</v>
      </c>
      <c r="F9" s="58">
        <v>106.7</v>
      </c>
      <c r="G9" s="58">
        <v>108.8</v>
      </c>
      <c r="H9" s="58">
        <v>107.8</v>
      </c>
      <c r="I9" s="58">
        <v>108.7</v>
      </c>
      <c r="J9" s="58">
        <v>108.6</v>
      </c>
      <c r="K9" s="58">
        <v>109.2</v>
      </c>
      <c r="L9" s="58">
        <v>108.3</v>
      </c>
      <c r="M9" s="58">
        <v>116.5</v>
      </c>
      <c r="N9" s="58">
        <v>118.8</v>
      </c>
      <c r="O9" s="58">
        <v>119.6</v>
      </c>
      <c r="P9" s="58">
        <v>120.1</v>
      </c>
      <c r="Q9" s="58">
        <v>119.4</v>
      </c>
      <c r="R9" s="58">
        <v>120.5</v>
      </c>
      <c r="T9" s="83">
        <f>(R9-B9)/B9*100</f>
        <v>13.358419567262466</v>
      </c>
      <c r="U9" s="83">
        <f>(R9-N9)/N9*100</f>
        <v>1.4309764309764335</v>
      </c>
    </row>
    <row r="11" spans="1:21" x14ac:dyDescent="0.25">
      <c r="A11" s="31"/>
      <c r="B11" s="31"/>
      <c r="C11" s="31"/>
      <c r="D11" s="31"/>
      <c r="E11" s="31"/>
      <c r="F11" s="31"/>
      <c r="G11" s="31"/>
      <c r="H11" s="31"/>
      <c r="I11" s="31"/>
      <c r="J11" s="31"/>
      <c r="K11" s="31"/>
      <c r="L11" s="31"/>
      <c r="M11" s="31"/>
      <c r="N11" s="31"/>
      <c r="O11" s="31"/>
      <c r="P11" s="31"/>
      <c r="Q11" s="31"/>
      <c r="R11" s="5"/>
    </row>
    <row r="12" spans="1:21" x14ac:dyDescent="0.25">
      <c r="A12" s="22" t="s">
        <v>40</v>
      </c>
      <c r="B12" s="21"/>
      <c r="C12" s="21"/>
      <c r="D12" s="21"/>
      <c r="E12" s="21"/>
      <c r="F12" s="21"/>
      <c r="G12" s="21"/>
      <c r="H12" s="21"/>
      <c r="I12" s="21"/>
      <c r="J12" s="21"/>
      <c r="K12" s="21"/>
      <c r="L12" s="21"/>
      <c r="M12" s="21"/>
      <c r="N12" s="21"/>
      <c r="O12" s="21"/>
      <c r="P12" s="21"/>
      <c r="Q12" s="21"/>
      <c r="R12" s="5"/>
    </row>
    <row r="13" spans="1:21" x14ac:dyDescent="0.25">
      <c r="A13" s="59" t="s">
        <v>87</v>
      </c>
      <c r="B13" s="58">
        <v>138.9</v>
      </c>
      <c r="C13" s="58">
        <v>139.19999999999999</v>
      </c>
      <c r="D13" s="58">
        <v>139.19999999999999</v>
      </c>
      <c r="E13" s="58">
        <v>139.19999999999999</v>
      </c>
      <c r="F13" s="58">
        <v>139.19999999999999</v>
      </c>
      <c r="G13" s="58">
        <v>140.5</v>
      </c>
      <c r="H13" s="58">
        <v>140.5</v>
      </c>
      <c r="I13" s="58">
        <v>147.80000000000001</v>
      </c>
      <c r="J13" s="58">
        <v>147.80000000000001</v>
      </c>
      <c r="K13" s="58">
        <v>148.1</v>
      </c>
      <c r="L13" s="58">
        <v>148.1</v>
      </c>
      <c r="M13" s="58">
        <v>149.5</v>
      </c>
      <c r="N13" s="58">
        <v>149.5</v>
      </c>
      <c r="O13" s="58">
        <v>149.80000000000001</v>
      </c>
      <c r="P13" s="58">
        <v>150</v>
      </c>
      <c r="Q13" s="58">
        <v>151.19999999999999</v>
      </c>
      <c r="R13" s="58">
        <v>151</v>
      </c>
      <c r="T13" s="83">
        <f>(R13-B13)/B13*100</f>
        <v>8.7113030957523367</v>
      </c>
      <c r="U13" s="83">
        <f>(R13-N13)/N13*100</f>
        <v>1.0033444816053512</v>
      </c>
    </row>
    <row r="14" spans="1:21" x14ac:dyDescent="0.25">
      <c r="A14" s="59" t="s">
        <v>89</v>
      </c>
      <c r="B14" s="58">
        <v>164.6</v>
      </c>
      <c r="C14" s="58">
        <v>164.6</v>
      </c>
      <c r="D14" s="58">
        <v>164.6</v>
      </c>
      <c r="E14" s="58">
        <v>164.6</v>
      </c>
      <c r="F14" s="58">
        <v>164.6</v>
      </c>
      <c r="G14" s="58">
        <v>164.6</v>
      </c>
      <c r="H14" s="58">
        <v>164.6</v>
      </c>
      <c r="I14" s="58">
        <v>167.3</v>
      </c>
      <c r="J14" s="58">
        <v>167.3</v>
      </c>
      <c r="K14" s="58">
        <v>167.3</v>
      </c>
      <c r="L14" s="58">
        <v>167.3</v>
      </c>
      <c r="M14" s="58">
        <v>171.8</v>
      </c>
      <c r="N14" s="58">
        <v>171.8</v>
      </c>
      <c r="O14" s="58">
        <v>171.8</v>
      </c>
      <c r="P14" s="58">
        <v>171.8</v>
      </c>
      <c r="Q14" s="58">
        <v>178.2</v>
      </c>
      <c r="R14" s="58">
        <v>178.2</v>
      </c>
      <c r="T14" s="83">
        <f>(R14-B14)/B14*100</f>
        <v>8.2624544349939217</v>
      </c>
      <c r="U14" s="83">
        <f>(R14-N14)/N14*100</f>
        <v>3.7252619324796141</v>
      </c>
    </row>
    <row r="15" spans="1:21" x14ac:dyDescent="0.25">
      <c r="A15" s="59" t="s">
        <v>88</v>
      </c>
      <c r="B15" s="58">
        <v>125.4</v>
      </c>
      <c r="C15" s="58">
        <v>126</v>
      </c>
      <c r="D15" s="58">
        <v>126</v>
      </c>
      <c r="E15" s="58">
        <v>126</v>
      </c>
      <c r="F15" s="58">
        <v>126</v>
      </c>
      <c r="G15" s="58">
        <v>127.6</v>
      </c>
      <c r="H15" s="58">
        <v>127.6</v>
      </c>
      <c r="I15" s="58">
        <v>136.5</v>
      </c>
      <c r="J15" s="58">
        <v>136.6</v>
      </c>
      <c r="K15" s="58">
        <v>137</v>
      </c>
      <c r="L15" s="58">
        <v>137</v>
      </c>
      <c r="M15" s="58">
        <v>137.30000000000001</v>
      </c>
      <c r="N15" s="58">
        <v>137.30000000000001</v>
      </c>
      <c r="O15" s="58">
        <v>137.69999999999999</v>
      </c>
      <c r="P15" s="58">
        <v>137.9</v>
      </c>
      <c r="Q15" s="58">
        <v>138</v>
      </c>
      <c r="R15" s="58">
        <v>137.80000000000001</v>
      </c>
      <c r="T15" s="83">
        <f>(R15-B15)/B15*100</f>
        <v>9.8883572567783133</v>
      </c>
      <c r="U15" s="83">
        <f>(R15-N15)/N15*100</f>
        <v>0.36416605972323374</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38</v>
      </c>
      <c r="B18" s="19"/>
      <c r="C18" s="19"/>
      <c r="D18" s="19"/>
      <c r="E18" s="19"/>
      <c r="F18" s="19"/>
      <c r="G18" s="19"/>
      <c r="H18" s="19"/>
      <c r="I18" s="19"/>
      <c r="J18" s="19"/>
      <c r="K18" s="19"/>
      <c r="L18" s="19"/>
      <c r="M18" s="19"/>
      <c r="N18" s="19"/>
      <c r="O18" s="19"/>
      <c r="P18" s="19"/>
      <c r="Q18" s="19"/>
      <c r="R18" s="19"/>
    </row>
    <row r="19" spans="1:18" x14ac:dyDescent="0.25">
      <c r="A19" s="19" t="s">
        <v>33</v>
      </c>
      <c r="B19" s="19"/>
      <c r="C19" s="19"/>
      <c r="D19" s="19"/>
      <c r="E19" s="19"/>
      <c r="F19" s="19"/>
      <c r="G19" s="19"/>
      <c r="H19" s="19"/>
      <c r="I19" s="19"/>
      <c r="J19" s="19"/>
      <c r="K19" s="19"/>
      <c r="L19" s="19"/>
      <c r="M19" s="19"/>
      <c r="N19" s="19"/>
      <c r="O19" s="19"/>
      <c r="P19" s="19"/>
      <c r="Q19" s="19"/>
      <c r="R19" s="19"/>
    </row>
    <row r="20" spans="1:18" x14ac:dyDescent="0.25">
      <c r="A20" s="19" t="s">
        <v>27</v>
      </c>
      <c r="B20" s="19"/>
      <c r="C20" s="19"/>
      <c r="D20" s="19"/>
      <c r="E20" s="19"/>
      <c r="F20" s="19"/>
      <c r="G20" s="19"/>
      <c r="H20" s="19"/>
      <c r="I20" s="19"/>
      <c r="J20" s="19"/>
      <c r="K20" s="19"/>
      <c r="L20" s="19"/>
      <c r="M20" s="19"/>
      <c r="N20" s="19"/>
      <c r="O20" s="19"/>
      <c r="P20" s="19"/>
      <c r="Q20" s="19"/>
      <c r="R20" s="19"/>
    </row>
    <row r="21" spans="1:18" x14ac:dyDescent="0.25">
      <c r="A21" s="19" t="s">
        <v>28</v>
      </c>
      <c r="B21" s="19"/>
      <c r="C21" s="19"/>
      <c r="D21" s="19"/>
      <c r="E21" s="19"/>
      <c r="F21" s="19"/>
      <c r="G21" s="19"/>
      <c r="H21" s="19"/>
      <c r="I21" s="19"/>
      <c r="J21" s="19"/>
      <c r="K21" s="19"/>
      <c r="L21" s="19"/>
      <c r="M21" s="19"/>
      <c r="N21" s="19"/>
      <c r="O21" s="19"/>
      <c r="P21" s="19"/>
      <c r="Q21" s="19"/>
      <c r="R21" s="19"/>
    </row>
    <row r="22" spans="1:18" x14ac:dyDescent="0.25">
      <c r="A22" s="19" t="s">
        <v>29</v>
      </c>
      <c r="B22" s="19"/>
      <c r="C22" s="19"/>
      <c r="D22" s="19"/>
      <c r="E22" s="19"/>
      <c r="F22" s="19"/>
      <c r="G22" s="19"/>
      <c r="H22" s="19"/>
      <c r="I22" s="19"/>
      <c r="J22" s="19"/>
      <c r="K22" s="19"/>
      <c r="L22" s="19"/>
      <c r="M22" s="19"/>
      <c r="N22" s="19"/>
      <c r="O22" s="19"/>
      <c r="P22" s="19"/>
      <c r="Q22" s="19"/>
      <c r="R22" s="19"/>
    </row>
    <row r="23" spans="1:18" x14ac:dyDescent="0.25">
      <c r="A23" s="19" t="s">
        <v>30</v>
      </c>
      <c r="B23" s="19"/>
      <c r="C23" s="19"/>
      <c r="D23" s="19"/>
      <c r="E23" s="19"/>
      <c r="F23" s="19"/>
      <c r="G23" s="19"/>
      <c r="H23" s="19"/>
      <c r="I23" s="19"/>
      <c r="J23" s="19"/>
      <c r="K23" s="19"/>
      <c r="L23" s="19"/>
      <c r="M23" s="19"/>
      <c r="N23" s="19"/>
      <c r="O23" s="19"/>
      <c r="P23" s="19"/>
      <c r="Q23" s="19"/>
      <c r="R23" s="19"/>
    </row>
    <row r="24" spans="1:18" x14ac:dyDescent="0.25">
      <c r="A24" s="19" t="s">
        <v>90</v>
      </c>
      <c r="B24" s="19"/>
      <c r="C24" s="19"/>
      <c r="D24" s="19"/>
      <c r="E24" s="19"/>
      <c r="F24" s="19"/>
      <c r="G24" s="19"/>
      <c r="H24" s="19"/>
      <c r="I24" s="19"/>
      <c r="J24" s="19"/>
      <c r="K24" s="19"/>
      <c r="L24" s="19"/>
      <c r="M24" s="19"/>
      <c r="N24" s="19"/>
      <c r="O24" s="19"/>
      <c r="P24" s="19"/>
      <c r="Q24" s="19"/>
      <c r="R24" s="19"/>
    </row>
    <row r="25" spans="1:18" x14ac:dyDescent="0.25">
      <c r="A25" s="19" t="s">
        <v>91</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53">
    <tabColor theme="9" tint="-0.249977111117893"/>
  </sheetPr>
  <dimension ref="A1:L24"/>
  <sheetViews>
    <sheetView showGridLines="0" zoomScale="80" zoomScaleNormal="80" workbookViewId="0"/>
  </sheetViews>
  <sheetFormatPr defaultColWidth="9.140625" defaultRowHeight="15.75" x14ac:dyDescent="0.25"/>
  <cols>
    <col min="1" max="1" width="28.5703125" style="24" customWidth="1"/>
    <col min="2" max="2" width="3.5703125" style="24" customWidth="1"/>
    <col min="3" max="3" width="5.85546875" style="24" customWidth="1"/>
    <col min="4" max="4" width="25.28515625" style="24" customWidth="1"/>
    <col min="5" max="5" width="3.5703125" style="24" customWidth="1"/>
    <col min="6" max="6" width="5.85546875" style="24" customWidth="1"/>
    <col min="7" max="7" width="28.7109375" style="24" customWidth="1"/>
    <col min="8" max="8" width="3.5703125" style="24" customWidth="1"/>
    <col min="9" max="9" width="5.85546875" style="24" customWidth="1"/>
    <col min="10" max="10" width="20.7109375" style="24" customWidth="1"/>
    <col min="11" max="12" width="8.85546875" style="51" customWidth="1"/>
    <col min="13" max="15" width="9.140625" style="24"/>
    <col min="16" max="16" width="9.140625" style="24" customWidth="1"/>
    <col min="17" max="16384" width="9.140625" style="24"/>
  </cols>
  <sheetData>
    <row r="1" spans="1:12" ht="21" x14ac:dyDescent="0.25">
      <c r="A1" s="150" t="str">
        <f>+'Indice-Index'!C33</f>
        <v xml:space="preserve">4.4   Dinamiche dei prezzi in Europa - European prices changing </v>
      </c>
      <c r="B1" s="150"/>
      <c r="C1" s="151"/>
      <c r="D1" s="151"/>
      <c r="E1" s="151"/>
      <c r="F1" s="151"/>
      <c r="G1" s="151"/>
      <c r="H1" s="151"/>
      <c r="I1" s="151"/>
      <c r="J1" s="151"/>
    </row>
    <row r="2" spans="1:12" ht="19.5" customHeight="1" x14ac:dyDescent="0.25"/>
    <row r="3" spans="1:12" ht="32.1" customHeight="1" x14ac:dyDescent="0.25">
      <c r="D3" s="152" t="s">
        <v>111</v>
      </c>
      <c r="E3" s="152"/>
      <c r="F3" s="152"/>
      <c r="G3" s="152" t="s">
        <v>112</v>
      </c>
      <c r="H3" s="152"/>
      <c r="I3" s="152"/>
      <c r="J3" s="152" t="s">
        <v>110</v>
      </c>
      <c r="K3" s="24"/>
      <c r="L3" s="24"/>
    </row>
    <row r="4" spans="1:12" ht="18" customHeight="1" x14ac:dyDescent="0.25">
      <c r="A4" s="217" t="s">
        <v>226</v>
      </c>
      <c r="D4" s="153" t="s">
        <v>122</v>
      </c>
      <c r="E4" s="153"/>
      <c r="F4" s="153"/>
      <c r="G4" s="153" t="s">
        <v>123</v>
      </c>
      <c r="H4" s="153"/>
      <c r="I4" s="153"/>
      <c r="J4" s="153" t="s">
        <v>124</v>
      </c>
      <c r="K4" s="24"/>
      <c r="L4" s="24"/>
    </row>
    <row r="5" spans="1:12" ht="17.100000000000001" customHeight="1" x14ac:dyDescent="0.25">
      <c r="K5" s="24"/>
      <c r="L5" s="24"/>
    </row>
    <row r="6" spans="1:12" ht="18.95" customHeight="1" x14ac:dyDescent="0.25">
      <c r="A6" s="1126" t="s">
        <v>1067</v>
      </c>
      <c r="B6" s="148"/>
      <c r="C6" s="154" t="s">
        <v>173</v>
      </c>
      <c r="D6" s="155">
        <v>-3.9671074563840349</v>
      </c>
      <c r="E6" s="156"/>
      <c r="F6" s="676" t="s">
        <v>169</v>
      </c>
      <c r="G6" s="155">
        <v>1.212121212121217</v>
      </c>
      <c r="H6" s="156"/>
      <c r="I6" s="676" t="s">
        <v>169</v>
      </c>
      <c r="J6" s="155">
        <v>1.073619631901845</v>
      </c>
      <c r="K6" s="24"/>
      <c r="L6" s="24"/>
    </row>
    <row r="7" spans="1:12" ht="18.95" customHeight="1" x14ac:dyDescent="0.25">
      <c r="A7" s="1128"/>
      <c r="B7" s="148"/>
      <c r="C7" s="157" t="s">
        <v>169</v>
      </c>
      <c r="D7" s="155">
        <v>-2.337662337662334</v>
      </c>
      <c r="E7" s="156"/>
      <c r="F7" s="676" t="s">
        <v>170</v>
      </c>
      <c r="G7" s="155">
        <v>3.9480177660799449</v>
      </c>
      <c r="H7" s="156"/>
      <c r="I7" s="676" t="s">
        <v>171</v>
      </c>
      <c r="J7" s="155">
        <v>1.7152658662092626</v>
      </c>
      <c r="K7" s="24"/>
      <c r="L7" s="24"/>
    </row>
    <row r="8" spans="1:12" ht="18.95" customHeight="1" x14ac:dyDescent="0.25">
      <c r="A8" s="1128"/>
      <c r="B8" s="148"/>
      <c r="C8" s="157" t="s">
        <v>171</v>
      </c>
      <c r="D8" s="155">
        <v>0.53705692803437166</v>
      </c>
      <c r="E8" s="156"/>
      <c r="F8" s="676" t="s">
        <v>173</v>
      </c>
      <c r="G8" s="155">
        <v>4.4981663049172891</v>
      </c>
      <c r="H8" s="156"/>
      <c r="I8" s="676" t="s">
        <v>173</v>
      </c>
      <c r="J8" s="155">
        <v>2.3333780340619676</v>
      </c>
      <c r="K8" s="24"/>
      <c r="L8" s="24"/>
    </row>
    <row r="9" spans="1:12" ht="18.95" customHeight="1" x14ac:dyDescent="0.25">
      <c r="A9" s="1128"/>
      <c r="B9" s="148"/>
      <c r="C9" s="157" t="s">
        <v>172</v>
      </c>
      <c r="D9" s="155">
        <v>0.63776888984973423</v>
      </c>
      <c r="E9" s="156"/>
      <c r="F9" s="676" t="s">
        <v>171</v>
      </c>
      <c r="G9" s="155">
        <v>5.6258790436005635</v>
      </c>
      <c r="H9" s="156"/>
      <c r="I9" s="676" t="s">
        <v>170</v>
      </c>
      <c r="J9" s="155">
        <v>4.7579043836871762</v>
      </c>
      <c r="K9" s="24"/>
      <c r="L9" s="24"/>
    </row>
    <row r="10" spans="1:12" ht="18.95" customHeight="1" x14ac:dyDescent="0.25">
      <c r="A10" s="1128"/>
      <c r="B10" s="148"/>
      <c r="C10" s="157" t="s">
        <v>170</v>
      </c>
      <c r="D10" s="155">
        <v>3.1184407796101996</v>
      </c>
      <c r="E10" s="156"/>
      <c r="F10" s="676" t="s">
        <v>172</v>
      </c>
      <c r="G10" s="155">
        <v>5.8802177858439153</v>
      </c>
      <c r="H10" s="156"/>
      <c r="I10" s="676" t="s">
        <v>172</v>
      </c>
      <c r="J10" s="155">
        <v>4.7579043836871771</v>
      </c>
      <c r="K10" s="24"/>
      <c r="L10" s="24"/>
    </row>
    <row r="11" spans="1:12" ht="19.5" customHeight="1" x14ac:dyDescent="0.25">
      <c r="F11" s="223"/>
      <c r="I11" s="223"/>
      <c r="K11" s="24"/>
      <c r="L11" s="24"/>
    </row>
    <row r="12" spans="1:12" ht="18.95" customHeight="1" x14ac:dyDescent="0.25">
      <c r="A12" s="1126" t="s">
        <v>1068</v>
      </c>
      <c r="B12" s="148"/>
      <c r="C12" s="154" t="s">
        <v>169</v>
      </c>
      <c r="D12" s="155">
        <v>-11.320754716981126</v>
      </c>
      <c r="E12" s="156"/>
      <c r="F12" s="676" t="s">
        <v>169</v>
      </c>
      <c r="G12" s="155">
        <v>9.2523364485981361</v>
      </c>
      <c r="H12" s="156"/>
      <c r="I12" s="676" t="s">
        <v>171</v>
      </c>
      <c r="J12" s="155">
        <v>5.4222222222222172</v>
      </c>
      <c r="K12" s="24"/>
      <c r="L12" s="24"/>
    </row>
    <row r="13" spans="1:12" ht="18.95" customHeight="1" x14ac:dyDescent="0.25">
      <c r="A13" s="1128"/>
      <c r="B13" s="148"/>
      <c r="C13" s="157" t="s">
        <v>173</v>
      </c>
      <c r="D13" s="155">
        <v>-4.275587062472308</v>
      </c>
      <c r="E13" s="156"/>
      <c r="F13" s="676" t="s">
        <v>170</v>
      </c>
      <c r="G13" s="155">
        <v>13.732901367890559</v>
      </c>
      <c r="H13" s="156"/>
      <c r="I13" s="676" t="s">
        <v>169</v>
      </c>
      <c r="J13" s="155">
        <v>8.7458745874587525</v>
      </c>
      <c r="K13" s="24"/>
      <c r="L13" s="24"/>
    </row>
    <row r="14" spans="1:12" ht="18.95" customHeight="1" x14ac:dyDescent="0.25">
      <c r="A14" s="1128"/>
      <c r="B14" s="148"/>
      <c r="C14" s="157" t="s">
        <v>170</v>
      </c>
      <c r="D14" s="155">
        <v>-3.2720795049690561</v>
      </c>
      <c r="E14" s="156"/>
      <c r="F14" s="676" t="s">
        <v>173</v>
      </c>
      <c r="G14" s="155">
        <v>17.199697809116099</v>
      </c>
      <c r="H14" s="156"/>
      <c r="I14" s="676" t="s">
        <v>170</v>
      </c>
      <c r="J14" s="155">
        <v>10.779187107385987</v>
      </c>
      <c r="K14" s="24"/>
      <c r="L14" s="24"/>
    </row>
    <row r="15" spans="1:12" ht="18.95" customHeight="1" x14ac:dyDescent="0.25">
      <c r="A15" s="1128"/>
      <c r="B15" s="148"/>
      <c r="C15" s="157" t="s">
        <v>171</v>
      </c>
      <c r="D15" s="155">
        <v>-1.8867924528302005</v>
      </c>
      <c r="E15" s="156"/>
      <c r="F15" s="676" t="s">
        <v>172</v>
      </c>
      <c r="G15" s="155">
        <v>23.277829431155432</v>
      </c>
      <c r="H15" s="156"/>
      <c r="I15" s="676" t="s">
        <v>172</v>
      </c>
      <c r="J15" s="155">
        <v>17.88415262976967</v>
      </c>
      <c r="K15" s="24"/>
      <c r="L15" s="24"/>
    </row>
    <row r="16" spans="1:12" ht="18.95" customHeight="1" x14ac:dyDescent="0.25">
      <c r="A16" s="1128"/>
      <c r="B16" s="148"/>
      <c r="C16" s="157" t="s">
        <v>172</v>
      </c>
      <c r="D16" s="155">
        <v>-1.178218872731132</v>
      </c>
      <c r="E16" s="156"/>
      <c r="F16" s="676" t="s">
        <v>171</v>
      </c>
      <c r="G16" s="155">
        <v>23.418241577649948</v>
      </c>
      <c r="H16" s="156"/>
      <c r="I16" s="676" t="s">
        <v>173</v>
      </c>
      <c r="J16" s="155">
        <v>24.303632513438671</v>
      </c>
      <c r="K16" s="24"/>
      <c r="L16" s="24"/>
    </row>
    <row r="17" spans="1:12" ht="19.5" customHeight="1" x14ac:dyDescent="0.25">
      <c r="D17" s="158"/>
      <c r="E17" s="158"/>
      <c r="F17" s="677"/>
      <c r="G17" s="158"/>
      <c r="H17" s="158"/>
      <c r="I17" s="677"/>
      <c r="J17" s="158"/>
      <c r="K17" s="24"/>
      <c r="L17" s="24"/>
    </row>
    <row r="18" spans="1:12" ht="18.95" customHeight="1" x14ac:dyDescent="0.25">
      <c r="A18" s="1126" t="s">
        <v>1069</v>
      </c>
      <c r="B18" s="148"/>
      <c r="C18" s="154" t="s">
        <v>169</v>
      </c>
      <c r="D18" s="155">
        <v>-25.765054294175709</v>
      </c>
      <c r="E18" s="156"/>
      <c r="F18" s="676" t="s">
        <v>169</v>
      </c>
      <c r="G18" s="155">
        <v>19.042769857433811</v>
      </c>
      <c r="H18" s="156"/>
      <c r="I18" s="676" t="s">
        <v>171</v>
      </c>
      <c r="J18" s="155">
        <v>21.020408163265301</v>
      </c>
    </row>
    <row r="19" spans="1:12" ht="18.95" customHeight="1" x14ac:dyDescent="0.25">
      <c r="A19" s="1127"/>
      <c r="B19" s="149"/>
      <c r="C19" s="157" t="s">
        <v>173</v>
      </c>
      <c r="D19" s="155">
        <v>-12.979558956801934</v>
      </c>
      <c r="E19" s="156"/>
      <c r="F19" s="676" t="s">
        <v>170</v>
      </c>
      <c r="G19" s="155">
        <v>26.951280763435459</v>
      </c>
      <c r="H19" s="156"/>
      <c r="I19" s="676" t="s">
        <v>169</v>
      </c>
      <c r="J19" s="155">
        <v>33.943089430894311</v>
      </c>
    </row>
    <row r="20" spans="1:12" ht="18.95" customHeight="1" x14ac:dyDescent="0.25">
      <c r="A20" s="1127"/>
      <c r="B20" s="149"/>
      <c r="C20" s="157" t="s">
        <v>171</v>
      </c>
      <c r="D20" s="155">
        <v>-7.2348860257680974</v>
      </c>
      <c r="E20" s="156"/>
      <c r="F20" s="676" t="s">
        <v>173</v>
      </c>
      <c r="G20" s="155">
        <v>43.641975308641975</v>
      </c>
      <c r="H20" s="156"/>
      <c r="I20" s="676" t="s">
        <v>172</v>
      </c>
      <c r="J20" s="155">
        <v>43.12395659432385</v>
      </c>
    </row>
    <row r="21" spans="1:12" ht="18.95" customHeight="1" x14ac:dyDescent="0.25">
      <c r="A21" s="1127"/>
      <c r="B21" s="149"/>
      <c r="C21" s="157" t="s">
        <v>172</v>
      </c>
      <c r="D21" s="155">
        <v>-7.1784646061814588</v>
      </c>
      <c r="E21" s="156"/>
      <c r="F21" s="676" t="s">
        <v>172</v>
      </c>
      <c r="G21" s="155">
        <v>49.881820984482573</v>
      </c>
      <c r="H21" s="156"/>
      <c r="I21" s="676" t="s">
        <v>170</v>
      </c>
      <c r="J21" s="155">
        <v>45.349617728666104</v>
      </c>
    </row>
    <row r="22" spans="1:12" ht="18.95" customHeight="1" x14ac:dyDescent="0.25">
      <c r="A22" s="1127"/>
      <c r="B22" s="149"/>
      <c r="C22" s="157" t="s">
        <v>170</v>
      </c>
      <c r="D22" s="155">
        <v>3.5012038523274427</v>
      </c>
      <c r="E22" s="156"/>
      <c r="F22" s="676" t="s">
        <v>171</v>
      </c>
      <c r="G22" s="155">
        <v>56.784968684759903</v>
      </c>
      <c r="H22" s="156"/>
      <c r="I22" s="676" t="s">
        <v>173</v>
      </c>
      <c r="J22" s="155">
        <v>66.017622103774613</v>
      </c>
    </row>
    <row r="23" spans="1:12" ht="3.95" customHeight="1" x14ac:dyDescent="0.25"/>
    <row r="24" spans="1:12" x14ac:dyDescent="0.25">
      <c r="A24" s="24" t="s">
        <v>48</v>
      </c>
    </row>
  </sheetData>
  <mergeCells count="3">
    <mergeCell ref="A18:A22"/>
    <mergeCell ref="A12:A16"/>
    <mergeCell ref="A6:A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codeName="Foglio6">
    <tabColor rgb="FF0000FF"/>
  </sheetPr>
  <dimension ref="A1:W34"/>
  <sheetViews>
    <sheetView showGridLines="0" zoomScale="90" zoomScaleNormal="90" workbookViewId="0">
      <selection activeCell="D8" sqref="D8"/>
    </sheetView>
  </sheetViews>
  <sheetFormatPr defaultColWidth="9.140625" defaultRowHeight="15.75" x14ac:dyDescent="0.25"/>
  <cols>
    <col min="1" max="1" width="24.5703125" style="24" customWidth="1"/>
    <col min="2" max="5" width="10.5703125" style="24" customWidth="1"/>
    <col min="6" max="6" width="3.5703125" style="24" customWidth="1"/>
    <col min="7" max="10" width="10.5703125" style="24" customWidth="1"/>
    <col min="11" max="11" width="3.5703125" style="24" customWidth="1"/>
    <col min="12" max="15" width="10.5703125" style="24" customWidth="1"/>
    <col min="16" max="16" width="3.5703125" style="24" customWidth="1"/>
    <col min="17" max="20" width="10.5703125" style="24" customWidth="1"/>
    <col min="21" max="21" width="3.5703125" style="24" customWidth="1"/>
    <col min="22" max="22" width="10.5703125" style="24" customWidth="1"/>
    <col min="23" max="16384" width="9.140625" style="24"/>
  </cols>
  <sheetData>
    <row r="1" spans="1:23" ht="23.25" x14ac:dyDescent="0.25">
      <c r="A1" s="178" t="str">
        <f>+'Indice-Index'!A10</f>
        <v>1.5   Traffico dati - Data traffic (download/upload)</v>
      </c>
      <c r="B1" s="179"/>
      <c r="C1" s="179"/>
      <c r="D1" s="179"/>
      <c r="E1" s="179"/>
      <c r="F1" s="179"/>
      <c r="G1" s="179"/>
      <c r="H1" s="179"/>
      <c r="I1" s="179"/>
      <c r="J1" s="179"/>
      <c r="K1" s="179"/>
      <c r="L1" s="179"/>
      <c r="M1" s="179"/>
      <c r="N1" s="179"/>
      <c r="O1" s="179"/>
      <c r="P1" s="179"/>
      <c r="Q1" s="179"/>
      <c r="R1" s="179"/>
      <c r="S1" s="179"/>
      <c r="T1" s="179"/>
      <c r="U1" s="179"/>
      <c r="V1" s="179"/>
    </row>
    <row r="3" spans="1:23" ht="18.75" x14ac:dyDescent="0.25">
      <c r="A3" s="219" t="s">
        <v>699</v>
      </c>
      <c r="B3" s="642" t="str">
        <f>+'1.6'!B3</f>
        <v>Gennaio</v>
      </c>
      <c r="C3" s="642" t="str">
        <f>+'1.6'!C3</f>
        <v>Febbraio</v>
      </c>
      <c r="D3" s="642" t="str">
        <f>+'1.6'!D3</f>
        <v>Marzo</v>
      </c>
      <c r="E3" s="642" t="s">
        <v>858</v>
      </c>
      <c r="F3" s="866"/>
      <c r="G3" s="642" t="str">
        <f>+'1.6'!E3</f>
        <v>Aprile</v>
      </c>
      <c r="H3" s="642" t="str">
        <f>+'1.6'!F3</f>
        <v>Maggio</v>
      </c>
      <c r="I3" s="642" t="str">
        <f>+'1.6'!G3</f>
        <v>Giugno</v>
      </c>
      <c r="J3" s="642" t="s">
        <v>839</v>
      </c>
      <c r="K3" s="866"/>
      <c r="L3" s="642" t="str">
        <f>+'1.6'!H3</f>
        <v>Luglio</v>
      </c>
      <c r="M3" s="642" t="str">
        <f>+'1.6'!I3</f>
        <v>Agosto</v>
      </c>
      <c r="N3" s="642" t="str">
        <f>+'1.6'!J3</f>
        <v>Settembre</v>
      </c>
      <c r="O3" s="642" t="s">
        <v>892</v>
      </c>
      <c r="P3" s="866"/>
      <c r="Q3" s="642" t="str">
        <f>+'1.6'!J3</f>
        <v>Settembre</v>
      </c>
      <c r="R3" s="642" t="str">
        <f>+'1.6'!K3</f>
        <v>Ottobre</v>
      </c>
      <c r="S3" s="642" t="str">
        <f>+'1.6'!L3</f>
        <v>Novembre</v>
      </c>
      <c r="T3" s="642" t="s">
        <v>1053</v>
      </c>
      <c r="V3" s="1072" t="s">
        <v>1055</v>
      </c>
    </row>
    <row r="4" spans="1:23" ht="18.75" customHeight="1" x14ac:dyDescent="0.25">
      <c r="B4" s="643" t="str">
        <f>+'1.6'!B4</f>
        <v>January</v>
      </c>
      <c r="C4" s="643" t="str">
        <f>+'1.6'!C4</f>
        <v>February</v>
      </c>
      <c r="D4" s="643" t="str">
        <f>+'1.6'!D4</f>
        <v>March</v>
      </c>
      <c r="E4" s="643" t="s">
        <v>859</v>
      </c>
      <c r="F4" s="867"/>
      <c r="G4" s="643" t="str">
        <f>+'1.6'!E4</f>
        <v>March</v>
      </c>
      <c r="H4" s="643" t="str">
        <f>+'1.6'!F4</f>
        <v>March</v>
      </c>
      <c r="I4" s="643" t="str">
        <f>+'1.6'!G4</f>
        <v>March</v>
      </c>
      <c r="J4" s="643" t="s">
        <v>860</v>
      </c>
      <c r="K4" s="867"/>
      <c r="L4" s="948" t="str">
        <f>+'1.6'!H4</f>
        <v>July</v>
      </c>
      <c r="M4" s="948" t="str">
        <f>+'1.6'!I4</f>
        <v>August</v>
      </c>
      <c r="N4" s="948" t="str">
        <f>+'1.6'!J4</f>
        <v>September</v>
      </c>
      <c r="O4" s="643" t="s">
        <v>893</v>
      </c>
      <c r="P4" s="867"/>
      <c r="Q4" s="948" t="str">
        <f>+'1.6'!J4</f>
        <v>September</v>
      </c>
      <c r="R4" s="948" t="str">
        <f>+'1.6'!K4</f>
        <v>October</v>
      </c>
      <c r="S4" s="948" t="str">
        <f>+'1.6'!L4</f>
        <v>November</v>
      </c>
      <c r="T4" s="643" t="s">
        <v>1054</v>
      </c>
      <c r="V4" s="1073"/>
    </row>
    <row r="5" spans="1:23" ht="7.5" customHeight="1" x14ac:dyDescent="0.25">
      <c r="V5" s="202"/>
    </row>
    <row r="6" spans="1:23" s="162" customFormat="1" ht="18.75" x14ac:dyDescent="0.25">
      <c r="A6" s="732" t="s">
        <v>212</v>
      </c>
      <c r="V6" s="699"/>
    </row>
    <row r="7" spans="1:23" s="162" customFormat="1" ht="18.75" x14ac:dyDescent="0.25">
      <c r="A7" s="403">
        <v>2023</v>
      </c>
      <c r="B7" s="332">
        <v>4.2460639229273403</v>
      </c>
      <c r="C7" s="332">
        <v>3.7995884377904101</v>
      </c>
      <c r="D7" s="332">
        <v>4.1318865750130769</v>
      </c>
      <c r="E7" s="497">
        <f>+D7+C7+B7</f>
        <v>12.177538935730826</v>
      </c>
      <c r="F7" s="868"/>
      <c r="G7" s="332">
        <v>3.9115730343049453</v>
      </c>
      <c r="H7" s="332">
        <v>4.0206019281940915</v>
      </c>
      <c r="I7" s="332">
        <v>3.7579114126930397</v>
      </c>
      <c r="J7" s="497">
        <f>+I7+H7+G7</f>
        <v>11.690086375192077</v>
      </c>
      <c r="K7" s="868"/>
      <c r="L7" s="332">
        <v>3.6296575167136864</v>
      </c>
      <c r="M7" s="332">
        <v>3.6894346566378622</v>
      </c>
      <c r="N7" s="332">
        <v>4.2456501699749287</v>
      </c>
      <c r="O7" s="497">
        <f>+N7+M7+L7</f>
        <v>11.564742343326477</v>
      </c>
      <c r="P7" s="868"/>
      <c r="Q7" s="332">
        <v>4.3863569695863056</v>
      </c>
      <c r="R7" s="332">
        <v>4.4266113366171878</v>
      </c>
      <c r="S7" s="332">
        <v>4.7186173200891623</v>
      </c>
      <c r="T7" s="497">
        <f>+S7+R7+Q7</f>
        <v>13.531585626292657</v>
      </c>
      <c r="V7" s="1036">
        <f>O7+J7+E7+T7</f>
        <v>48.963953280542029</v>
      </c>
      <c r="W7" s="852"/>
    </row>
    <row r="8" spans="1:23" s="162" customFormat="1" ht="18.75" x14ac:dyDescent="0.25">
      <c r="A8" s="692">
        <v>2022</v>
      </c>
      <c r="B8" s="332">
        <v>3.9248125241279559</v>
      </c>
      <c r="C8" s="332">
        <v>3.3189117683480176</v>
      </c>
      <c r="D8" s="332">
        <v>3.6059807512739583</v>
      </c>
      <c r="E8" s="497">
        <f t="shared" ref="E8:E11" si="0">+D8+C8+B8</f>
        <v>10.849705043749932</v>
      </c>
      <c r="F8" s="868"/>
      <c r="G8" s="332">
        <v>3.504800523224771</v>
      </c>
      <c r="H8" s="332">
        <v>3.4762068388321445</v>
      </c>
      <c r="I8" s="332">
        <v>3.2290431139318412</v>
      </c>
      <c r="J8" s="497">
        <f t="shared" ref="J8:J11" si="1">+I8+H8+G8</f>
        <v>10.210050475988757</v>
      </c>
      <c r="K8" s="868"/>
      <c r="L8" s="332">
        <v>3.3195382122222408</v>
      </c>
      <c r="M8" s="332">
        <v>3.2758347633425391</v>
      </c>
      <c r="N8" s="332">
        <v>3.7141559974463232</v>
      </c>
      <c r="O8" s="497">
        <f t="shared" ref="O8:O11" si="2">+N8+M8+L8</f>
        <v>10.309528973011103</v>
      </c>
      <c r="P8" s="868"/>
      <c r="Q8" s="332">
        <v>3.7341242916080266</v>
      </c>
      <c r="R8" s="332">
        <v>3.6877521834399372</v>
      </c>
      <c r="S8" s="332">
        <v>3.8956807961434108</v>
      </c>
      <c r="T8" s="497">
        <f t="shared" ref="T8:T11" si="3">+S8+R8+Q8</f>
        <v>11.317557271191374</v>
      </c>
      <c r="V8" s="1036">
        <f t="shared" ref="V8:V11" si="4">O8+J8+E8+T8</f>
        <v>42.686841763941167</v>
      </c>
      <c r="W8" s="852"/>
    </row>
    <row r="9" spans="1:23" ht="18.75" x14ac:dyDescent="0.25">
      <c r="A9" s="230">
        <v>2021</v>
      </c>
      <c r="B9" s="332">
        <v>3.598440293646739</v>
      </c>
      <c r="C9" s="332">
        <v>3.1132125243835125</v>
      </c>
      <c r="D9" s="332">
        <v>3.7257279742355944</v>
      </c>
      <c r="E9" s="497">
        <f t="shared" si="0"/>
        <v>10.437380792265845</v>
      </c>
      <c r="F9" s="868"/>
      <c r="G9" s="332">
        <v>3.5559188898719105</v>
      </c>
      <c r="H9" s="332">
        <v>3.1767813981602573</v>
      </c>
      <c r="I9" s="332">
        <v>2.8755021407396049</v>
      </c>
      <c r="J9" s="497">
        <f t="shared" si="1"/>
        <v>9.6082024287717722</v>
      </c>
      <c r="K9" s="868"/>
      <c r="L9" s="332">
        <v>2.8589565244420743</v>
      </c>
      <c r="M9" s="332">
        <v>2.7455120422868022</v>
      </c>
      <c r="N9" s="332">
        <v>3.2857991548109879</v>
      </c>
      <c r="O9" s="497">
        <f t="shared" si="2"/>
        <v>8.890267721539864</v>
      </c>
      <c r="P9" s="868"/>
      <c r="Q9" s="332">
        <v>3.2522089685252191</v>
      </c>
      <c r="R9" s="332">
        <v>3.308679019673467</v>
      </c>
      <c r="S9" s="332">
        <v>3.6277501163831203</v>
      </c>
      <c r="T9" s="497">
        <f t="shared" si="3"/>
        <v>10.188638104581806</v>
      </c>
      <c r="V9" s="1036">
        <f t="shared" si="4"/>
        <v>39.124489047159287</v>
      </c>
      <c r="W9" s="852"/>
    </row>
    <row r="10" spans="1:23" ht="18.75" x14ac:dyDescent="0.25">
      <c r="A10" s="230">
        <v>2020</v>
      </c>
      <c r="B10" s="332">
        <v>2.1645201502761737</v>
      </c>
      <c r="C10" s="332">
        <v>2.1757032470276498</v>
      </c>
      <c r="D10" s="332">
        <v>3.3769238199878244</v>
      </c>
      <c r="E10" s="497">
        <f t="shared" si="0"/>
        <v>7.7171472172916484</v>
      </c>
      <c r="F10" s="868"/>
      <c r="G10" s="332">
        <v>3.2717018798307462</v>
      </c>
      <c r="H10" s="332">
        <v>2.851163015016696</v>
      </c>
      <c r="I10" s="332">
        <v>2.4768769314688273</v>
      </c>
      <c r="J10" s="497">
        <f t="shared" si="1"/>
        <v>8.5997418263162686</v>
      </c>
      <c r="K10" s="868"/>
      <c r="L10" s="332">
        <v>2.4176456447883412</v>
      </c>
      <c r="M10" s="332">
        <v>2.3735237760076289</v>
      </c>
      <c r="N10" s="332">
        <v>2.64579442469722</v>
      </c>
      <c r="O10" s="497">
        <f t="shared" si="2"/>
        <v>7.4369638454931897</v>
      </c>
      <c r="P10" s="868"/>
      <c r="Q10" s="332">
        <v>2.8391186824405628</v>
      </c>
      <c r="R10" s="332">
        <v>3.3405646730513134</v>
      </c>
      <c r="S10" s="332">
        <v>3.587833548959209</v>
      </c>
      <c r="T10" s="497">
        <f t="shared" si="3"/>
        <v>9.7675169044510852</v>
      </c>
      <c r="V10" s="1036">
        <f t="shared" si="4"/>
        <v>33.521369793552189</v>
      </c>
      <c r="W10" s="852"/>
    </row>
    <row r="11" spans="1:23" ht="18.75" x14ac:dyDescent="0.25">
      <c r="A11" s="230">
        <v>2019</v>
      </c>
      <c r="B11" s="332">
        <v>1.8140365280680084</v>
      </c>
      <c r="C11" s="332">
        <v>1.6965043963283812</v>
      </c>
      <c r="D11" s="332">
        <v>1.7671114840944102</v>
      </c>
      <c r="E11" s="497">
        <f t="shared" si="0"/>
        <v>5.2776524084908001</v>
      </c>
      <c r="F11" s="868"/>
      <c r="G11" s="332">
        <v>1.8352288982800655</v>
      </c>
      <c r="H11" s="332">
        <v>1.882818207116713</v>
      </c>
      <c r="I11" s="332">
        <v>1.8017728257451602</v>
      </c>
      <c r="J11" s="497">
        <f t="shared" si="1"/>
        <v>5.5198199311419387</v>
      </c>
      <c r="K11" s="868"/>
      <c r="L11" s="332">
        <v>1.8220522281427687</v>
      </c>
      <c r="M11" s="332">
        <v>1.7494865267330306</v>
      </c>
      <c r="N11" s="332">
        <v>1.9697659263258198</v>
      </c>
      <c r="O11" s="497">
        <f t="shared" si="2"/>
        <v>5.5413046812016189</v>
      </c>
      <c r="P11" s="868"/>
      <c r="Q11" s="332">
        <v>1.9719802409641936</v>
      </c>
      <c r="R11" s="332">
        <v>1.9935283390345699</v>
      </c>
      <c r="S11" s="332">
        <v>2.166514435291147</v>
      </c>
      <c r="T11" s="497">
        <f t="shared" si="3"/>
        <v>6.1320230152899109</v>
      </c>
      <c r="V11" s="1036">
        <f t="shared" si="4"/>
        <v>22.470800036124267</v>
      </c>
      <c r="W11" s="852"/>
    </row>
    <row r="12" spans="1:23" x14ac:dyDescent="0.25">
      <c r="A12" s="326" t="s">
        <v>220</v>
      </c>
      <c r="B12" s="333"/>
      <c r="C12" s="333"/>
      <c r="D12" s="333"/>
      <c r="E12" s="333"/>
      <c r="F12" s="328"/>
      <c r="G12" s="333"/>
      <c r="H12" s="333"/>
      <c r="I12" s="333"/>
      <c r="J12" s="333"/>
      <c r="K12" s="328"/>
      <c r="L12" s="333"/>
      <c r="M12" s="333"/>
      <c r="N12" s="333"/>
      <c r="O12" s="333"/>
      <c r="P12" s="328"/>
      <c r="Q12" s="333"/>
      <c r="R12" s="333"/>
      <c r="S12" s="333"/>
      <c r="T12" s="333"/>
      <c r="V12" s="333"/>
    </row>
    <row r="13" spans="1:23" ht="17.25" x14ac:dyDescent="0.25">
      <c r="A13" s="725" t="s">
        <v>669</v>
      </c>
      <c r="B13" s="579">
        <f>(B7-B8)/B8*100</f>
        <v>8.1851399735523014</v>
      </c>
      <c r="C13" s="579">
        <f t="shared" ref="C13:E13" si="5">(C7-C8)/C8*100</f>
        <v>14.482960168647342</v>
      </c>
      <c r="D13" s="579">
        <f t="shared" si="5"/>
        <v>14.584265974057711</v>
      </c>
      <c r="E13" s="579">
        <f t="shared" si="5"/>
        <v>12.238433087596285</v>
      </c>
      <c r="F13" s="869"/>
      <c r="G13" s="579">
        <f t="shared" ref="G13:J13" si="6">(G7-G8)/G8*100</f>
        <v>11.606153000282665</v>
      </c>
      <c r="H13" s="579">
        <f t="shared" si="6"/>
        <v>15.660606937441045</v>
      </c>
      <c r="I13" s="579">
        <f t="shared" si="6"/>
        <v>16.378483659117904</v>
      </c>
      <c r="J13" s="579">
        <f t="shared" si="6"/>
        <v>14.495872500179699</v>
      </c>
      <c r="K13" s="869"/>
      <c r="L13" s="579">
        <f t="shared" ref="L13:O13" si="7">(L7-L8)/L8*100</f>
        <v>9.3422423441192599</v>
      </c>
      <c r="M13" s="579">
        <f t="shared" si="7"/>
        <v>12.625786194212715</v>
      </c>
      <c r="N13" s="579">
        <f t="shared" si="7"/>
        <v>14.309958248765955</v>
      </c>
      <c r="O13" s="579">
        <f t="shared" si="7"/>
        <v>12.175273706503434</v>
      </c>
      <c r="P13" s="869"/>
      <c r="Q13" s="579">
        <f t="shared" ref="Q13:T13" si="8">(Q7-Q8)/Q8*100</f>
        <v>17.466817573375629</v>
      </c>
      <c r="R13" s="579">
        <f t="shared" si="8"/>
        <v>20.035488189665781</v>
      </c>
      <c r="S13" s="579">
        <f t="shared" si="8"/>
        <v>21.124331458584344</v>
      </c>
      <c r="T13" s="579">
        <f t="shared" si="8"/>
        <v>19.562775800896979</v>
      </c>
      <c r="V13" s="579">
        <f t="shared" ref="V13" si="9">(V7-V8)/V8*100</f>
        <v>14.705026788614104</v>
      </c>
    </row>
    <row r="14" spans="1:23" x14ac:dyDescent="0.25">
      <c r="A14" s="330" t="s">
        <v>331</v>
      </c>
      <c r="B14" s="331">
        <f>(B8-B9)/B9*100</f>
        <v>9.0698248087496847</v>
      </c>
      <c r="C14" s="331">
        <f t="shared" ref="C14:E14" si="10">(C8-C9)/C9*100</f>
        <v>6.6072984851953942</v>
      </c>
      <c r="D14" s="331">
        <f t="shared" si="10"/>
        <v>-3.2140624272550267</v>
      </c>
      <c r="E14" s="331">
        <f t="shared" si="10"/>
        <v>3.950457108833485</v>
      </c>
      <c r="F14" s="411"/>
      <c r="G14" s="331">
        <f t="shared" ref="G14:J14" si="11">(G8-G9)/G9*100</f>
        <v>-1.4375571611809428</v>
      </c>
      <c r="H14" s="331">
        <f t="shared" si="11"/>
        <v>9.4254342097725381</v>
      </c>
      <c r="I14" s="331">
        <f t="shared" si="11"/>
        <v>12.294929924875744</v>
      </c>
      <c r="J14" s="331">
        <f t="shared" si="11"/>
        <v>6.2638984937989015</v>
      </c>
      <c r="K14" s="411"/>
      <c r="L14" s="331">
        <f t="shared" ref="L14:O14" si="12">(L8-L9)/L9*100</f>
        <v>16.110132625050991</v>
      </c>
      <c r="M14" s="331">
        <f t="shared" si="12"/>
        <v>19.315985975935419</v>
      </c>
      <c r="N14" s="331">
        <f t="shared" si="12"/>
        <v>13.036610652484509</v>
      </c>
      <c r="O14" s="331">
        <f t="shared" si="12"/>
        <v>15.964212731553285</v>
      </c>
      <c r="P14" s="411"/>
      <c r="Q14" s="331">
        <f t="shared" ref="Q14:T14" si="13">(Q8-Q9)/Q9*100</f>
        <v>14.818092187395385</v>
      </c>
      <c r="R14" s="331">
        <f t="shared" si="13"/>
        <v>11.456933764577769</v>
      </c>
      <c r="S14" s="331">
        <f t="shared" si="13"/>
        <v>7.3855880687674915</v>
      </c>
      <c r="T14" s="331">
        <f t="shared" si="13"/>
        <v>11.080177301634617</v>
      </c>
      <c r="V14" s="331">
        <f t="shared" ref="V14" si="14">(V8-V9)/V9*100</f>
        <v>9.1051737761685416</v>
      </c>
    </row>
    <row r="15" spans="1:23" x14ac:dyDescent="0.25">
      <c r="A15" s="330" t="s">
        <v>416</v>
      </c>
      <c r="B15" s="331">
        <f>(B9-B10)/B10*100</f>
        <v>66.24656015272528</v>
      </c>
      <c r="C15" s="331">
        <f t="shared" ref="C15:E15" si="15">(C9-C10)/C10*100</f>
        <v>43.089942465115435</v>
      </c>
      <c r="D15" s="331">
        <f t="shared" si="15"/>
        <v>10.329050130868147</v>
      </c>
      <c r="E15" s="331">
        <f t="shared" si="15"/>
        <v>35.249211896321306</v>
      </c>
      <c r="F15" s="411"/>
      <c r="G15" s="331">
        <f t="shared" ref="G15:I15" si="16">(G9-G10)/G10*100</f>
        <v>8.6871304440448469</v>
      </c>
      <c r="H15" s="331">
        <f t="shared" si="16"/>
        <v>11.420545981712467</v>
      </c>
      <c r="I15" s="331">
        <f t="shared" si="16"/>
        <v>16.093864180582703</v>
      </c>
      <c r="J15" s="331">
        <f>(J9-J10)/J10*100</f>
        <v>11.726638111035962</v>
      </c>
      <c r="K15" s="411"/>
      <c r="L15" s="331">
        <f t="shared" ref="L15:N15" si="17">(L9-L10)/L10*100</f>
        <v>18.253745357805268</v>
      </c>
      <c r="M15" s="331">
        <f t="shared" si="17"/>
        <v>15.67240530890632</v>
      </c>
      <c r="N15" s="331">
        <f t="shared" si="17"/>
        <v>24.189510875812239</v>
      </c>
      <c r="O15" s="331">
        <f>(O9-O10)/O10*100</f>
        <v>19.541628899102133</v>
      </c>
      <c r="P15" s="411"/>
      <c r="Q15" s="331">
        <f t="shared" ref="Q15:S15" si="18">(Q9-Q10)/Q10*100</f>
        <v>14.549947793290407</v>
      </c>
      <c r="R15" s="331">
        <f t="shared" si="18"/>
        <v>-0.95449890957272443</v>
      </c>
      <c r="S15" s="331">
        <f t="shared" si="18"/>
        <v>1.1125534916604649</v>
      </c>
      <c r="T15" s="331">
        <f>(T9-T10)/T10*100</f>
        <v>4.3114458285586803</v>
      </c>
      <c r="V15" s="331">
        <f>(V9-V10)/V10*100</f>
        <v>16.715066502696597</v>
      </c>
    </row>
    <row r="16" spans="1:23" x14ac:dyDescent="0.25">
      <c r="A16" s="330" t="s">
        <v>417</v>
      </c>
      <c r="B16" s="331">
        <f>(B10-B11)/B11*100</f>
        <v>19.320648552840257</v>
      </c>
      <c r="C16" s="331">
        <f t="shared" ref="C16:E16" si="19">(C10-C11)/C11*100</f>
        <v>28.246248682665552</v>
      </c>
      <c r="D16" s="331">
        <f t="shared" si="19"/>
        <v>91.098515876512067</v>
      </c>
      <c r="E16" s="331">
        <f t="shared" si="19"/>
        <v>46.223104895580782</v>
      </c>
      <c r="F16" s="411"/>
      <c r="G16" s="331">
        <f t="shared" ref="G16:I16" si="20">(G10-G11)/G11*100</f>
        <v>78.272142668247554</v>
      </c>
      <c r="H16" s="331">
        <f t="shared" si="20"/>
        <v>51.43060568672081</v>
      </c>
      <c r="I16" s="331">
        <f t="shared" si="20"/>
        <v>37.468880431386452</v>
      </c>
      <c r="J16" s="331">
        <f>(J10-J11)/J11*100</f>
        <v>55.797506686729115</v>
      </c>
      <c r="K16" s="411"/>
      <c r="L16" s="331">
        <f t="shared" ref="L16:N16" si="21">(L10-L11)/L11*100</f>
        <v>32.688054022066389</v>
      </c>
      <c r="M16" s="331">
        <f t="shared" si="21"/>
        <v>35.669737362305817</v>
      </c>
      <c r="N16" s="331">
        <f t="shared" si="21"/>
        <v>34.320245331504331</v>
      </c>
      <c r="O16" s="331">
        <f>(O10-O11)/O11*100</f>
        <v>34.209618011484281</v>
      </c>
      <c r="P16" s="411"/>
      <c r="Q16" s="331">
        <f t="shared" ref="Q16:S16" si="22">(Q10-Q11)/Q11*100</f>
        <v>43.97297820045015</v>
      </c>
      <c r="R16" s="331">
        <f t="shared" si="22"/>
        <v>67.570463265603181</v>
      </c>
      <c r="S16" s="331">
        <f t="shared" si="22"/>
        <v>65.603953083149349</v>
      </c>
      <c r="T16" s="331">
        <f>(T10-T11)/T11*100</f>
        <v>59.287022897602327</v>
      </c>
      <c r="V16" s="331">
        <f>(V10-V11)/V11*100</f>
        <v>49.177464708256601</v>
      </c>
    </row>
    <row r="17" spans="1:22" ht="17.25" x14ac:dyDescent="0.25">
      <c r="A17" s="725" t="s">
        <v>670</v>
      </c>
      <c r="B17" s="579">
        <f>(B7-B11)/B11*100</f>
        <v>134.06716773501236</v>
      </c>
      <c r="C17" s="579">
        <f t="shared" ref="C17:E17" si="23">(C7-C11)/C11*100</f>
        <v>123.96572894320686</v>
      </c>
      <c r="D17" s="579">
        <f t="shared" si="23"/>
        <v>133.82149978672911</v>
      </c>
      <c r="E17" s="579">
        <f t="shared" si="23"/>
        <v>130.73779766434296</v>
      </c>
      <c r="F17" s="869"/>
      <c r="G17" s="579">
        <f t="shared" ref="G17:J17" si="24">(G7-G11)/G11*100</f>
        <v>113.13815611615435</v>
      </c>
      <c r="H17" s="579">
        <f t="shared" si="24"/>
        <v>113.54169579394026</v>
      </c>
      <c r="I17" s="579">
        <f t="shared" si="24"/>
        <v>108.56743752580896</v>
      </c>
      <c r="J17" s="579">
        <f t="shared" si="24"/>
        <v>111.78383572330839</v>
      </c>
      <c r="K17" s="869"/>
      <c r="L17" s="579">
        <f t="shared" ref="L17:O17" si="25">(L7-L11)/L11*100</f>
        <v>99.207106176831346</v>
      </c>
      <c r="M17" s="579">
        <f t="shared" si="25"/>
        <v>110.8867144880199</v>
      </c>
      <c r="N17" s="579">
        <f t="shared" si="25"/>
        <v>115.54084742923175</v>
      </c>
      <c r="O17" s="579">
        <f t="shared" si="25"/>
        <v>108.70071235315453</v>
      </c>
      <c r="P17" s="869"/>
      <c r="Q17" s="579">
        <f t="shared" ref="Q17:T17" si="26">(Q7-Q11)/Q11*100</f>
        <v>122.43412375377605</v>
      </c>
      <c r="R17" s="579">
        <f t="shared" si="26"/>
        <v>122.04908001262307</v>
      </c>
      <c r="S17" s="579">
        <f t="shared" si="26"/>
        <v>117.79764045075707</v>
      </c>
      <c r="T17" s="579">
        <f t="shared" si="26"/>
        <v>120.67082254179876</v>
      </c>
      <c r="V17" s="579">
        <f t="shared" ref="V17" si="27">(V7-V11)/V11*100</f>
        <v>117.90035602571838</v>
      </c>
    </row>
    <row r="18" spans="1:22" x14ac:dyDescent="0.25">
      <c r="A18" s="223"/>
    </row>
    <row r="19" spans="1:22" ht="18.75" x14ac:dyDescent="0.25">
      <c r="A19" s="732" t="s">
        <v>213</v>
      </c>
    </row>
    <row r="20" spans="1:22" ht="18.75" x14ac:dyDescent="0.25">
      <c r="A20" s="403">
        <v>2023</v>
      </c>
      <c r="B20" s="332">
        <v>0.46435655537715315</v>
      </c>
      <c r="C20" s="332">
        <v>0.45600456137856449</v>
      </c>
      <c r="D20" s="332">
        <v>0.47127326783479401</v>
      </c>
      <c r="E20" s="497">
        <f>+D20+C20+B20</f>
        <v>1.3916343845905117</v>
      </c>
      <c r="F20" s="868"/>
      <c r="G20" s="332">
        <v>0.44580462441974156</v>
      </c>
      <c r="H20" s="332">
        <v>0.46993025500317942</v>
      </c>
      <c r="I20" s="332">
        <v>0.44574703143637007</v>
      </c>
      <c r="J20" s="497">
        <f>+I20+H20+G20</f>
        <v>1.361481910859291</v>
      </c>
      <c r="K20" s="870"/>
      <c r="L20" s="332">
        <v>0.44249155611809166</v>
      </c>
      <c r="M20" s="332">
        <v>0.44293192085716965</v>
      </c>
      <c r="N20" s="332">
        <v>0.51263885445898116</v>
      </c>
      <c r="O20" s="497">
        <f>+N20+M20+L20</f>
        <v>1.3980623314342426</v>
      </c>
      <c r="P20" s="868"/>
      <c r="Q20" s="332">
        <v>0.58087748383107107</v>
      </c>
      <c r="R20" s="332">
        <v>0.58302854021382078</v>
      </c>
      <c r="S20" s="332">
        <v>0.62277440237701864</v>
      </c>
      <c r="T20" s="497">
        <f>+S20+R20+Q20</f>
        <v>1.7866804264219105</v>
      </c>
      <c r="V20" s="1036">
        <f>O20+J20+E20+T20</f>
        <v>5.9378590533059556</v>
      </c>
    </row>
    <row r="21" spans="1:22" ht="18.75" x14ac:dyDescent="0.25">
      <c r="A21" s="692">
        <v>2022</v>
      </c>
      <c r="B21" s="332">
        <v>0.44215950178858843</v>
      </c>
      <c r="C21" s="332">
        <v>0.37034062206630913</v>
      </c>
      <c r="D21" s="332">
        <v>0.41001126300498181</v>
      </c>
      <c r="E21" s="497">
        <f t="shared" ref="E21:E24" si="28">+D21+C21+B21</f>
        <v>1.2225113868598794</v>
      </c>
      <c r="F21" s="868"/>
      <c r="G21" s="332">
        <v>0.38958465718163859</v>
      </c>
      <c r="H21" s="332">
        <v>0.40111305790085044</v>
      </c>
      <c r="I21" s="332">
        <v>0.37340924842705286</v>
      </c>
      <c r="J21" s="497">
        <f t="shared" ref="J21:J24" si="29">+I21+H21+G21</f>
        <v>1.1641069635095418</v>
      </c>
      <c r="K21" s="870"/>
      <c r="L21" s="332">
        <v>0.38210027996143986</v>
      </c>
      <c r="M21" s="332">
        <v>0.3619735490151394</v>
      </c>
      <c r="N21" s="332">
        <v>0.41085243904162794</v>
      </c>
      <c r="O21" s="497">
        <f t="shared" ref="O21:O24" si="30">+N21+M21+L21</f>
        <v>1.1549262680182073</v>
      </c>
      <c r="P21" s="868"/>
      <c r="Q21" s="332">
        <v>0.41983623254736541</v>
      </c>
      <c r="R21" s="332">
        <v>0.4088414564600934</v>
      </c>
      <c r="S21" s="332">
        <v>0.42427691478385232</v>
      </c>
      <c r="T21" s="497">
        <f t="shared" ref="T21:T24" si="31">+S21+R21+Q21</f>
        <v>1.2529546037913111</v>
      </c>
      <c r="V21" s="1036">
        <f t="shared" ref="V21:V24" si="32">O21+J21+E21+T21</f>
        <v>4.7944992221789393</v>
      </c>
    </row>
    <row r="22" spans="1:22" ht="18.75" x14ac:dyDescent="0.25">
      <c r="A22" s="230">
        <v>2021</v>
      </c>
      <c r="B22" s="332">
        <v>0.38862825793325684</v>
      </c>
      <c r="C22" s="332">
        <v>0.35182539771155602</v>
      </c>
      <c r="D22" s="332">
        <v>0.44419716807968995</v>
      </c>
      <c r="E22" s="497">
        <f t="shared" si="28"/>
        <v>1.1846508237245028</v>
      </c>
      <c r="F22" s="868"/>
      <c r="G22" s="332">
        <v>0.4084428040757781</v>
      </c>
      <c r="H22" s="332">
        <v>0.36277002284348386</v>
      </c>
      <c r="I22" s="332">
        <v>0.30364956689299377</v>
      </c>
      <c r="J22" s="497">
        <f t="shared" si="29"/>
        <v>1.0748623938122557</v>
      </c>
      <c r="K22" s="870"/>
      <c r="L22" s="332">
        <v>0.31663933315916371</v>
      </c>
      <c r="M22" s="332">
        <v>0.29244600375331048</v>
      </c>
      <c r="N22" s="332">
        <v>0.35800683418018864</v>
      </c>
      <c r="O22" s="497">
        <f t="shared" si="30"/>
        <v>0.96709217109266277</v>
      </c>
      <c r="P22" s="868"/>
      <c r="Q22" s="332">
        <v>0.36426491202629824</v>
      </c>
      <c r="R22" s="332">
        <v>0.34695424229284272</v>
      </c>
      <c r="S22" s="332">
        <v>0.39030747962834156</v>
      </c>
      <c r="T22" s="497">
        <f t="shared" si="31"/>
        <v>1.1015266339474825</v>
      </c>
      <c r="V22" s="1036">
        <f t="shared" si="32"/>
        <v>4.328132022576904</v>
      </c>
    </row>
    <row r="23" spans="1:22" ht="18.75" x14ac:dyDescent="0.25">
      <c r="A23" s="230">
        <v>2020</v>
      </c>
      <c r="B23" s="332">
        <v>0.2360853224836573</v>
      </c>
      <c r="C23" s="332">
        <v>0.23344284392766954</v>
      </c>
      <c r="D23" s="332">
        <v>0.39660253180526145</v>
      </c>
      <c r="E23" s="497">
        <f t="shared" si="28"/>
        <v>0.86613069821658828</v>
      </c>
      <c r="F23" s="868"/>
      <c r="G23" s="332">
        <v>0.43972838679365867</v>
      </c>
      <c r="H23" s="332">
        <v>0.3565988724544803</v>
      </c>
      <c r="I23" s="332">
        <v>0.2915013406225867</v>
      </c>
      <c r="J23" s="497">
        <f t="shared" si="29"/>
        <v>1.0878285998707256</v>
      </c>
      <c r="K23" s="870"/>
      <c r="L23" s="332">
        <v>0.2630950961320353</v>
      </c>
      <c r="M23" s="332">
        <v>0.23800689476618875</v>
      </c>
      <c r="N23" s="332">
        <v>0.27448505873771217</v>
      </c>
      <c r="O23" s="497">
        <f t="shared" si="30"/>
        <v>0.77558704963593628</v>
      </c>
      <c r="P23" s="868"/>
      <c r="Q23" s="332">
        <v>0.3131825649684582</v>
      </c>
      <c r="R23" s="332">
        <v>0.38406999048074869</v>
      </c>
      <c r="S23" s="332">
        <v>0.38829231864959024</v>
      </c>
      <c r="T23" s="497">
        <f t="shared" si="31"/>
        <v>1.085544874098797</v>
      </c>
      <c r="V23" s="1036">
        <f t="shared" si="32"/>
        <v>3.8150912218220472</v>
      </c>
    </row>
    <row r="24" spans="1:22" ht="18.75" x14ac:dyDescent="0.25">
      <c r="A24" s="230">
        <v>2019</v>
      </c>
      <c r="B24" s="332">
        <v>0.21281419738368301</v>
      </c>
      <c r="C24" s="332">
        <v>0.19125519025782803</v>
      </c>
      <c r="D24" s="332">
        <v>0.20143152072148401</v>
      </c>
      <c r="E24" s="497">
        <f t="shared" si="28"/>
        <v>0.60550090836299508</v>
      </c>
      <c r="F24" s="868"/>
      <c r="G24" s="332">
        <v>0.20980214896496371</v>
      </c>
      <c r="H24" s="332">
        <v>0.22002428961255222</v>
      </c>
      <c r="I24" s="332">
        <v>0.20004288368699011</v>
      </c>
      <c r="J24" s="497">
        <f t="shared" si="29"/>
        <v>0.62986932226450609</v>
      </c>
      <c r="K24" s="870"/>
      <c r="L24" s="332">
        <v>0.19813889940932786</v>
      </c>
      <c r="M24" s="332">
        <v>0.18550576163779206</v>
      </c>
      <c r="N24" s="332">
        <v>0.21409263604070466</v>
      </c>
      <c r="O24" s="497">
        <f t="shared" si="30"/>
        <v>0.59773729708782453</v>
      </c>
      <c r="P24" s="868"/>
      <c r="Q24" s="332">
        <v>0.21412452999671319</v>
      </c>
      <c r="R24" s="332">
        <v>0.2203393726690554</v>
      </c>
      <c r="S24" s="332">
        <v>0.23250094142759828</v>
      </c>
      <c r="T24" s="497">
        <f t="shared" si="31"/>
        <v>0.66696484409336687</v>
      </c>
      <c r="V24" s="1036">
        <f t="shared" si="32"/>
        <v>2.5000723718086926</v>
      </c>
    </row>
    <row r="25" spans="1:22" x14ac:dyDescent="0.25">
      <c r="A25" s="326" t="s">
        <v>220</v>
      </c>
      <c r="B25" s="218"/>
      <c r="C25" s="218"/>
      <c r="D25" s="202"/>
      <c r="E25" s="202"/>
      <c r="F25" s="202"/>
      <c r="G25" s="202"/>
      <c r="H25" s="202"/>
      <c r="I25" s="202"/>
      <c r="J25" s="202"/>
      <c r="K25" s="202"/>
      <c r="L25" s="202"/>
      <c r="M25" s="202"/>
      <c r="N25" s="202"/>
      <c r="O25" s="202"/>
      <c r="P25" s="202"/>
      <c r="Q25" s="202"/>
      <c r="R25" s="202"/>
      <c r="S25" s="202"/>
      <c r="T25" s="202"/>
      <c r="V25" s="333"/>
    </row>
    <row r="26" spans="1:22" ht="17.25" x14ac:dyDescent="0.25">
      <c r="A26" s="725" t="s">
        <v>669</v>
      </c>
      <c r="B26" s="579">
        <f>(B20-B21)/B21*100</f>
        <v>5.0201462365447229</v>
      </c>
      <c r="C26" s="579">
        <f t="shared" ref="C26:D26" si="33">(C20-C21)/C21*100</f>
        <v>23.131121515726488</v>
      </c>
      <c r="D26" s="579">
        <f t="shared" si="33"/>
        <v>14.94154194224363</v>
      </c>
      <c r="E26" s="579">
        <f t="shared" ref="E26" si="34">(E20-E21)/E21*100</f>
        <v>13.834063187340822</v>
      </c>
      <c r="F26" s="869"/>
      <c r="G26" s="579">
        <f t="shared" ref="G26:I26" si="35">(G20-G21)/G21*100</f>
        <v>14.430744692261113</v>
      </c>
      <c r="H26" s="579">
        <f t="shared" si="35"/>
        <v>17.156558667641189</v>
      </c>
      <c r="I26" s="579">
        <f t="shared" si="35"/>
        <v>19.372252646133564</v>
      </c>
      <c r="J26" s="579">
        <f t="shared" ref="J26" si="36">(J20-J21)/J21*100</f>
        <v>16.955052545575761</v>
      </c>
      <c r="K26" s="869"/>
      <c r="L26" s="579">
        <f>(L20-L21)/L21*100</f>
        <v>15.805085555746324</v>
      </c>
      <c r="M26" s="579">
        <f t="shared" ref="M26:O29" si="37">(M20-M21)/M21*100</f>
        <v>22.365825365500449</v>
      </c>
      <c r="N26" s="579">
        <f t="shared" si="37"/>
        <v>24.774445943362196</v>
      </c>
      <c r="O26" s="579">
        <f t="shared" si="37"/>
        <v>21.052085327771096</v>
      </c>
      <c r="P26" s="869"/>
      <c r="Q26" s="579">
        <f>(Q20-Q21)/Q21*100</f>
        <v>38.358111758621781</v>
      </c>
      <c r="R26" s="579">
        <f t="shared" ref="R26:T26" si="38">(R20-R21)/R21*100</f>
        <v>42.605044327428573</v>
      </c>
      <c r="S26" s="579">
        <f t="shared" si="38"/>
        <v>46.784889933097297</v>
      </c>
      <c r="T26" s="579">
        <f t="shared" si="38"/>
        <v>42.597379108197558</v>
      </c>
      <c r="V26" s="579">
        <f>(V20-V21)/V21*100</f>
        <v>23.84732540653949</v>
      </c>
    </row>
    <row r="27" spans="1:22" x14ac:dyDescent="0.25">
      <c r="A27" s="330" t="s">
        <v>331</v>
      </c>
      <c r="B27" s="331">
        <f>(B21-B22)/B22*100</f>
        <v>13.774408515740269</v>
      </c>
      <c r="C27" s="331">
        <f t="shared" ref="C27:D27" si="39">(C21-C22)/C22*100</f>
        <v>5.2626173309787072</v>
      </c>
      <c r="D27" s="331">
        <f t="shared" si="39"/>
        <v>-7.6961105408432315</v>
      </c>
      <c r="E27" s="331">
        <f t="shared" ref="E27" si="40">(E21-E22)/E22*100</f>
        <v>3.1959259536362117</v>
      </c>
      <c r="F27" s="411"/>
      <c r="G27" s="331">
        <f t="shared" ref="G27:I27" si="41">(G21-G22)/G22*100</f>
        <v>-4.6170838868887909</v>
      </c>
      <c r="H27" s="331">
        <f t="shared" si="41"/>
        <v>10.569515848311859</v>
      </c>
      <c r="I27" s="331">
        <f t="shared" si="41"/>
        <v>22.973746430088745</v>
      </c>
      <c r="J27" s="331">
        <f t="shared" ref="J27" si="42">(J21-J22)/J22*100</f>
        <v>8.3028832538050725</v>
      </c>
      <c r="K27" s="411"/>
      <c r="L27" s="331">
        <f t="shared" ref="L27:N27" si="43">(L21-L22)/L22*100</f>
        <v>20.67366241242404</v>
      </c>
      <c r="M27" s="331">
        <f t="shared" si="43"/>
        <v>23.774489775718767</v>
      </c>
      <c r="N27" s="331">
        <f t="shared" si="43"/>
        <v>14.761060353066204</v>
      </c>
      <c r="O27" s="331">
        <f t="shared" si="37"/>
        <v>19.422564109201858</v>
      </c>
      <c r="P27" s="411"/>
      <c r="Q27" s="331">
        <f t="shared" ref="Q27:T27" si="44">(Q21-Q22)/Q22*100</f>
        <v>15.255743467560547</v>
      </c>
      <c r="R27" s="331">
        <f t="shared" si="44"/>
        <v>17.837284178533114</v>
      </c>
      <c r="S27" s="331">
        <f t="shared" si="44"/>
        <v>8.7032498551801076</v>
      </c>
      <c r="T27" s="331">
        <f t="shared" si="44"/>
        <v>13.74710017688489</v>
      </c>
      <c r="V27" s="331">
        <f>(V21-V22)/V22*100</f>
        <v>10.775253554404456</v>
      </c>
    </row>
    <row r="28" spans="1:22" x14ac:dyDescent="0.25">
      <c r="A28" s="330" t="s">
        <v>416</v>
      </c>
      <c r="B28" s="331">
        <f>(B22-B23)/B23*100</f>
        <v>64.613476960288011</v>
      </c>
      <c r="C28" s="331">
        <f t="shared" ref="C28:D28" si="45">(C22-C23)/C23*100</f>
        <v>50.71157967068222</v>
      </c>
      <c r="D28" s="331">
        <f t="shared" si="45"/>
        <v>12.000588109658935</v>
      </c>
      <c r="E28" s="331">
        <f t="shared" ref="E28" si="46">(E22-E23)/E23*100</f>
        <v>36.775064798391895</v>
      </c>
      <c r="F28" s="411"/>
      <c r="G28" s="331">
        <f t="shared" ref="G28:I28" si="47">(G22-G23)/G23*100</f>
        <v>-7.1147516643180104</v>
      </c>
      <c r="H28" s="331">
        <f t="shared" si="47"/>
        <v>1.7305580207047095</v>
      </c>
      <c r="I28" s="331">
        <f t="shared" si="47"/>
        <v>4.1674684049345938</v>
      </c>
      <c r="J28" s="331">
        <f t="shared" ref="J28" si="48">(J22-J23)/J23*100</f>
        <v>-1.1919346540448323</v>
      </c>
      <c r="K28" s="411"/>
      <c r="L28" s="331">
        <f t="shared" ref="L28:N28" si="49">(L22-L23)/L23*100</f>
        <v>20.351666684147173</v>
      </c>
      <c r="M28" s="331">
        <f t="shared" si="49"/>
        <v>22.872912585411097</v>
      </c>
      <c r="N28" s="331">
        <f t="shared" si="49"/>
        <v>30.428532549848843</v>
      </c>
      <c r="O28" s="331">
        <f t="shared" si="37"/>
        <v>24.691634749009769</v>
      </c>
      <c r="P28" s="411"/>
      <c r="Q28" s="331">
        <f t="shared" ref="Q28:T28" si="50">(Q22-Q23)/Q23*100</f>
        <v>16.31072504402815</v>
      </c>
      <c r="R28" s="331">
        <f t="shared" si="50"/>
        <v>-9.6637980336467812</v>
      </c>
      <c r="S28" s="331">
        <f t="shared" si="50"/>
        <v>0.51898038718862116</v>
      </c>
      <c r="T28" s="331">
        <f t="shared" si="50"/>
        <v>1.4722339195745699</v>
      </c>
      <c r="V28" s="331">
        <f>(V22-V23)/V23*100</f>
        <v>13.447667982885974</v>
      </c>
    </row>
    <row r="29" spans="1:22" x14ac:dyDescent="0.25">
      <c r="A29" s="330" t="s">
        <v>417</v>
      </c>
      <c r="B29" s="331">
        <f>(B23-B24)/B24*100</f>
        <v>10.934949540992671</v>
      </c>
      <c r="C29" s="331">
        <f t="shared" ref="C29:D29" si="51">(C23-C24)/C24*100</f>
        <v>22.058305248066219</v>
      </c>
      <c r="D29" s="331">
        <f t="shared" si="51"/>
        <v>96.891991077025679</v>
      </c>
      <c r="E29" s="331">
        <f t="shared" ref="E29" si="52">(E23-E24)/E24*100</f>
        <v>43.04366620327955</v>
      </c>
      <c r="F29" s="411"/>
      <c r="G29" s="331">
        <f t="shared" ref="G29:I29" si="53">(G23-G24)/G24*100</f>
        <v>109.59193648063723</v>
      </c>
      <c r="H29" s="331">
        <f t="shared" si="53"/>
        <v>62.07250257797746</v>
      </c>
      <c r="I29" s="331">
        <f t="shared" si="53"/>
        <v>45.719425380161447</v>
      </c>
      <c r="J29" s="331">
        <f t="shared" ref="J29" si="54">(J23-J24)/J24*100</f>
        <v>72.707030080424346</v>
      </c>
      <c r="K29" s="411"/>
      <c r="L29" s="331">
        <f t="shared" ref="L29:M29" si="55">(L23-L24)/L24*100</f>
        <v>32.783162173782351</v>
      </c>
      <c r="M29" s="331">
        <f t="shared" si="55"/>
        <v>28.301618593878175</v>
      </c>
      <c r="N29" s="331">
        <f>(N23-N24)/N24*100</f>
        <v>28.208547390450793</v>
      </c>
      <c r="O29" s="331">
        <f t="shared" si="37"/>
        <v>29.753832229408395</v>
      </c>
      <c r="P29" s="411"/>
      <c r="Q29" s="331">
        <f t="shared" ref="Q29:R29" si="56">(Q23-Q24)/Q24*100</f>
        <v>46.261880865898711</v>
      </c>
      <c r="R29" s="331">
        <f t="shared" si="56"/>
        <v>74.308379763617125</v>
      </c>
      <c r="S29" s="331">
        <f>(S23-S24)/S24*100</f>
        <v>67.006772645910345</v>
      </c>
      <c r="T29" s="331">
        <f t="shared" ref="T29" si="57">(T23-T24)/T24*100</f>
        <v>62.7589345544027</v>
      </c>
      <c r="V29" s="331">
        <f>(V23-V24)/V24*100</f>
        <v>52.599231319931597</v>
      </c>
    </row>
    <row r="30" spans="1:22" ht="17.25" x14ac:dyDescent="0.25">
      <c r="A30" s="725" t="s">
        <v>670</v>
      </c>
      <c r="B30" s="579">
        <f>(B20-B24)/B24*100</f>
        <v>118.198109471035</v>
      </c>
      <c r="C30" s="579">
        <f t="shared" ref="C30:D30" si="58">(C20-C24)/C24*100</f>
        <v>138.42728700007154</v>
      </c>
      <c r="D30" s="579">
        <f t="shared" si="58"/>
        <v>133.96202647271659</v>
      </c>
      <c r="E30" s="579">
        <f t="shared" ref="E30" si="59">(E20-E24)/E24*100</f>
        <v>129.83192351484186</v>
      </c>
      <c r="F30" s="869"/>
      <c r="G30" s="579">
        <f t="shared" ref="G30:H30" si="60">(G20-G24)/G24*100</f>
        <v>112.48811159421894</v>
      </c>
      <c r="H30" s="579">
        <f t="shared" si="60"/>
        <v>113.58108044829713</v>
      </c>
      <c r="I30" s="579">
        <f>(I20-I24)/I24*100</f>
        <v>122.82573777222521</v>
      </c>
      <c r="J30" s="579">
        <f>(J20-J24)/J24*100</f>
        <v>116.15307536561576</v>
      </c>
      <c r="K30" s="869"/>
      <c r="L30" s="579">
        <f t="shared" ref="L30:M30" si="61">(L20-L24)/L24*100</f>
        <v>123.3239194510537</v>
      </c>
      <c r="M30" s="579">
        <f t="shared" si="61"/>
        <v>138.76989962285549</v>
      </c>
      <c r="N30" s="579">
        <f>(N20-N24)/N24*100</f>
        <v>139.44721497170738</v>
      </c>
      <c r="O30" s="579">
        <f>(O20-O24)/O24*100</f>
        <v>133.89243706986343</v>
      </c>
      <c r="P30" s="869"/>
      <c r="Q30" s="579">
        <f t="shared" ref="Q30:R30" si="62">(Q20-Q24)/Q24*100</f>
        <v>171.2802142939847</v>
      </c>
      <c r="R30" s="579">
        <f t="shared" si="62"/>
        <v>164.60479266659075</v>
      </c>
      <c r="S30" s="579">
        <f>(S20-S24)/S24*100</f>
        <v>167.85887341060644</v>
      </c>
      <c r="T30" s="579">
        <f>(T20-T24)/T24*100</f>
        <v>167.88224930365254</v>
      </c>
      <c r="V30" s="579">
        <f>(V20-V24)/V24*100</f>
        <v>137.50748659368512</v>
      </c>
    </row>
    <row r="34" spans="2:3" x14ac:dyDescent="0.25">
      <c r="B34" s="853"/>
      <c r="C34" s="853"/>
    </row>
  </sheetData>
  <mergeCells count="1">
    <mergeCell ref="V3:V4"/>
  </mergeCells>
  <phoneticPr fontId="8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codeName="Foglio7">
    <tabColor rgb="FF0000FF"/>
  </sheetPr>
  <dimension ref="A1:N19"/>
  <sheetViews>
    <sheetView showGridLines="0" zoomScale="90" zoomScaleNormal="90" workbookViewId="0">
      <selection activeCell="T7" sqref="T7"/>
    </sheetView>
  </sheetViews>
  <sheetFormatPr defaultColWidth="9.140625" defaultRowHeight="15.75" x14ac:dyDescent="0.25"/>
  <cols>
    <col min="1" max="1" width="16.140625" style="24" customWidth="1"/>
    <col min="2" max="14" width="12.5703125" style="24" customWidth="1"/>
    <col min="15" max="16384" width="9.140625" style="24"/>
  </cols>
  <sheetData>
    <row r="1" spans="1:14" ht="23.25" x14ac:dyDescent="0.25">
      <c r="A1" s="178" t="str">
        <f>'Indice-Index'!A11</f>
        <v xml:space="preserve">1.6   Traffico dati medio giornaliero (download+upload) - Data traffic avg daily </v>
      </c>
      <c r="B1" s="179"/>
      <c r="C1" s="179"/>
      <c r="D1" s="179"/>
      <c r="E1" s="180"/>
      <c r="F1" s="180"/>
      <c r="G1" s="180"/>
      <c r="H1" s="180"/>
      <c r="I1" s="180"/>
      <c r="J1" s="180"/>
      <c r="K1" s="180"/>
      <c r="L1" s="180"/>
      <c r="M1" s="180"/>
      <c r="N1" s="180"/>
    </row>
    <row r="3" spans="1:14" ht="18" customHeight="1" x14ac:dyDescent="0.25">
      <c r="A3" s="162"/>
      <c r="B3" s="703" t="s">
        <v>206</v>
      </c>
      <c r="C3" s="704" t="s">
        <v>207</v>
      </c>
      <c r="D3" s="704" t="s">
        <v>208</v>
      </c>
      <c r="E3" s="704" t="s">
        <v>830</v>
      </c>
      <c r="F3" s="704" t="s">
        <v>831</v>
      </c>
      <c r="G3" s="704" t="s">
        <v>832</v>
      </c>
      <c r="H3" s="704" t="s">
        <v>861</v>
      </c>
      <c r="I3" s="704" t="s">
        <v>862</v>
      </c>
      <c r="J3" s="704" t="s">
        <v>863</v>
      </c>
      <c r="K3" s="704" t="s">
        <v>1029</v>
      </c>
      <c r="L3" s="704" t="s">
        <v>1030</v>
      </c>
      <c r="M3" s="704" t="s">
        <v>1031</v>
      </c>
      <c r="N3" s="1074" t="s">
        <v>1048</v>
      </c>
    </row>
    <row r="4" spans="1:14" ht="18" customHeight="1" x14ac:dyDescent="0.25">
      <c r="A4" s="162"/>
      <c r="B4" s="705" t="s">
        <v>209</v>
      </c>
      <c r="C4" s="705" t="s">
        <v>210</v>
      </c>
      <c r="D4" s="705" t="s">
        <v>211</v>
      </c>
      <c r="E4" s="705" t="s">
        <v>211</v>
      </c>
      <c r="F4" s="705" t="s">
        <v>211</v>
      </c>
      <c r="G4" s="705" t="s">
        <v>211</v>
      </c>
      <c r="H4" s="705" t="s">
        <v>864</v>
      </c>
      <c r="I4" s="705" t="s">
        <v>865</v>
      </c>
      <c r="J4" s="705" t="s">
        <v>866</v>
      </c>
      <c r="K4" s="705" t="s">
        <v>1033</v>
      </c>
      <c r="L4" s="705" t="s">
        <v>1034</v>
      </c>
      <c r="M4" s="705" t="s">
        <v>1035</v>
      </c>
      <c r="N4" s="1075"/>
    </row>
    <row r="5" spans="1:14" ht="18.75" x14ac:dyDescent="0.25">
      <c r="A5" s="162"/>
      <c r="B5" s="177"/>
      <c r="C5" s="177"/>
      <c r="D5" s="177"/>
      <c r="N5" s="216"/>
    </row>
    <row r="6" spans="1:14" ht="18.75" x14ac:dyDescent="0.25">
      <c r="A6" s="962" t="s">
        <v>214</v>
      </c>
      <c r="B6" s="162"/>
      <c r="C6" s="162"/>
      <c r="D6" s="162"/>
      <c r="N6" s="216"/>
    </row>
    <row r="7" spans="1:14" ht="18.75" x14ac:dyDescent="0.25">
      <c r="A7" s="402">
        <v>2023</v>
      </c>
      <c r="B7" s="325">
        <v>155.59582483173554</v>
      </c>
      <c r="C7" s="325">
        <v>155.63311539817963</v>
      </c>
      <c r="D7" s="325">
        <v>152.0527638411684</v>
      </c>
      <c r="E7" s="325">
        <v>148.73182408446931</v>
      </c>
      <c r="F7" s="325">
        <v>148.33241792238726</v>
      </c>
      <c r="G7" s="325">
        <v>143.4848748929505</v>
      </c>
      <c r="H7" s="325">
        <v>134.51227905095939</v>
      </c>
      <c r="I7" s="325">
        <v>136.50139920499717</v>
      </c>
      <c r="J7" s="325">
        <v>162.41626536734412</v>
      </c>
      <c r="K7" s="882">
        <v>164.07897033223853</v>
      </c>
      <c r="L7" s="882">
        <v>170.99570779583175</v>
      </c>
      <c r="M7" s="882">
        <v>176.43822980017319</v>
      </c>
      <c r="N7" s="412">
        <v>154.02590638317901</v>
      </c>
    </row>
    <row r="8" spans="1:14" ht="18.75" x14ac:dyDescent="0.25">
      <c r="A8" s="402">
        <v>2022</v>
      </c>
      <c r="B8" s="325">
        <v>144.2509469205981</v>
      </c>
      <c r="C8" s="325">
        <v>134.92123027800966</v>
      </c>
      <c r="D8" s="325">
        <v>132.65728460069789</v>
      </c>
      <c r="E8" s="325">
        <v>132.92834749120544</v>
      </c>
      <c r="F8" s="325">
        <v>128.07663142756732</v>
      </c>
      <c r="G8" s="325">
        <v>122.96370730185025</v>
      </c>
      <c r="H8" s="325">
        <v>122.2734779353577</v>
      </c>
      <c r="I8" s="325">
        <v>120.16502296304074</v>
      </c>
      <c r="J8" s="325">
        <v>140.8002879654554</v>
      </c>
      <c r="K8" s="882">
        <v>137.21469602371357</v>
      </c>
      <c r="L8" s="882">
        <v>139.83039624192102</v>
      </c>
      <c r="M8" s="882">
        <v>142.69795793514572</v>
      </c>
      <c r="N8" s="412">
        <v>133.20792649256708</v>
      </c>
    </row>
    <row r="9" spans="1:14" ht="18.75" x14ac:dyDescent="0.25">
      <c r="A9" s="222">
        <v>2021</v>
      </c>
      <c r="B9" s="325">
        <v>131.70187731670697</v>
      </c>
      <c r="C9" s="325">
        <v>126.72138686519108</v>
      </c>
      <c r="D9" s="325">
        <v>137.74204341067261</v>
      </c>
      <c r="E9" s="325">
        <v>135.31687915341442</v>
      </c>
      <c r="F9" s="325">
        <v>116.91937597122035</v>
      </c>
      <c r="G9" s="325">
        <v>108.51504495385937</v>
      </c>
      <c r="H9" s="325">
        <v>104.89710187689251</v>
      </c>
      <c r="I9" s="325">
        <v>100.35061416597017</v>
      </c>
      <c r="J9" s="325">
        <v>124.37524442423215</v>
      </c>
      <c r="K9" s="882">
        <v>119.4602985059598</v>
      </c>
      <c r="L9" s="882">
        <v>124.77894867511671</v>
      </c>
      <c r="M9" s="882">
        <v>132.72551542953991</v>
      </c>
      <c r="N9" s="412">
        <v>121.9054355490681</v>
      </c>
    </row>
    <row r="10" spans="1:14" ht="18.75" x14ac:dyDescent="0.25">
      <c r="A10" s="222">
        <v>2020</v>
      </c>
      <c r="B10" s="325">
        <v>79.297419487292487</v>
      </c>
      <c r="C10" s="325">
        <v>85.067779211663691</v>
      </c>
      <c r="D10" s="325">
        <v>124.64809626568129</v>
      </c>
      <c r="E10" s="325">
        <v>126.68348643411302</v>
      </c>
      <c r="F10" s="325">
        <v>105.95961847646724</v>
      </c>
      <c r="G10" s="325">
        <v>94.493978354053596</v>
      </c>
      <c r="H10" s="325">
        <v>88.550919958144064</v>
      </c>
      <c r="I10" s="325">
        <v>86.264755060399651</v>
      </c>
      <c r="J10" s="325">
        <v>99.678873034579027</v>
      </c>
      <c r="K10" s="882">
        <v>104.12762830151088</v>
      </c>
      <c r="L10" s="882">
        <v>127.13419651522773</v>
      </c>
      <c r="M10" s="882">
        <v>131.34041575585195</v>
      </c>
      <c r="N10" s="412">
        <v>104.4604810921946</v>
      </c>
    </row>
    <row r="11" spans="1:14" ht="18.75" x14ac:dyDescent="0.25">
      <c r="A11" s="222">
        <v>2019</v>
      </c>
      <c r="B11" s="325">
        <v>66.951456221371998</v>
      </c>
      <c r="C11" s="325">
        <v>69.038064880867083</v>
      </c>
      <c r="D11" s="325">
        <v>65.025420546176633</v>
      </c>
      <c r="E11" s="325">
        <v>69.803726412630326</v>
      </c>
      <c r="F11" s="325">
        <v>69.461636020992501</v>
      </c>
      <c r="G11" s="325">
        <v>68.328642881950742</v>
      </c>
      <c r="H11" s="325">
        <v>66.731474664946674</v>
      </c>
      <c r="I11" s="325">
        <v>63.917164622313621</v>
      </c>
      <c r="J11" s="325">
        <v>74.542372262110703</v>
      </c>
      <c r="K11" s="882">
        <v>72.211976950450605</v>
      </c>
      <c r="L11" s="882">
        <v>75.566684559483747</v>
      </c>
      <c r="M11" s="882">
        <v>79.244895024515984</v>
      </c>
      <c r="N11" s="412">
        <v>70.055269440337938</v>
      </c>
    </row>
    <row r="12" spans="1:14" x14ac:dyDescent="0.25">
      <c r="A12" s="326" t="s">
        <v>308</v>
      </c>
      <c r="B12" s="327"/>
      <c r="C12" s="327"/>
      <c r="D12" s="327"/>
      <c r="N12" s="329"/>
    </row>
    <row r="13" spans="1:14" ht="17.25" x14ac:dyDescent="0.25">
      <c r="A13" s="725" t="s">
        <v>669</v>
      </c>
      <c r="B13" s="579">
        <f>(B7-B8)/B8*100</f>
        <v>7.8646817600318091</v>
      </c>
      <c r="C13" s="579">
        <f t="shared" ref="C13:D16" si="0">(C7-C8)/C8*100</f>
        <v>15.351094173609624</v>
      </c>
      <c r="D13" s="579">
        <f t="shared" si="0"/>
        <v>14.620741935771894</v>
      </c>
      <c r="E13" s="579">
        <f t="shared" ref="E13:G13" si="1">(E7-E8)/E8*100</f>
        <v>11.888718163978851</v>
      </c>
      <c r="F13" s="579">
        <f t="shared" si="1"/>
        <v>15.815364808587612</v>
      </c>
      <c r="G13" s="579">
        <f t="shared" si="1"/>
        <v>16.688800330918021</v>
      </c>
      <c r="H13" s="579">
        <f t="shared" ref="H13:J13" si="2">(H7-H8)/H8*100</f>
        <v>10.009366971692728</v>
      </c>
      <c r="I13" s="579">
        <f t="shared" si="2"/>
        <v>13.594951208873004</v>
      </c>
      <c r="J13" s="579">
        <f t="shared" si="2"/>
        <v>15.352225278965403</v>
      </c>
      <c r="K13" s="579">
        <f t="shared" ref="K13:L13" si="3">(K7-K8)/K8*100</f>
        <v>19.578277755235668</v>
      </c>
      <c r="L13" s="579">
        <f t="shared" si="3"/>
        <v>22.287937666994466</v>
      </c>
      <c r="M13" s="579">
        <f t="shared" ref="M13:N16" si="4">(M7-M8)/M8*100</f>
        <v>23.644537282279792</v>
      </c>
      <c r="N13" s="579">
        <f t="shared" si="4"/>
        <v>15.62818402685185</v>
      </c>
    </row>
    <row r="14" spans="1:14" x14ac:dyDescent="0.25">
      <c r="A14" s="330" t="s">
        <v>331</v>
      </c>
      <c r="B14" s="331">
        <f>(B8-B9)/B9*100</f>
        <v>9.5283908320562887</v>
      </c>
      <c r="C14" s="331">
        <f t="shared" si="0"/>
        <v>6.4707652083556733</v>
      </c>
      <c r="D14" s="331">
        <f t="shared" si="0"/>
        <v>-3.6915081873837914</v>
      </c>
      <c r="E14" s="331">
        <f t="shared" ref="E14:G14" si="5">(E8-E9)/E9*100</f>
        <v>-1.7651394838193077</v>
      </c>
      <c r="F14" s="331">
        <f t="shared" si="5"/>
        <v>9.5426915886835779</v>
      </c>
      <c r="G14" s="331">
        <f t="shared" si="5"/>
        <v>13.314893205946191</v>
      </c>
      <c r="H14" s="331">
        <f t="shared" ref="H14:J14" si="6">(H8-H9)/H9*100</f>
        <v>16.565163143266012</v>
      </c>
      <c r="I14" s="331">
        <f t="shared" si="6"/>
        <v>19.745179400994459</v>
      </c>
      <c r="J14" s="331">
        <f t="shared" si="6"/>
        <v>13.206039206000659</v>
      </c>
      <c r="K14" s="331">
        <f t="shared" ref="K14:L14" si="7">(K8-K9)/K9*100</f>
        <v>14.862174077748531</v>
      </c>
      <c r="L14" s="331">
        <f t="shared" si="7"/>
        <v>12.062489487704633</v>
      </c>
      <c r="M14" s="331">
        <f t="shared" si="4"/>
        <v>7.5135835587693682</v>
      </c>
      <c r="N14" s="331">
        <f t="shared" si="4"/>
        <v>9.27152336775797</v>
      </c>
    </row>
    <row r="15" spans="1:14" x14ac:dyDescent="0.25">
      <c r="A15" s="330" t="s">
        <v>416</v>
      </c>
      <c r="B15" s="331">
        <f>(B9-B10)/B10*100</f>
        <v>66.085956098246498</v>
      </c>
      <c r="C15" s="331">
        <f t="shared" si="0"/>
        <v>48.965199326393417</v>
      </c>
      <c r="D15" s="331">
        <f t="shared" si="0"/>
        <v>10.504730948383049</v>
      </c>
      <c r="E15" s="331">
        <f t="shared" ref="E15:G15" si="8">(E9-E10)/E10*100</f>
        <v>6.8149314186987979</v>
      </c>
      <c r="F15" s="331">
        <f t="shared" si="8"/>
        <v>10.343334236511222</v>
      </c>
      <c r="G15" s="331">
        <f t="shared" si="8"/>
        <v>14.838053010395136</v>
      </c>
      <c r="H15" s="331">
        <f t="shared" ref="H15:J15" si="9">(H9-H10)/H10*100</f>
        <v>18.459640991279251</v>
      </c>
      <c r="I15" s="331">
        <f t="shared" si="9"/>
        <v>16.328637455364106</v>
      </c>
      <c r="J15" s="331">
        <f t="shared" si="9"/>
        <v>24.775933593356182</v>
      </c>
      <c r="K15" s="331">
        <f t="shared" ref="K15:L15" si="10">(K9-K10)/K10*100</f>
        <v>14.724881815277493</v>
      </c>
      <c r="L15" s="331">
        <f t="shared" si="10"/>
        <v>-1.8525683133797248</v>
      </c>
      <c r="M15" s="331">
        <f t="shared" si="4"/>
        <v>1.0545875507678579</v>
      </c>
      <c r="N15" s="331">
        <f t="shared" si="4"/>
        <v>16.700051803779228</v>
      </c>
    </row>
    <row r="16" spans="1:14" x14ac:dyDescent="0.25">
      <c r="A16" s="330" t="s">
        <v>417</v>
      </c>
      <c r="B16" s="331">
        <f>(B10-B11)/B11*100</f>
        <v>18.440171375957998</v>
      </c>
      <c r="C16" s="331">
        <f t="shared" si="0"/>
        <v>23.218661123334897</v>
      </c>
      <c r="D16" s="331">
        <f t="shared" si="0"/>
        <v>91.69133427928341</v>
      </c>
      <c r="E16" s="331">
        <f t="shared" ref="E16:G16" si="11">(E10-E11)/E11*100</f>
        <v>81.4852772834071</v>
      </c>
      <c r="F16" s="331">
        <f t="shared" si="11"/>
        <v>52.544086989895291</v>
      </c>
      <c r="G16" s="331">
        <f t="shared" si="11"/>
        <v>38.293363322476473</v>
      </c>
      <c r="H16" s="331">
        <f t="shared" ref="H16:J16" si="12">(H10-H11)/H11*100</f>
        <v>32.697382161492847</v>
      </c>
      <c r="I16" s="331">
        <f t="shared" si="12"/>
        <v>34.963363237618395</v>
      </c>
      <c r="J16" s="331">
        <f t="shared" si="12"/>
        <v>33.721090447835138</v>
      </c>
      <c r="K16" s="331">
        <f t="shared" ref="K16:L16" si="13">(K10-K11)/K11*100</f>
        <v>44.197171575789582</v>
      </c>
      <c r="L16" s="331">
        <f t="shared" si="13"/>
        <v>68.241067153279218</v>
      </c>
      <c r="M16" s="331">
        <f t="shared" si="4"/>
        <v>65.739907555204894</v>
      </c>
      <c r="N16" s="331">
        <f t="shared" si="4"/>
        <v>49.111525694948057</v>
      </c>
    </row>
    <row r="17" spans="1:14" ht="17.25" x14ac:dyDescent="0.25">
      <c r="A17" s="725" t="s">
        <v>670</v>
      </c>
      <c r="B17" s="579">
        <f>(B7-B11)/B11*100</f>
        <v>132.40095677271739</v>
      </c>
      <c r="C17" s="579">
        <f t="shared" ref="C17:D17" si="14">(C7-C11)/C11*100</f>
        <v>125.43087739603074</v>
      </c>
      <c r="D17" s="579">
        <f t="shared" si="14"/>
        <v>133.83587920541146</v>
      </c>
      <c r="E17" s="579">
        <f t="shared" ref="E17:G17" si="15">(E7-E11)/E11*100</f>
        <v>113.07146728137667</v>
      </c>
      <c r="F17" s="579">
        <f t="shared" si="15"/>
        <v>113.54581668297973</v>
      </c>
      <c r="G17" s="579">
        <f t="shared" si="15"/>
        <v>109.99227972498274</v>
      </c>
      <c r="H17" s="579">
        <f t="shared" ref="H17:J17" si="16">(H7-H11)/H11*100</f>
        <v>101.57246595603446</v>
      </c>
      <c r="I17" s="579">
        <f t="shared" si="16"/>
        <v>113.55984736116444</v>
      </c>
      <c r="J17" s="579">
        <f t="shared" si="16"/>
        <v>117.88448695494364</v>
      </c>
      <c r="K17" s="579">
        <f t="shared" ref="K17:L17" si="17">(K7-K11)/K11*100</f>
        <v>127.21849928693119</v>
      </c>
      <c r="L17" s="579">
        <f t="shared" si="17"/>
        <v>126.28451783037966</v>
      </c>
      <c r="M17" s="579">
        <f>(M7-M11)/M11*100</f>
        <v>122.64933248455753</v>
      </c>
      <c r="N17" s="579">
        <f>(N7-N11)/N11*100</f>
        <v>119.86341300757404</v>
      </c>
    </row>
    <row r="18" spans="1:14" x14ac:dyDescent="0.25">
      <c r="A18" s="208"/>
      <c r="B18" s="205"/>
      <c r="C18" s="205"/>
      <c r="D18" s="205"/>
      <c r="N18" s="205"/>
    </row>
    <row r="19" spans="1:14" x14ac:dyDescent="0.25">
      <c r="A19"/>
      <c r="B19"/>
      <c r="C19"/>
      <c r="D19"/>
      <c r="E19"/>
      <c r="F19"/>
      <c r="G19"/>
      <c r="H19"/>
      <c r="I19"/>
      <c r="J19"/>
      <c r="K19"/>
      <c r="L19"/>
      <c r="M19"/>
      <c r="N19"/>
    </row>
  </sheetData>
  <mergeCells count="1">
    <mergeCell ref="N3:N4"/>
  </mergeCells>
  <phoneticPr fontId="83"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F8FC-968E-49BD-9AF1-CEAD0273AE6A}">
  <sheetPr>
    <tabColor rgb="FF0000FF"/>
  </sheetPr>
  <dimension ref="A1:N20"/>
  <sheetViews>
    <sheetView showGridLines="0" zoomScale="90" zoomScaleNormal="90" workbookViewId="0"/>
  </sheetViews>
  <sheetFormatPr defaultColWidth="9.140625" defaultRowHeight="15.75" x14ac:dyDescent="0.25"/>
  <cols>
    <col min="1" max="1" width="16.140625" style="24" customWidth="1"/>
    <col min="2" max="14" width="12.5703125" style="24" customWidth="1"/>
    <col min="15" max="16384" width="9.140625" style="24"/>
  </cols>
  <sheetData>
    <row r="1" spans="1:14" ht="23.25" x14ac:dyDescent="0.25">
      <c r="A1" s="178" t="str">
        <f>+'Indice-Index'!A12</f>
        <v>1.7   Traffico dati medio giornaliero per linea broadband - Average data traffic by broadband line</v>
      </c>
      <c r="B1" s="179"/>
      <c r="C1" s="179"/>
      <c r="D1" s="179"/>
      <c r="E1" s="180"/>
      <c r="F1" s="180"/>
      <c r="G1" s="180"/>
      <c r="H1" s="180"/>
      <c r="I1" s="180"/>
      <c r="J1" s="180"/>
      <c r="K1" s="180"/>
      <c r="L1" s="180"/>
      <c r="M1" s="180"/>
      <c r="N1" s="180"/>
    </row>
    <row r="3" spans="1:14" ht="18" customHeight="1" x14ac:dyDescent="0.25">
      <c r="A3" s="162"/>
      <c r="B3" s="703" t="s">
        <v>206</v>
      </c>
      <c r="C3" s="704" t="s">
        <v>207</v>
      </c>
      <c r="D3" s="704" t="s">
        <v>208</v>
      </c>
      <c r="E3" s="704" t="s">
        <v>830</v>
      </c>
      <c r="F3" s="704" t="s">
        <v>831</v>
      </c>
      <c r="G3" s="704" t="s">
        <v>832</v>
      </c>
      <c r="H3" s="704" t="s">
        <v>861</v>
      </c>
      <c r="I3" s="704" t="s">
        <v>862</v>
      </c>
      <c r="J3" s="704" t="s">
        <v>863</v>
      </c>
      <c r="K3" s="704" t="s">
        <v>1029</v>
      </c>
      <c r="L3" s="704" t="s">
        <v>1030</v>
      </c>
      <c r="M3" s="704" t="s">
        <v>1031</v>
      </c>
      <c r="N3" s="1074" t="s">
        <v>1048</v>
      </c>
    </row>
    <row r="4" spans="1:14" ht="18" customHeight="1" x14ac:dyDescent="0.25">
      <c r="A4" s="162"/>
      <c r="B4" s="705" t="s">
        <v>209</v>
      </c>
      <c r="C4" s="705" t="s">
        <v>210</v>
      </c>
      <c r="D4" s="705" t="s">
        <v>211</v>
      </c>
      <c r="E4" s="705" t="s">
        <v>211</v>
      </c>
      <c r="F4" s="705" t="s">
        <v>211</v>
      </c>
      <c r="G4" s="705" t="s">
        <v>211</v>
      </c>
      <c r="H4" s="705" t="s">
        <v>864</v>
      </c>
      <c r="I4" s="705" t="s">
        <v>865</v>
      </c>
      <c r="J4" s="705" t="s">
        <v>866</v>
      </c>
      <c r="K4" s="705" t="s">
        <v>1033</v>
      </c>
      <c r="L4" s="705" t="s">
        <v>1034</v>
      </c>
      <c r="M4" s="705" t="s">
        <v>1035</v>
      </c>
      <c r="N4" s="1075"/>
    </row>
    <row r="5" spans="1:14" ht="18.75" x14ac:dyDescent="0.25">
      <c r="A5" s="162"/>
      <c r="B5" s="177"/>
      <c r="C5" s="177"/>
      <c r="D5" s="177"/>
      <c r="N5" s="216"/>
    </row>
    <row r="6" spans="1:14" ht="18.75" x14ac:dyDescent="0.25">
      <c r="A6" s="962" t="s">
        <v>367</v>
      </c>
      <c r="B6" s="25"/>
      <c r="C6" s="25"/>
      <c r="D6" s="25"/>
      <c r="N6" s="50"/>
    </row>
    <row r="7" spans="1:14" ht="18.75" x14ac:dyDescent="0.3">
      <c r="A7" s="694">
        <v>2023</v>
      </c>
      <c r="B7" s="350">
        <v>8.6039314883980236</v>
      </c>
      <c r="C7" s="350">
        <v>8.6002347256384368</v>
      </c>
      <c r="D7" s="350">
        <v>8.3967668767536274</v>
      </c>
      <c r="E7" s="350">
        <v>8.2155853325506349</v>
      </c>
      <c r="F7" s="350">
        <v>8.1957281316257156</v>
      </c>
      <c r="G7" s="350">
        <v>7.9300236621454561</v>
      </c>
      <c r="H7" s="350">
        <v>7.4406235950577875</v>
      </c>
      <c r="I7" s="350">
        <v>7.5572516227612017</v>
      </c>
      <c r="J7" s="350">
        <v>8.9998652379980371</v>
      </c>
      <c r="K7" s="1033">
        <v>9.0884577524629382</v>
      </c>
      <c r="L7" s="1033">
        <v>9.4678927607368077</v>
      </c>
      <c r="M7" s="1033">
        <v>9.7654380422786371</v>
      </c>
      <c r="N7" s="413">
        <v>8.5193649168065289</v>
      </c>
    </row>
    <row r="8" spans="1:14" ht="18.75" x14ac:dyDescent="0.3">
      <c r="A8" s="693">
        <v>2022</v>
      </c>
      <c r="B8" s="350">
        <v>8.0041229110920185</v>
      </c>
      <c r="C8" s="350">
        <v>7.4777464416833741</v>
      </c>
      <c r="D8" s="350">
        <v>7.3437434589423169</v>
      </c>
      <c r="E8" s="350">
        <v>7.3603876825014929</v>
      </c>
      <c r="F8" s="350">
        <v>7.0933222848408128</v>
      </c>
      <c r="G8" s="350">
        <v>6.8116680840980033</v>
      </c>
      <c r="H8" s="350">
        <v>6.7664332630187483</v>
      </c>
      <c r="I8" s="350">
        <v>6.6428903357272153</v>
      </c>
      <c r="J8" s="350">
        <v>7.7756103067277076</v>
      </c>
      <c r="K8" s="1033">
        <v>7.5825922890433661</v>
      </c>
      <c r="L8" s="1033">
        <v>7.732233977769341</v>
      </c>
      <c r="M8" s="1033">
        <v>7.8960096072270991</v>
      </c>
      <c r="N8" s="413">
        <v>7.3725543632517523</v>
      </c>
    </row>
    <row r="9" spans="1:14" ht="18.75" x14ac:dyDescent="0.3">
      <c r="A9" s="222">
        <v>2021</v>
      </c>
      <c r="B9" s="350">
        <v>7.5107128811994555</v>
      </c>
      <c r="C9" s="350">
        <v>7.1913335228265192</v>
      </c>
      <c r="D9" s="350">
        <v>7.7786950687154421</v>
      </c>
      <c r="E9" s="350">
        <v>7.6282221611509931</v>
      </c>
      <c r="F9" s="350">
        <v>6.5794613707894802</v>
      </c>
      <c r="G9" s="350">
        <v>6.0957571151625318</v>
      </c>
      <c r="H9" s="350">
        <v>5.8789477513697701</v>
      </c>
      <c r="I9" s="350">
        <v>5.6112143807562562</v>
      </c>
      <c r="J9" s="350">
        <v>6.9386308691394456</v>
      </c>
      <c r="K9" s="1033">
        <v>6.6550203283770797</v>
      </c>
      <c r="L9" s="1033">
        <v>6.9415096864566097</v>
      </c>
      <c r="M9" s="1033">
        <v>7.3731779909006674</v>
      </c>
      <c r="N9" s="413">
        <v>6.8436733185774425</v>
      </c>
    </row>
    <row r="10" spans="1:14" ht="18.75" x14ac:dyDescent="0.3">
      <c r="A10" s="222">
        <v>2020</v>
      </c>
      <c r="B10" s="350">
        <v>4.6868101956651085</v>
      </c>
      <c r="C10" s="350">
        <v>5.0198001857888759</v>
      </c>
      <c r="D10" s="350">
        <v>7.3436357185989163</v>
      </c>
      <c r="E10" s="350">
        <v>7.4441894373274407</v>
      </c>
      <c r="F10" s="350">
        <v>6.2103010228104694</v>
      </c>
      <c r="G10" s="350">
        <v>5.5240062767571221</v>
      </c>
      <c r="H10" s="350">
        <v>5.1695809445565857</v>
      </c>
      <c r="I10" s="350">
        <v>5.029313212757625</v>
      </c>
      <c r="J10" s="350">
        <v>5.803529929257488</v>
      </c>
      <c r="K10" s="1033">
        <v>6.0305433853128791</v>
      </c>
      <c r="L10" s="1033">
        <v>7.3243032100142509</v>
      </c>
      <c r="M10" s="1033">
        <v>7.5271012328208631</v>
      </c>
      <c r="N10" s="413">
        <v>6.0982254510492249</v>
      </c>
    </row>
    <row r="11" spans="1:14" ht="18.75" x14ac:dyDescent="0.3">
      <c r="A11" s="222">
        <v>2019</v>
      </c>
      <c r="B11" s="351">
        <v>4.093693675071763</v>
      </c>
      <c r="C11" s="351">
        <v>4.2222353350287385</v>
      </c>
      <c r="D11" s="351">
        <v>3.9777320997994328</v>
      </c>
      <c r="E11" s="351">
        <v>4.2594938536545532</v>
      </c>
      <c r="F11" s="351">
        <v>4.2281858489873203</v>
      </c>
      <c r="G11" s="351">
        <v>4.1490069178221276</v>
      </c>
      <c r="H11" s="351">
        <v>4.026417435863392</v>
      </c>
      <c r="I11" s="351">
        <v>3.8323894341279119</v>
      </c>
      <c r="J11" s="351">
        <v>4.4415701673813617</v>
      </c>
      <c r="K11" s="1034">
        <v>4.2934019682547273</v>
      </c>
      <c r="L11" s="1034">
        <v>4.483154619134428</v>
      </c>
      <c r="M11" s="1034">
        <v>4.6912405481754949</v>
      </c>
      <c r="N11" s="413">
        <v>4.2257241087357116</v>
      </c>
    </row>
    <row r="12" spans="1:14" x14ac:dyDescent="0.25">
      <c r="A12" s="326" t="s">
        <v>308</v>
      </c>
      <c r="B12" s="327"/>
      <c r="C12" s="327"/>
      <c r="D12" s="327"/>
      <c r="E12" s="327"/>
      <c r="F12" s="327"/>
      <c r="G12" s="327"/>
      <c r="H12" s="327"/>
      <c r="I12" s="327"/>
      <c r="J12" s="327"/>
      <c r="K12" s="327"/>
      <c r="L12" s="327"/>
      <c r="M12" s="327"/>
      <c r="N12" s="329"/>
    </row>
    <row r="13" spans="1:14" ht="17.25" x14ac:dyDescent="0.25">
      <c r="A13" s="725" t="s">
        <v>669</v>
      </c>
      <c r="B13" s="579">
        <f>(B7-B8)/B8*100</f>
        <v>7.4937452106688358</v>
      </c>
      <c r="C13" s="579">
        <f t="shared" ref="C13:M16" si="0">(C7-C8)/C8*100</f>
        <v>15.011050357336945</v>
      </c>
      <c r="D13" s="579">
        <f t="shared" si="0"/>
        <v>14.339055056846611</v>
      </c>
      <c r="E13" s="579">
        <f t="shared" si="0"/>
        <v>11.618921270713495</v>
      </c>
      <c r="F13" s="579">
        <f t="shared" si="0"/>
        <v>15.541460017132758</v>
      </c>
      <c r="G13" s="579">
        <f t="shared" si="0"/>
        <v>16.418233599171984</v>
      </c>
      <c r="H13" s="579">
        <f t="shared" si="0"/>
        <v>9.9637476027992147</v>
      </c>
      <c r="I13" s="579">
        <f t="shared" si="0"/>
        <v>13.764509736316288</v>
      </c>
      <c r="J13" s="579">
        <f t="shared" si="0"/>
        <v>15.744808226964061</v>
      </c>
      <c r="K13" s="579">
        <f t="shared" si="0"/>
        <v>19.859507224138973</v>
      </c>
      <c r="L13" s="579">
        <f t="shared" si="0"/>
        <v>22.447054602299865</v>
      </c>
      <c r="M13" s="579">
        <f t="shared" si="0"/>
        <v>23.675609935181413</v>
      </c>
      <c r="N13" s="579">
        <f>(N7-N8)/N8*100</f>
        <v>15.555131872218059</v>
      </c>
    </row>
    <row r="14" spans="1:14" x14ac:dyDescent="0.25">
      <c r="A14" s="330" t="s">
        <v>331</v>
      </c>
      <c r="B14" s="331">
        <f>(B8-B9)/B9*100</f>
        <v>6.5694167477450662</v>
      </c>
      <c r="C14" s="331">
        <f t="shared" si="0"/>
        <v>3.9827511538399865</v>
      </c>
      <c r="D14" s="331">
        <f t="shared" si="0"/>
        <v>-5.5915755268827141</v>
      </c>
      <c r="E14" s="331">
        <f t="shared" si="0"/>
        <v>-3.5110996113029787</v>
      </c>
      <c r="F14" s="331">
        <f t="shared" si="0"/>
        <v>7.8100757051739276</v>
      </c>
      <c r="G14" s="331">
        <f t="shared" si="0"/>
        <v>11.744414277181761</v>
      </c>
      <c r="H14" s="331">
        <f t="shared" si="0"/>
        <v>15.095992500395973</v>
      </c>
      <c r="I14" s="331">
        <f t="shared" si="0"/>
        <v>18.385965763651932</v>
      </c>
      <c r="J14" s="331">
        <f t="shared" si="0"/>
        <v>12.062602167105444</v>
      </c>
      <c r="K14" s="331">
        <f t="shared" si="0"/>
        <v>13.937928284172319</v>
      </c>
      <c r="L14" s="331">
        <f t="shared" si="0"/>
        <v>11.391243793198068</v>
      </c>
      <c r="M14" s="331">
        <f t="shared" si="0"/>
        <v>7.0909941001243277</v>
      </c>
      <c r="N14" s="331">
        <f>(N8-N9)/N9*100</f>
        <v>7.7280287946918742</v>
      </c>
    </row>
    <row r="15" spans="1:14" x14ac:dyDescent="0.25">
      <c r="A15" s="330" t="s">
        <v>416</v>
      </c>
      <c r="B15" s="331">
        <f>(B9-B10)/B10*100</f>
        <v>60.252123888998341</v>
      </c>
      <c r="C15" s="331">
        <f t="shared" si="0"/>
        <v>43.259358075352964</v>
      </c>
      <c r="D15" s="331">
        <f t="shared" si="0"/>
        <v>5.9243046195043334</v>
      </c>
      <c r="E15" s="331">
        <f t="shared" si="0"/>
        <v>2.472166048069063</v>
      </c>
      <c r="F15" s="331">
        <f t="shared" si="0"/>
        <v>5.9443229341554122</v>
      </c>
      <c r="G15" s="331">
        <f t="shared" si="0"/>
        <v>10.350293061959681</v>
      </c>
      <c r="H15" s="331">
        <f t="shared" si="0"/>
        <v>13.721940219547706</v>
      </c>
      <c r="I15" s="331">
        <f t="shared" si="0"/>
        <v>11.570191463171344</v>
      </c>
      <c r="J15" s="331">
        <f t="shared" si="0"/>
        <v>19.558802206904168</v>
      </c>
      <c r="K15" s="331">
        <f t="shared" si="0"/>
        <v>10.355235061986063</v>
      </c>
      <c r="L15" s="331">
        <f t="shared" si="0"/>
        <v>-5.2263473067890152</v>
      </c>
      <c r="M15" s="331">
        <f t="shared" si="0"/>
        <v>-2.0449205764502687</v>
      </c>
      <c r="N15" s="331">
        <f>(N9-N10)/N10*100</f>
        <v>12.224012928219311</v>
      </c>
    </row>
    <row r="16" spans="1:14" x14ac:dyDescent="0.25">
      <c r="A16" s="330" t="s">
        <v>417</v>
      </c>
      <c r="B16" s="331">
        <f>(B10-B11)/B11*100</f>
        <v>14.488541832162078</v>
      </c>
      <c r="C16" s="331">
        <f t="shared" si="0"/>
        <v>18.889635168919565</v>
      </c>
      <c r="D16" s="331">
        <f t="shared" si="0"/>
        <v>84.618660441441008</v>
      </c>
      <c r="E16" s="331">
        <f t="shared" si="0"/>
        <v>74.766995635889643</v>
      </c>
      <c r="F16" s="331">
        <f t="shared" si="0"/>
        <v>46.878619923906115</v>
      </c>
      <c r="G16" s="331">
        <f t="shared" si="0"/>
        <v>33.140445079246845</v>
      </c>
      <c r="H16" s="331">
        <f t="shared" si="0"/>
        <v>28.391579534476737</v>
      </c>
      <c r="I16" s="331">
        <f t="shared" si="0"/>
        <v>31.231788919230276</v>
      </c>
      <c r="J16" s="331">
        <f t="shared" si="0"/>
        <v>30.66392538112493</v>
      </c>
      <c r="K16" s="331">
        <f t="shared" si="0"/>
        <v>40.460721588672996</v>
      </c>
      <c r="L16" s="331">
        <f t="shared" si="0"/>
        <v>63.373870237568774</v>
      </c>
      <c r="M16" s="331">
        <f t="shared" si="0"/>
        <v>60.450123064959513</v>
      </c>
      <c r="N16" s="331">
        <f>(N10-N11)/N11*100</f>
        <v>44.31196391743957</v>
      </c>
    </row>
    <row r="17" spans="1:14" ht="17.25" x14ac:dyDescent="0.25">
      <c r="A17" s="725" t="s">
        <v>670</v>
      </c>
      <c r="B17" s="579">
        <f>(B7-B11)/B11*100</f>
        <v>110.17526398692242</v>
      </c>
      <c r="C17" s="579">
        <f t="shared" ref="C17:M17" si="1">(C7-C11)/C11*100</f>
        <v>103.68913722758894</v>
      </c>
      <c r="D17" s="579">
        <f t="shared" si="1"/>
        <v>111.09432878038754</v>
      </c>
      <c r="E17" s="579">
        <f t="shared" si="1"/>
        <v>92.877032220667274</v>
      </c>
      <c r="F17" s="579">
        <f t="shared" si="1"/>
        <v>93.835569777252076</v>
      </c>
      <c r="G17" s="579">
        <f t="shared" si="1"/>
        <v>91.13064449427425</v>
      </c>
      <c r="H17" s="579">
        <f t="shared" si="1"/>
        <v>84.795136460119195</v>
      </c>
      <c r="I17" s="579">
        <f t="shared" si="1"/>
        <v>97.194250549354962</v>
      </c>
      <c r="J17" s="579">
        <f t="shared" si="1"/>
        <v>102.62800988921742</v>
      </c>
      <c r="K17" s="579">
        <f t="shared" si="1"/>
        <v>111.68429650106594</v>
      </c>
      <c r="L17" s="579">
        <f t="shared" si="1"/>
        <v>111.18818254287186</v>
      </c>
      <c r="M17" s="579">
        <f t="shared" si="1"/>
        <v>108.16323405280477</v>
      </c>
      <c r="N17" s="579">
        <f>(N7-N11)/N11*100</f>
        <v>101.60722038608019</v>
      </c>
    </row>
    <row r="19" spans="1:14" x14ac:dyDescent="0.25">
      <c r="A19"/>
      <c r="B19"/>
      <c r="C19"/>
      <c r="D19"/>
      <c r="E19"/>
      <c r="F19"/>
      <c r="G19"/>
      <c r="H19"/>
      <c r="I19"/>
      <c r="J19"/>
      <c r="K19"/>
      <c r="L19"/>
      <c r="M19"/>
      <c r="N19"/>
    </row>
    <row r="20" spans="1:14" x14ac:dyDescent="0.25">
      <c r="A20"/>
      <c r="B20"/>
      <c r="C20"/>
      <c r="D20"/>
      <c r="E20"/>
      <c r="F20"/>
      <c r="G20"/>
      <c r="H20"/>
      <c r="I20"/>
      <c r="J20"/>
      <c r="K20"/>
      <c r="L20"/>
      <c r="M20"/>
      <c r="N20"/>
    </row>
  </sheetData>
  <mergeCells count="1">
    <mergeCell ref="N3:N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codeName="Foglio8">
    <tabColor rgb="FF0000FF"/>
  </sheetPr>
  <dimension ref="A1:P207"/>
  <sheetViews>
    <sheetView showGridLines="0" zoomScale="90" zoomScaleNormal="90" workbookViewId="0">
      <pane xSplit="1" ySplit="5" topLeftCell="B179" activePane="bottomRight" state="frozen"/>
      <selection pane="topRight" activeCell="B1" sqref="B1"/>
      <selection pane="bottomLeft" activeCell="A6" sqref="A6"/>
      <selection pane="bottomRight" activeCell="I205" sqref="I205"/>
    </sheetView>
  </sheetViews>
  <sheetFormatPr defaultColWidth="9.85546875" defaultRowHeight="15.75" x14ac:dyDescent="0.25"/>
  <cols>
    <col min="1" max="1" width="9.85546875" style="589"/>
    <col min="2" max="2" width="9.85546875" style="612"/>
    <col min="3" max="3" width="9.85546875" style="589"/>
    <col min="4" max="4" width="9.85546875" style="613"/>
    <col min="5" max="5" width="15.7109375" style="614" customWidth="1"/>
    <col min="6" max="6" width="11.42578125" style="615" bestFit="1" customWidth="1"/>
    <col min="7" max="16384" width="9.85546875" style="589"/>
  </cols>
  <sheetData>
    <row r="1" spans="1:16" ht="21" x14ac:dyDescent="0.35">
      <c r="A1" s="1026" t="str">
        <f>+'Indice-Index'!A13</f>
        <v>1.8   Traffico dati - intensità dei flussi settimanali - Weekly data traffic intensity</v>
      </c>
      <c r="B1" s="583"/>
      <c r="C1" s="584"/>
      <c r="D1" s="585"/>
      <c r="E1" s="586"/>
      <c r="F1" s="587"/>
      <c r="G1" s="584"/>
      <c r="H1" s="584"/>
      <c r="I1" s="584"/>
      <c r="J1" s="584"/>
      <c r="K1" s="588"/>
      <c r="L1" s="588"/>
      <c r="M1" s="588"/>
      <c r="N1" s="588"/>
      <c r="O1" s="588"/>
      <c r="P1" s="588"/>
    </row>
    <row r="3" spans="1:16" s="590" customFormat="1" ht="19.5" thickBot="1" x14ac:dyDescent="0.35">
      <c r="B3" s="591" t="s">
        <v>422</v>
      </c>
      <c r="C3" s="591" t="s">
        <v>423</v>
      </c>
      <c r="D3" s="591" t="s">
        <v>424</v>
      </c>
      <c r="E3" s="591" t="s">
        <v>425</v>
      </c>
      <c r="F3" s="592" t="s">
        <v>662</v>
      </c>
    </row>
    <row r="4" spans="1:16" s="590" customFormat="1" ht="19.5" thickBot="1" x14ac:dyDescent="0.35">
      <c r="B4" s="593">
        <v>2020</v>
      </c>
      <c r="C4" s="593" t="s">
        <v>426</v>
      </c>
      <c r="D4" s="594" t="s">
        <v>427</v>
      </c>
      <c r="E4" s="593" t="s">
        <v>428</v>
      </c>
      <c r="F4" s="595">
        <v>0</v>
      </c>
    </row>
    <row r="5" spans="1:16" s="590" customFormat="1" ht="16.5" thickBot="1" x14ac:dyDescent="0.3">
      <c r="B5" s="596"/>
      <c r="D5" s="597"/>
      <c r="E5" s="598"/>
      <c r="F5" s="599"/>
    </row>
    <row r="6" spans="1:16" s="590" customFormat="1" x14ac:dyDescent="0.25">
      <c r="B6" s="1076">
        <v>2020</v>
      </c>
      <c r="C6" s="600"/>
      <c r="D6" s="601" t="s">
        <v>429</v>
      </c>
      <c r="E6" s="602" t="s">
        <v>430</v>
      </c>
      <c r="F6" s="871">
        <v>-9.0456773817676178E-3</v>
      </c>
    </row>
    <row r="7" spans="1:16" s="590" customFormat="1" ht="16.5" customHeight="1" x14ac:dyDescent="0.25">
      <c r="B7" s="1077"/>
      <c r="D7" s="603" t="s">
        <v>431</v>
      </c>
      <c r="E7" s="604" t="s">
        <v>432</v>
      </c>
      <c r="F7" s="872">
        <v>8.0701424693799748E-2</v>
      </c>
    </row>
    <row r="8" spans="1:16" s="590" customFormat="1" ht="16.5" customHeight="1" x14ac:dyDescent="0.25">
      <c r="B8" s="1077"/>
      <c r="C8" s="590" t="s">
        <v>433</v>
      </c>
      <c r="D8" s="603" t="s">
        <v>434</v>
      </c>
      <c r="E8" s="604" t="s">
        <v>435</v>
      </c>
      <c r="F8" s="872">
        <v>0.10608111118797328</v>
      </c>
    </row>
    <row r="9" spans="1:16" s="590" customFormat="1" ht="16.5" customHeight="1" x14ac:dyDescent="0.25">
      <c r="B9" s="1077"/>
      <c r="D9" s="603" t="s">
        <v>436</v>
      </c>
      <c r="E9" s="604" t="s">
        <v>437</v>
      </c>
      <c r="F9" s="872">
        <v>0.34735416704050642</v>
      </c>
    </row>
    <row r="10" spans="1:16" s="590" customFormat="1" ht="16.5" customHeight="1" x14ac:dyDescent="0.25">
      <c r="B10" s="1077"/>
      <c r="D10" s="603" t="s">
        <v>438</v>
      </c>
      <c r="E10" s="604" t="s">
        <v>439</v>
      </c>
      <c r="F10" s="872">
        <v>0.30187186097725544</v>
      </c>
    </row>
    <row r="11" spans="1:16" s="590" customFormat="1" ht="16.5" customHeight="1" x14ac:dyDescent="0.25">
      <c r="B11" s="1077"/>
      <c r="D11" s="603" t="s">
        <v>440</v>
      </c>
      <c r="E11" s="604" t="s">
        <v>441</v>
      </c>
      <c r="F11" s="872">
        <v>0.27489002972879317</v>
      </c>
    </row>
    <row r="12" spans="1:16" s="590" customFormat="1" ht="16.5" customHeight="1" x14ac:dyDescent="0.25">
      <c r="B12" s="1077"/>
      <c r="D12" s="603" t="s">
        <v>442</v>
      </c>
      <c r="E12" s="604" t="s">
        <v>443</v>
      </c>
      <c r="F12" s="872">
        <v>0.27376675992879318</v>
      </c>
    </row>
    <row r="13" spans="1:16" s="590" customFormat="1" ht="16.5" customHeight="1" x14ac:dyDescent="0.25">
      <c r="B13" s="1077"/>
      <c r="C13" s="590" t="s">
        <v>444</v>
      </c>
      <c r="D13" s="603" t="s">
        <v>445</v>
      </c>
      <c r="E13" s="604" t="s">
        <v>446</v>
      </c>
      <c r="F13" s="872">
        <v>0.25932666399033805</v>
      </c>
    </row>
    <row r="14" spans="1:16" s="590" customFormat="1" ht="16.5" customHeight="1" x14ac:dyDescent="0.25">
      <c r="B14" s="1077"/>
      <c r="D14" s="603" t="s">
        <v>447</v>
      </c>
      <c r="E14" s="604" t="s">
        <v>448</v>
      </c>
      <c r="F14" s="872">
        <v>0.27409825483718675</v>
      </c>
    </row>
    <row r="15" spans="1:16" s="590" customFormat="1" ht="16.5" customHeight="1" x14ac:dyDescent="0.25">
      <c r="B15" s="1077"/>
      <c r="D15" s="603" t="s">
        <v>449</v>
      </c>
      <c r="E15" s="604" t="s">
        <v>450</v>
      </c>
      <c r="F15" s="872">
        <v>0.26644790255780282</v>
      </c>
    </row>
    <row r="16" spans="1:16" s="590" customFormat="1" ht="16.5" customHeight="1" x14ac:dyDescent="0.25">
      <c r="B16" s="1077"/>
      <c r="D16" s="603" t="s">
        <v>451</v>
      </c>
      <c r="E16" s="604" t="s">
        <v>452</v>
      </c>
      <c r="F16" s="872">
        <v>0.28610788987186969</v>
      </c>
    </row>
    <row r="17" spans="2:6" s="590" customFormat="1" ht="16.5" customHeight="1" x14ac:dyDescent="0.25">
      <c r="B17" s="1077"/>
      <c r="C17" s="590" t="s">
        <v>453</v>
      </c>
      <c r="D17" s="603" t="s">
        <v>454</v>
      </c>
      <c r="E17" s="604" t="s">
        <v>455</v>
      </c>
      <c r="F17" s="872">
        <v>0.15903510150983485</v>
      </c>
    </row>
    <row r="18" spans="2:6" s="590" customFormat="1" ht="16.5" customHeight="1" x14ac:dyDescent="0.25">
      <c r="B18" s="1077"/>
      <c r="D18" s="603" t="s">
        <v>456</v>
      </c>
      <c r="E18" s="604" t="s">
        <v>457</v>
      </c>
      <c r="F18" s="872">
        <v>0.16112503347519866</v>
      </c>
    </row>
    <row r="19" spans="2:6" s="590" customFormat="1" ht="16.5" customHeight="1" x14ac:dyDescent="0.25">
      <c r="B19" s="1077"/>
      <c r="D19" s="603" t="s">
        <v>458</v>
      </c>
      <c r="E19" s="604" t="s">
        <v>459</v>
      </c>
      <c r="F19" s="872">
        <v>9.518603569724858E-2</v>
      </c>
    </row>
    <row r="20" spans="2:6" s="590" customFormat="1" ht="16.5" customHeight="1" x14ac:dyDescent="0.25">
      <c r="B20" s="1077"/>
      <c r="D20" s="603" t="s">
        <v>460</v>
      </c>
      <c r="E20" s="604" t="s">
        <v>461</v>
      </c>
      <c r="F20" s="872">
        <v>4.5620442098396857E-2</v>
      </c>
    </row>
    <row r="21" spans="2:6" s="590" customFormat="1" ht="16.5" customHeight="1" x14ac:dyDescent="0.25">
      <c r="B21" s="1077"/>
      <c r="C21" s="590" t="s">
        <v>462</v>
      </c>
      <c r="D21" s="603" t="s">
        <v>463</v>
      </c>
      <c r="E21" s="604" t="s">
        <v>464</v>
      </c>
      <c r="F21" s="872">
        <v>4.0165757058881126E-2</v>
      </c>
    </row>
    <row r="22" spans="2:6" s="590" customFormat="1" ht="16.5" customHeight="1" x14ac:dyDescent="0.25">
      <c r="B22" s="1077"/>
      <c r="D22" s="603" t="s">
        <v>465</v>
      </c>
      <c r="E22" s="604" t="s">
        <v>466</v>
      </c>
      <c r="F22" s="872">
        <v>9.3409002499101168E-2</v>
      </c>
    </row>
    <row r="23" spans="2:6" s="590" customFormat="1" ht="16.5" customHeight="1" x14ac:dyDescent="0.25">
      <c r="B23" s="1077"/>
      <c r="D23" s="603" t="s">
        <v>467</v>
      </c>
      <c r="E23" s="604" t="s">
        <v>468</v>
      </c>
      <c r="F23" s="872">
        <v>1.7554205589729859E-2</v>
      </c>
    </row>
    <row r="24" spans="2:6" s="590" customFormat="1" ht="16.5" customHeight="1" x14ac:dyDescent="0.25">
      <c r="B24" s="1077"/>
      <c r="D24" s="603" t="s">
        <v>469</v>
      </c>
      <c r="E24" s="604" t="s">
        <v>470</v>
      </c>
      <c r="F24" s="872">
        <v>3.4778503290203266E-2</v>
      </c>
    </row>
    <row r="25" spans="2:6" s="590" customFormat="1" ht="16.5" customHeight="1" x14ac:dyDescent="0.25">
      <c r="B25" s="1077"/>
      <c r="D25" s="603" t="s">
        <v>471</v>
      </c>
      <c r="E25" s="604" t="s">
        <v>472</v>
      </c>
      <c r="F25" s="872">
        <v>5.7129798643484463E-2</v>
      </c>
    </row>
    <row r="26" spans="2:6" s="590" customFormat="1" ht="16.5" customHeight="1" x14ac:dyDescent="0.25">
      <c r="B26" s="1077"/>
      <c r="C26" s="590" t="s">
        <v>473</v>
      </c>
      <c r="D26" s="603" t="s">
        <v>474</v>
      </c>
      <c r="E26" s="604" t="s">
        <v>475</v>
      </c>
      <c r="F26" s="872">
        <v>7.0876712752974191E-2</v>
      </c>
    </row>
    <row r="27" spans="2:6" s="590" customFormat="1" ht="16.5" customHeight="1" x14ac:dyDescent="0.25">
      <c r="B27" s="1077"/>
      <c r="D27" s="603" t="s">
        <v>476</v>
      </c>
      <c r="E27" s="604" t="s">
        <v>477</v>
      </c>
      <c r="F27" s="872">
        <v>-1.7541245646604962E-3</v>
      </c>
    </row>
    <row r="28" spans="2:6" s="590" customFormat="1" ht="16.5" customHeight="1" x14ac:dyDescent="0.25">
      <c r="B28" s="1077"/>
      <c r="D28" s="603" t="s">
        <v>478</v>
      </c>
      <c r="E28" s="604" t="s">
        <v>479</v>
      </c>
      <c r="F28" s="872">
        <v>-2.4565678738645291E-2</v>
      </c>
    </row>
    <row r="29" spans="2:6" s="590" customFormat="1" ht="16.5" customHeight="1" x14ac:dyDescent="0.25">
      <c r="B29" s="1077"/>
      <c r="D29" s="603" t="s">
        <v>480</v>
      </c>
      <c r="E29" s="604" t="s">
        <v>481</v>
      </c>
      <c r="F29" s="872">
        <v>-5.5272227507828849E-2</v>
      </c>
    </row>
    <row r="30" spans="2:6" s="590" customFormat="1" ht="16.5" customHeight="1" x14ac:dyDescent="0.25">
      <c r="B30" s="1077"/>
      <c r="C30" s="590" t="s">
        <v>482</v>
      </c>
      <c r="D30" s="603" t="s">
        <v>483</v>
      </c>
      <c r="E30" s="604" t="s">
        <v>484</v>
      </c>
      <c r="F30" s="872">
        <v>-5.4692846399836299E-2</v>
      </c>
    </row>
    <row r="31" spans="2:6" s="590" customFormat="1" ht="16.5" customHeight="1" x14ac:dyDescent="0.25">
      <c r="B31" s="1077"/>
      <c r="D31" s="603" t="s">
        <v>485</v>
      </c>
      <c r="E31" s="604" t="s">
        <v>486</v>
      </c>
      <c r="F31" s="872">
        <v>-0.2173158552771001</v>
      </c>
    </row>
    <row r="32" spans="2:6" s="590" customFormat="1" ht="16.5" customHeight="1" x14ac:dyDescent="0.25">
      <c r="B32" s="1077"/>
      <c r="D32" s="603" t="s">
        <v>487</v>
      </c>
      <c r="E32" s="604" t="s">
        <v>488</v>
      </c>
      <c r="F32" s="872">
        <v>-0.18131623377797967</v>
      </c>
    </row>
    <row r="33" spans="2:6" s="590" customFormat="1" ht="16.5" customHeight="1" x14ac:dyDescent="0.25">
      <c r="B33" s="1077"/>
      <c r="D33" s="603" t="s">
        <v>489</v>
      </c>
      <c r="E33" s="604" t="s">
        <v>490</v>
      </c>
      <c r="F33" s="872">
        <v>-3.7640152480529633E-2</v>
      </c>
    </row>
    <row r="34" spans="2:6" s="590" customFormat="1" ht="16.5" customHeight="1" x14ac:dyDescent="0.25">
      <c r="B34" s="1077"/>
      <c r="C34" s="590" t="s">
        <v>491</v>
      </c>
      <c r="D34" s="603" t="s">
        <v>492</v>
      </c>
      <c r="E34" s="604" t="s">
        <v>493</v>
      </c>
      <c r="F34" s="872">
        <v>5.8548204297998459E-2</v>
      </c>
    </row>
    <row r="35" spans="2:6" s="590" customFormat="1" ht="16.5" customHeight="1" x14ac:dyDescent="0.25">
      <c r="B35" s="1077"/>
      <c r="D35" s="603" t="s">
        <v>494</v>
      </c>
      <c r="E35" s="604" t="s">
        <v>495</v>
      </c>
      <c r="F35" s="872">
        <v>5.0483789665352226E-2</v>
      </c>
    </row>
    <row r="36" spans="2:6" s="590" customFormat="1" ht="16.5" customHeight="1" x14ac:dyDescent="0.25">
      <c r="B36" s="1077"/>
      <c r="D36" s="603" t="s">
        <v>496</v>
      </c>
      <c r="E36" s="604" t="s">
        <v>497</v>
      </c>
      <c r="F36" s="872">
        <v>0.11848277455248807</v>
      </c>
    </row>
    <row r="37" spans="2:6" s="590" customFormat="1" ht="16.5" customHeight="1" x14ac:dyDescent="0.25">
      <c r="B37" s="1077"/>
      <c r="D37" s="603" t="s">
        <v>498</v>
      </c>
      <c r="E37" s="604" t="s">
        <v>499</v>
      </c>
      <c r="F37" s="872">
        <v>0.19002008095112541</v>
      </c>
    </row>
    <row r="38" spans="2:6" s="590" customFormat="1" ht="16.5" customHeight="1" x14ac:dyDescent="0.25">
      <c r="B38" s="1077"/>
      <c r="D38" s="603" t="s">
        <v>500</v>
      </c>
      <c r="E38" s="604" t="s">
        <v>501</v>
      </c>
      <c r="F38" s="872">
        <v>0.17796593750900983</v>
      </c>
    </row>
    <row r="39" spans="2:6" s="590" customFormat="1" ht="16.5" customHeight="1" x14ac:dyDescent="0.25">
      <c r="B39" s="1077"/>
      <c r="C39" s="590" t="s">
        <v>502</v>
      </c>
      <c r="D39" s="603" t="s">
        <v>503</v>
      </c>
      <c r="E39" s="604" t="s">
        <v>504</v>
      </c>
      <c r="F39" s="872">
        <v>0.111885776300972</v>
      </c>
    </row>
    <row r="40" spans="2:6" s="590" customFormat="1" ht="16.5" customHeight="1" x14ac:dyDescent="0.25">
      <c r="B40" s="1077"/>
      <c r="D40" s="603" t="s">
        <v>505</v>
      </c>
      <c r="E40" s="604" t="s">
        <v>506</v>
      </c>
      <c r="F40" s="872">
        <v>0.15748589047864414</v>
      </c>
    </row>
    <row r="41" spans="2:6" s="590" customFormat="1" ht="16.5" customHeight="1" x14ac:dyDescent="0.25">
      <c r="B41" s="1077"/>
      <c r="D41" s="603" t="s">
        <v>507</v>
      </c>
      <c r="E41" s="604" t="s">
        <v>508</v>
      </c>
      <c r="F41" s="872">
        <v>0.23744988373027134</v>
      </c>
    </row>
    <row r="42" spans="2:6" s="590" customFormat="1" ht="16.5" customHeight="1" x14ac:dyDescent="0.25">
      <c r="B42" s="1077"/>
      <c r="D42" s="603" t="s">
        <v>509</v>
      </c>
      <c r="E42" s="604" t="s">
        <v>510</v>
      </c>
      <c r="F42" s="872">
        <v>0.32517694760546278</v>
      </c>
    </row>
    <row r="43" spans="2:6" s="590" customFormat="1" ht="16.5" customHeight="1" x14ac:dyDescent="0.25">
      <c r="B43" s="1077"/>
      <c r="C43" s="590" t="s">
        <v>511</v>
      </c>
      <c r="D43" s="603" t="s">
        <v>512</v>
      </c>
      <c r="E43" s="604" t="s">
        <v>513</v>
      </c>
      <c r="F43" s="872">
        <v>0.40951538371023122</v>
      </c>
    </row>
    <row r="44" spans="2:6" s="590" customFormat="1" ht="16.5" customHeight="1" x14ac:dyDescent="0.25">
      <c r="B44" s="1077"/>
      <c r="D44" s="603" t="s">
        <v>514</v>
      </c>
      <c r="E44" s="604" t="s">
        <v>515</v>
      </c>
      <c r="F44" s="872">
        <v>0.38736428025928205</v>
      </c>
    </row>
    <row r="45" spans="2:6" s="590" customFormat="1" ht="16.5" customHeight="1" x14ac:dyDescent="0.25">
      <c r="B45" s="1077"/>
      <c r="D45" s="603" t="s">
        <v>516</v>
      </c>
      <c r="E45" s="604" t="s">
        <v>517</v>
      </c>
      <c r="F45" s="872">
        <v>0.48626734764503032</v>
      </c>
    </row>
    <row r="46" spans="2:6" s="590" customFormat="1" ht="16.5" customHeight="1" x14ac:dyDescent="0.25">
      <c r="B46" s="1077"/>
      <c r="D46" s="603" t="s">
        <v>518</v>
      </c>
      <c r="E46" s="604" t="s">
        <v>519</v>
      </c>
      <c r="F46" s="872">
        <v>0.47353770346581348</v>
      </c>
    </row>
    <row r="47" spans="2:6" s="590" customFormat="1" ht="16.5" customHeight="1" x14ac:dyDescent="0.25">
      <c r="B47" s="1077"/>
      <c r="C47" s="590" t="s">
        <v>520</v>
      </c>
      <c r="D47" s="603" t="s">
        <v>521</v>
      </c>
      <c r="E47" s="604" t="s">
        <v>522</v>
      </c>
      <c r="F47" s="872">
        <v>0.5486951972884323</v>
      </c>
    </row>
    <row r="48" spans="2:6" s="590" customFormat="1" ht="16.5" customHeight="1" x14ac:dyDescent="0.25">
      <c r="B48" s="1077"/>
      <c r="D48" s="603" t="s">
        <v>523</v>
      </c>
      <c r="E48" s="604" t="s">
        <v>524</v>
      </c>
      <c r="F48" s="872">
        <v>0.54993062764663458</v>
      </c>
    </row>
    <row r="49" spans="2:6" s="590" customFormat="1" ht="16.5" customHeight="1" x14ac:dyDescent="0.25">
      <c r="B49" s="1077"/>
      <c r="D49" s="603" t="s">
        <v>525</v>
      </c>
      <c r="E49" s="604" t="s">
        <v>526</v>
      </c>
      <c r="F49" s="872">
        <v>0.57200155162989508</v>
      </c>
    </row>
    <row r="50" spans="2:6" s="590" customFormat="1" ht="16.5" customHeight="1" x14ac:dyDescent="0.25">
      <c r="B50" s="1077"/>
      <c r="D50" s="603" t="s">
        <v>527</v>
      </c>
      <c r="E50" s="604" t="s">
        <v>528</v>
      </c>
      <c r="F50" s="872">
        <v>0.54178550129792991</v>
      </c>
    </row>
    <row r="51" spans="2:6" s="590" customFormat="1" ht="17.100000000000001" customHeight="1" thickBot="1" x14ac:dyDescent="0.3">
      <c r="B51" s="1078"/>
      <c r="C51" s="605"/>
      <c r="D51" s="606" t="s">
        <v>529</v>
      </c>
      <c r="E51" s="607" t="s">
        <v>530</v>
      </c>
      <c r="F51" s="873">
        <v>0.60610901804803474</v>
      </c>
    </row>
    <row r="52" spans="2:6" s="590" customFormat="1" x14ac:dyDescent="0.25">
      <c r="B52" s="1079">
        <v>2021</v>
      </c>
      <c r="C52" s="590" t="s">
        <v>531</v>
      </c>
      <c r="D52" s="608" t="s">
        <v>532</v>
      </c>
      <c r="E52" s="609" t="s">
        <v>533</v>
      </c>
      <c r="F52" s="874">
        <v>0.62275608531157089</v>
      </c>
    </row>
    <row r="53" spans="2:6" s="590" customFormat="1" x14ac:dyDescent="0.25">
      <c r="B53" s="1080"/>
      <c r="D53" s="603" t="s">
        <v>534</v>
      </c>
      <c r="E53" s="604" t="s">
        <v>535</v>
      </c>
      <c r="F53" s="872">
        <v>0.57342475170772333</v>
      </c>
    </row>
    <row r="54" spans="2:6" s="590" customFormat="1" x14ac:dyDescent="0.25">
      <c r="B54" s="1080"/>
      <c r="D54" s="603" t="s">
        <v>536</v>
      </c>
      <c r="E54" s="604" t="s">
        <v>537</v>
      </c>
      <c r="F54" s="872">
        <v>0.53854411511416733</v>
      </c>
    </row>
    <row r="55" spans="2:6" s="590" customFormat="1" x14ac:dyDescent="0.25">
      <c r="B55" s="1080"/>
      <c r="D55" s="603" t="s">
        <v>538</v>
      </c>
      <c r="E55" s="604" t="s">
        <v>539</v>
      </c>
      <c r="F55" s="872">
        <v>0.54108112891185112</v>
      </c>
    </row>
    <row r="56" spans="2:6" s="590" customFormat="1" x14ac:dyDescent="0.25">
      <c r="B56" s="1080"/>
      <c r="C56" s="590" t="s">
        <v>426</v>
      </c>
      <c r="D56" s="603" t="s">
        <v>540</v>
      </c>
      <c r="E56" s="604" t="s">
        <v>541</v>
      </c>
      <c r="F56" s="872">
        <v>0.59620484702588961</v>
      </c>
    </row>
    <row r="57" spans="2:6" s="590" customFormat="1" x14ac:dyDescent="0.25">
      <c r="B57" s="1080"/>
      <c r="D57" s="603" t="s">
        <v>542</v>
      </c>
      <c r="E57" s="604" t="s">
        <v>543</v>
      </c>
      <c r="F57" s="872">
        <v>0.54196957138649504</v>
      </c>
    </row>
    <row r="58" spans="2:6" s="590" customFormat="1" x14ac:dyDescent="0.25">
      <c r="B58" s="1080"/>
      <c r="D58" s="603" t="s">
        <v>427</v>
      </c>
      <c r="E58" s="604" t="s">
        <v>544</v>
      </c>
      <c r="F58" s="872">
        <v>0.52258822480479961</v>
      </c>
    </row>
    <row r="59" spans="2:6" s="590" customFormat="1" x14ac:dyDescent="0.25">
      <c r="B59" s="1080"/>
      <c r="D59" s="603" t="s">
        <v>429</v>
      </c>
      <c r="E59" s="604" t="s">
        <v>545</v>
      </c>
      <c r="F59" s="872">
        <v>0.58656948594270031</v>
      </c>
    </row>
    <row r="60" spans="2:6" s="590" customFormat="1" x14ac:dyDescent="0.25">
      <c r="B60" s="1080"/>
      <c r="C60" s="590" t="s">
        <v>433</v>
      </c>
      <c r="D60" s="603" t="s">
        <v>431</v>
      </c>
      <c r="E60" s="604" t="s">
        <v>546</v>
      </c>
      <c r="F60" s="872">
        <v>0.56841198854486374</v>
      </c>
    </row>
    <row r="61" spans="2:6" s="590" customFormat="1" x14ac:dyDescent="0.25">
      <c r="B61" s="1080"/>
      <c r="D61" s="603" t="s">
        <v>434</v>
      </c>
      <c r="E61" s="604" t="s">
        <v>547</v>
      </c>
      <c r="F61" s="872">
        <v>0.58242021100644137</v>
      </c>
    </row>
    <row r="62" spans="2:6" s="590" customFormat="1" x14ac:dyDescent="0.25">
      <c r="B62" s="1080"/>
      <c r="D62" s="603" t="s">
        <v>436</v>
      </c>
      <c r="E62" s="604" t="s">
        <v>548</v>
      </c>
      <c r="F62" s="872">
        <v>0.64809962424464074</v>
      </c>
    </row>
    <row r="63" spans="2:6" s="590" customFormat="1" x14ac:dyDescent="0.25">
      <c r="B63" s="1080"/>
      <c r="D63" s="603" t="s">
        <v>438</v>
      </c>
      <c r="E63" s="604" t="s">
        <v>549</v>
      </c>
      <c r="F63" s="872">
        <v>0.5276655532874952</v>
      </c>
    </row>
    <row r="64" spans="2:6" s="590" customFormat="1" x14ac:dyDescent="0.25">
      <c r="B64" s="1080"/>
      <c r="D64" s="603" t="s">
        <v>440</v>
      </c>
      <c r="E64" s="604" t="s">
        <v>550</v>
      </c>
      <c r="F64" s="872">
        <v>0.66897010303618565</v>
      </c>
    </row>
    <row r="65" spans="2:6" s="590" customFormat="1" x14ac:dyDescent="0.25">
      <c r="B65" s="1080"/>
      <c r="C65" s="590" t="s">
        <v>444</v>
      </c>
      <c r="D65" s="603" t="s">
        <v>442</v>
      </c>
      <c r="E65" s="604" t="s">
        <v>551</v>
      </c>
      <c r="F65" s="872">
        <v>0.64778635194490131</v>
      </c>
    </row>
    <row r="66" spans="2:6" s="590" customFormat="1" x14ac:dyDescent="0.25">
      <c r="B66" s="1080"/>
      <c r="D66" s="603" t="s">
        <v>445</v>
      </c>
      <c r="E66" s="604" t="s">
        <v>552</v>
      </c>
      <c r="F66" s="872">
        <v>0.59396517087216905</v>
      </c>
    </row>
    <row r="67" spans="2:6" s="590" customFormat="1" x14ac:dyDescent="0.25">
      <c r="B67" s="1080"/>
      <c r="D67" s="603" t="s">
        <v>447</v>
      </c>
      <c r="E67" s="604" t="s">
        <v>553</v>
      </c>
      <c r="F67" s="872">
        <v>0.67003011542003299</v>
      </c>
    </row>
    <row r="68" spans="2:6" s="590" customFormat="1" x14ac:dyDescent="0.25">
      <c r="B68" s="1080"/>
      <c r="D68" s="603" t="s">
        <v>449</v>
      </c>
      <c r="E68" s="604" t="s">
        <v>554</v>
      </c>
      <c r="F68" s="872">
        <v>0.53729528482633915</v>
      </c>
    </row>
    <row r="69" spans="2:6" s="590" customFormat="1" x14ac:dyDescent="0.25">
      <c r="B69" s="1080"/>
      <c r="C69" s="590" t="s">
        <v>453</v>
      </c>
      <c r="D69" s="603" t="s">
        <v>451</v>
      </c>
      <c r="E69" s="604" t="s">
        <v>555</v>
      </c>
      <c r="F69" s="872">
        <v>0.49274487272873796</v>
      </c>
    </row>
    <row r="70" spans="2:6" s="590" customFormat="1" x14ac:dyDescent="0.25">
      <c r="B70" s="1080"/>
      <c r="D70" s="603" t="s">
        <v>454</v>
      </c>
      <c r="E70" s="604" t="s">
        <v>556</v>
      </c>
      <c r="F70" s="872">
        <v>0.55479975021482186</v>
      </c>
    </row>
    <row r="71" spans="2:6" s="590" customFormat="1" x14ac:dyDescent="0.25">
      <c r="B71" s="1080"/>
      <c r="D71" s="603" t="s">
        <v>456</v>
      </c>
      <c r="E71" s="604" t="s">
        <v>557</v>
      </c>
      <c r="F71" s="872">
        <v>0.46943096159913178</v>
      </c>
    </row>
    <row r="72" spans="2:6" s="590" customFormat="1" x14ac:dyDescent="0.25">
      <c r="B72" s="1080"/>
      <c r="D72" s="603" t="s">
        <v>458</v>
      </c>
      <c r="E72" s="604" t="s">
        <v>558</v>
      </c>
      <c r="F72" s="872">
        <v>0.36158448020582434</v>
      </c>
    </row>
    <row r="73" spans="2:6" s="590" customFormat="1" x14ac:dyDescent="0.25">
      <c r="B73" s="1080"/>
      <c r="C73" s="590" t="s">
        <v>462</v>
      </c>
      <c r="D73" s="603" t="s">
        <v>460</v>
      </c>
      <c r="E73" s="604" t="s">
        <v>559</v>
      </c>
      <c r="F73" s="872">
        <v>0.3161779949552887</v>
      </c>
    </row>
    <row r="74" spans="2:6" s="590" customFormat="1" x14ac:dyDescent="0.25">
      <c r="B74" s="1080"/>
      <c r="D74" s="603" t="s">
        <v>463</v>
      </c>
      <c r="E74" s="604" t="s">
        <v>560</v>
      </c>
      <c r="F74" s="872">
        <v>0.33011356759001809</v>
      </c>
    </row>
    <row r="75" spans="2:6" s="590" customFormat="1" x14ac:dyDescent="0.25">
      <c r="B75" s="1080"/>
      <c r="D75" s="603" t="s">
        <v>465</v>
      </c>
      <c r="E75" s="604" t="s">
        <v>561</v>
      </c>
      <c r="F75" s="872">
        <v>0.26603346123990479</v>
      </c>
    </row>
    <row r="76" spans="2:6" s="590" customFormat="1" x14ac:dyDescent="0.25">
      <c r="B76" s="1080"/>
      <c r="D76" s="603" t="s">
        <v>467</v>
      </c>
      <c r="E76" s="604" t="s">
        <v>562</v>
      </c>
      <c r="F76" s="872">
        <v>0.23204093942160517</v>
      </c>
    </row>
    <row r="77" spans="2:6" s="590" customFormat="1" x14ac:dyDescent="0.25">
      <c r="B77" s="1080"/>
      <c r="D77" s="603" t="s">
        <v>469</v>
      </c>
      <c r="E77" s="604" t="s">
        <v>563</v>
      </c>
      <c r="F77" s="872">
        <v>0.1895624897812479</v>
      </c>
    </row>
    <row r="78" spans="2:6" s="590" customFormat="1" x14ac:dyDescent="0.25">
      <c r="B78" s="1080"/>
      <c r="C78" s="590" t="s">
        <v>473</v>
      </c>
      <c r="D78" s="603" t="s">
        <v>471</v>
      </c>
      <c r="E78" s="604" t="s">
        <v>564</v>
      </c>
      <c r="F78" s="872">
        <v>0.15495981553384058</v>
      </c>
    </row>
    <row r="79" spans="2:6" s="590" customFormat="1" x14ac:dyDescent="0.25">
      <c r="B79" s="1080"/>
      <c r="D79" s="603" t="s">
        <v>474</v>
      </c>
      <c r="E79" s="604" t="s">
        <v>565</v>
      </c>
      <c r="F79" s="872">
        <v>0.20886259911896582</v>
      </c>
    </row>
    <row r="80" spans="2:6" s="590" customFormat="1" x14ac:dyDescent="0.25">
      <c r="B80" s="1080"/>
      <c r="D80" s="603" t="s">
        <v>476</v>
      </c>
      <c r="E80" s="604" t="s">
        <v>566</v>
      </c>
      <c r="F80" s="872">
        <v>0.13591742688612904</v>
      </c>
    </row>
    <row r="81" spans="2:6" s="590" customFormat="1" x14ac:dyDescent="0.25">
      <c r="B81" s="1080"/>
      <c r="D81" s="603" t="s">
        <v>478</v>
      </c>
      <c r="E81" s="604" t="s">
        <v>567</v>
      </c>
      <c r="F81" s="872">
        <v>0.11483499089430561</v>
      </c>
    </row>
    <row r="82" spans="2:6" s="590" customFormat="1" x14ac:dyDescent="0.25">
      <c r="B82" s="1080"/>
      <c r="C82" s="590" t="s">
        <v>482</v>
      </c>
      <c r="D82" s="603" t="s">
        <v>480</v>
      </c>
      <c r="E82" s="604" t="s">
        <v>568</v>
      </c>
      <c r="F82" s="872">
        <v>0.13048197006605797</v>
      </c>
    </row>
    <row r="83" spans="2:6" s="590" customFormat="1" x14ac:dyDescent="0.25">
      <c r="B83" s="1080"/>
      <c r="D83" s="603" t="s">
        <v>483</v>
      </c>
      <c r="E83" s="604" t="s">
        <v>569</v>
      </c>
      <c r="F83" s="872">
        <v>3.1372339833470153E-2</v>
      </c>
    </row>
    <row r="84" spans="2:6" s="590" customFormat="1" x14ac:dyDescent="0.25">
      <c r="B84" s="1080"/>
      <c r="D84" s="603" t="s">
        <v>485</v>
      </c>
      <c r="E84" s="604" t="s">
        <v>570</v>
      </c>
      <c r="F84" s="872">
        <v>0.18361877990947045</v>
      </c>
    </row>
    <row r="85" spans="2:6" s="590" customFormat="1" x14ac:dyDescent="0.25">
      <c r="B85" s="1080"/>
      <c r="D85" s="603" t="s">
        <v>487</v>
      </c>
      <c r="E85" s="604" t="s">
        <v>571</v>
      </c>
      <c r="F85" s="872">
        <v>0.40961773722858891</v>
      </c>
    </row>
    <row r="86" spans="2:6" s="590" customFormat="1" x14ac:dyDescent="0.25">
      <c r="B86" s="1080"/>
      <c r="D86" s="603" t="s">
        <v>489</v>
      </c>
      <c r="E86" s="604" t="s">
        <v>572</v>
      </c>
      <c r="F86" s="872">
        <v>0.30145385833796112</v>
      </c>
    </row>
    <row r="87" spans="2:6" s="590" customFormat="1" x14ac:dyDescent="0.25">
      <c r="B87" s="1080"/>
      <c r="C87" s="590" t="s">
        <v>491</v>
      </c>
      <c r="D87" s="603" t="s">
        <v>492</v>
      </c>
      <c r="E87" s="604" t="s">
        <v>573</v>
      </c>
      <c r="F87" s="872">
        <v>0.4650965959450527</v>
      </c>
    </row>
    <row r="88" spans="2:6" s="590" customFormat="1" x14ac:dyDescent="0.25">
      <c r="B88" s="1080"/>
      <c r="D88" s="603" t="s">
        <v>494</v>
      </c>
      <c r="E88" s="604" t="s">
        <v>574</v>
      </c>
      <c r="F88" s="872">
        <v>0.72231595938312354</v>
      </c>
    </row>
    <row r="89" spans="2:6" s="590" customFormat="1" x14ac:dyDescent="0.25">
      <c r="B89" s="1080"/>
      <c r="D89" s="603" t="s">
        <v>496</v>
      </c>
      <c r="E89" s="604" t="s">
        <v>575</v>
      </c>
      <c r="F89" s="872">
        <v>0.65225683478995666</v>
      </c>
    </row>
    <row r="90" spans="2:6" s="590" customFormat="1" x14ac:dyDescent="0.25">
      <c r="B90" s="1080"/>
      <c r="D90" s="603" t="s">
        <v>498</v>
      </c>
      <c r="E90" s="604" t="s">
        <v>576</v>
      </c>
      <c r="F90" s="872">
        <v>0.76008655008716464</v>
      </c>
    </row>
    <row r="91" spans="2:6" s="590" customFormat="1" x14ac:dyDescent="0.25">
      <c r="B91" s="1080"/>
      <c r="C91" s="590" t="s">
        <v>502</v>
      </c>
      <c r="D91" s="603" t="s">
        <v>500</v>
      </c>
      <c r="E91" s="604" t="s">
        <v>577</v>
      </c>
      <c r="F91" s="872">
        <v>0.45437490123545327</v>
      </c>
    </row>
    <row r="92" spans="2:6" s="590" customFormat="1" x14ac:dyDescent="0.25">
      <c r="B92" s="1080"/>
      <c r="D92" s="603" t="s">
        <v>503</v>
      </c>
      <c r="E92" s="604" t="s">
        <v>578</v>
      </c>
      <c r="F92" s="872">
        <v>0.68549258278848613</v>
      </c>
    </row>
    <row r="93" spans="2:6" s="590" customFormat="1" x14ac:dyDescent="0.25">
      <c r="B93" s="1080"/>
      <c r="D93" s="603" t="s">
        <v>505</v>
      </c>
      <c r="E93" s="604" t="s">
        <v>579</v>
      </c>
      <c r="F93" s="872">
        <v>0.8325280480804591</v>
      </c>
    </row>
    <row r="94" spans="2:6" s="590" customFormat="1" x14ac:dyDescent="0.25">
      <c r="B94" s="1080"/>
      <c r="D94" s="603" t="s">
        <v>507</v>
      </c>
      <c r="E94" s="604" t="s">
        <v>580</v>
      </c>
      <c r="F94" s="872">
        <v>0.69449667423820649</v>
      </c>
    </row>
    <row r="95" spans="2:6" s="590" customFormat="1" x14ac:dyDescent="0.25">
      <c r="B95" s="1080"/>
      <c r="C95" s="590" t="s">
        <v>511</v>
      </c>
      <c r="D95" s="603" t="s">
        <v>509</v>
      </c>
      <c r="E95" s="604" t="s">
        <v>581</v>
      </c>
      <c r="F95" s="872">
        <v>0.8362865356713457</v>
      </c>
    </row>
    <row r="96" spans="2:6" s="590" customFormat="1" x14ac:dyDescent="0.25">
      <c r="B96" s="1080"/>
      <c r="D96" s="603" t="s">
        <v>512</v>
      </c>
      <c r="E96" s="604" t="s">
        <v>582</v>
      </c>
      <c r="F96" s="872">
        <v>0.49468487575185011</v>
      </c>
    </row>
    <row r="97" spans="2:6" s="590" customFormat="1" x14ac:dyDescent="0.25">
      <c r="B97" s="1080"/>
      <c r="D97" s="603" t="s">
        <v>514</v>
      </c>
      <c r="E97" s="604" t="s">
        <v>583</v>
      </c>
      <c r="F97" s="872">
        <v>0.65216779546017145</v>
      </c>
    </row>
    <row r="98" spans="2:6" s="590" customFormat="1" x14ac:dyDescent="0.25">
      <c r="B98" s="1080"/>
      <c r="D98" s="603" t="s">
        <v>516</v>
      </c>
      <c r="E98" s="604" t="s">
        <v>584</v>
      </c>
      <c r="F98" s="872">
        <v>0.75382037076020636</v>
      </c>
    </row>
    <row r="99" spans="2:6" s="590" customFormat="1" x14ac:dyDescent="0.25">
      <c r="B99" s="1080"/>
      <c r="D99" s="603" t="s">
        <v>518</v>
      </c>
      <c r="E99" s="604" t="s">
        <v>585</v>
      </c>
      <c r="F99" s="872">
        <v>0.87285451071957898</v>
      </c>
    </row>
    <row r="100" spans="2:6" s="590" customFormat="1" x14ac:dyDescent="0.25">
      <c r="B100" s="1080"/>
      <c r="C100" s="590" t="s">
        <v>520</v>
      </c>
      <c r="D100" s="603" t="s">
        <v>521</v>
      </c>
      <c r="E100" s="604" t="s">
        <v>586</v>
      </c>
      <c r="F100" s="872">
        <v>0.88082915063209377</v>
      </c>
    </row>
    <row r="101" spans="2:6" s="590" customFormat="1" x14ac:dyDescent="0.25">
      <c r="B101" s="1080"/>
      <c r="D101" s="603" t="s">
        <v>523</v>
      </c>
      <c r="E101" s="604" t="s">
        <v>587</v>
      </c>
      <c r="F101" s="872">
        <v>0.90886320069733673</v>
      </c>
    </row>
    <row r="102" spans="2:6" s="590" customFormat="1" x14ac:dyDescent="0.25">
      <c r="B102" s="1080"/>
      <c r="D102" s="603" t="s">
        <v>525</v>
      </c>
      <c r="E102" s="604" t="s">
        <v>588</v>
      </c>
      <c r="F102" s="872">
        <v>0.72020126997642675</v>
      </c>
    </row>
    <row r="103" spans="2:6" s="590" customFormat="1" ht="16.5" thickBot="1" x14ac:dyDescent="0.3">
      <c r="B103" s="1081"/>
      <c r="D103" s="610" t="s">
        <v>527</v>
      </c>
      <c r="E103" s="611" t="s">
        <v>589</v>
      </c>
      <c r="F103" s="875">
        <v>0.69038230364991826</v>
      </c>
    </row>
    <row r="104" spans="2:6" s="590" customFormat="1" x14ac:dyDescent="0.25">
      <c r="B104" s="1079">
        <v>2022</v>
      </c>
      <c r="C104" s="600" t="s">
        <v>531</v>
      </c>
      <c r="D104" s="601" t="s">
        <v>532</v>
      </c>
      <c r="E104" s="602" t="s">
        <v>590</v>
      </c>
      <c r="F104" s="871">
        <v>1.0250945422399971</v>
      </c>
    </row>
    <row r="105" spans="2:6" s="590" customFormat="1" x14ac:dyDescent="0.25">
      <c r="B105" s="1080"/>
      <c r="D105" s="603" t="s">
        <v>534</v>
      </c>
      <c r="E105" s="604" t="s">
        <v>591</v>
      </c>
      <c r="F105" s="872">
        <v>0.90044991162148913</v>
      </c>
    </row>
    <row r="106" spans="2:6" s="590" customFormat="1" x14ac:dyDescent="0.25">
      <c r="B106" s="1080"/>
      <c r="D106" s="603" t="s">
        <v>536</v>
      </c>
      <c r="E106" s="604" t="s">
        <v>592</v>
      </c>
      <c r="F106" s="872">
        <v>1.0701524417460639</v>
      </c>
    </row>
    <row r="107" spans="2:6" s="590" customFormat="1" x14ac:dyDescent="0.25">
      <c r="B107" s="1080"/>
      <c r="D107" s="603" t="s">
        <v>538</v>
      </c>
      <c r="E107" s="604" t="s">
        <v>593</v>
      </c>
      <c r="F107" s="872">
        <v>0.64861416017809326</v>
      </c>
    </row>
    <row r="108" spans="2:6" s="590" customFormat="1" x14ac:dyDescent="0.25">
      <c r="B108" s="1080"/>
      <c r="C108" s="590" t="s">
        <v>426</v>
      </c>
      <c r="D108" s="603" t="s">
        <v>540</v>
      </c>
      <c r="E108" s="604" t="s">
        <v>594</v>
      </c>
      <c r="F108" s="872">
        <v>0.79977789916134789</v>
      </c>
    </row>
    <row r="109" spans="2:6" s="590" customFormat="1" x14ac:dyDescent="0.25">
      <c r="B109" s="1080"/>
      <c r="D109" s="603" t="s">
        <v>542</v>
      </c>
      <c r="E109" s="604" t="s">
        <v>595</v>
      </c>
      <c r="F109" s="872">
        <v>0.89209683817994068</v>
      </c>
    </row>
    <row r="110" spans="2:6" s="590" customFormat="1" x14ac:dyDescent="0.25">
      <c r="B110" s="1080"/>
      <c r="D110" s="603" t="s">
        <v>427</v>
      </c>
      <c r="E110" s="604" t="s">
        <v>596</v>
      </c>
      <c r="F110" s="872">
        <v>1.1056501575893376</v>
      </c>
    </row>
    <row r="111" spans="2:6" s="590" customFormat="1" x14ac:dyDescent="0.25">
      <c r="B111" s="1080"/>
      <c r="D111" s="603" t="s">
        <v>429</v>
      </c>
      <c r="E111" s="604" t="s">
        <v>597</v>
      </c>
      <c r="F111" s="872">
        <v>0.90460081176864438</v>
      </c>
    </row>
    <row r="112" spans="2:6" s="590" customFormat="1" x14ac:dyDescent="0.25">
      <c r="B112" s="1080"/>
      <c r="C112" s="590" t="s">
        <v>433</v>
      </c>
      <c r="D112" s="603" t="s">
        <v>431</v>
      </c>
      <c r="E112" s="604" t="s">
        <v>598</v>
      </c>
      <c r="F112" s="872">
        <v>0.93056524261954343</v>
      </c>
    </row>
    <row r="113" spans="2:6" s="590" customFormat="1" x14ac:dyDescent="0.25">
      <c r="B113" s="1080"/>
      <c r="D113" s="603" t="s">
        <v>434</v>
      </c>
      <c r="E113" s="604" t="s">
        <v>599</v>
      </c>
      <c r="F113" s="872">
        <v>0.91602276262858373</v>
      </c>
    </row>
    <row r="114" spans="2:6" s="590" customFormat="1" x14ac:dyDescent="0.25">
      <c r="B114" s="1080"/>
      <c r="D114" s="603" t="s">
        <v>436</v>
      </c>
      <c r="E114" s="604" t="s">
        <v>600</v>
      </c>
      <c r="F114" s="872">
        <v>1.0123123745933178</v>
      </c>
    </row>
    <row r="115" spans="2:6" s="590" customFormat="1" x14ac:dyDescent="0.25">
      <c r="B115" s="1080"/>
      <c r="D115" s="603" t="s">
        <v>438</v>
      </c>
      <c r="E115" s="604" t="s">
        <v>601</v>
      </c>
      <c r="F115" s="872">
        <v>0.58398470186320417</v>
      </c>
    </row>
    <row r="116" spans="2:6" s="590" customFormat="1" x14ac:dyDescent="0.25">
      <c r="B116" s="1080"/>
      <c r="D116" s="603" t="s">
        <v>440</v>
      </c>
      <c r="E116" s="604" t="s">
        <v>602</v>
      </c>
      <c r="F116" s="872">
        <v>1.0580154057597104</v>
      </c>
    </row>
    <row r="117" spans="2:6" s="590" customFormat="1" x14ac:dyDescent="0.25">
      <c r="B117" s="1080"/>
      <c r="C117" s="590" t="s">
        <v>444</v>
      </c>
      <c r="D117" s="603" t="s">
        <v>442</v>
      </c>
      <c r="E117" s="604" t="s">
        <v>603</v>
      </c>
      <c r="F117" s="872">
        <v>0.90373195591461208</v>
      </c>
    </row>
    <row r="118" spans="2:6" s="590" customFormat="1" x14ac:dyDescent="0.25">
      <c r="B118" s="1080"/>
      <c r="D118" s="603" t="s">
        <v>445</v>
      </c>
      <c r="E118" s="604" t="s">
        <v>604</v>
      </c>
      <c r="F118" s="872">
        <v>0.75757072959091942</v>
      </c>
    </row>
    <row r="119" spans="2:6" s="590" customFormat="1" x14ac:dyDescent="0.25">
      <c r="B119" s="1080"/>
      <c r="D119" s="603" t="s">
        <v>447</v>
      </c>
      <c r="E119" s="604" t="s">
        <v>605</v>
      </c>
      <c r="F119" s="872">
        <v>0.8456412950455926</v>
      </c>
    </row>
    <row r="120" spans="2:6" s="590" customFormat="1" x14ac:dyDescent="0.25">
      <c r="B120" s="1080"/>
      <c r="D120" s="603" t="s">
        <v>449</v>
      </c>
      <c r="E120" s="604" t="s">
        <v>606</v>
      </c>
      <c r="F120" s="872">
        <v>0.98875317392283102</v>
      </c>
    </row>
    <row r="121" spans="2:6" s="590" customFormat="1" x14ac:dyDescent="0.25">
      <c r="B121" s="1080"/>
      <c r="C121" s="590" t="s">
        <v>453</v>
      </c>
      <c r="D121" s="603" t="s">
        <v>451</v>
      </c>
      <c r="E121" s="604" t="s">
        <v>607</v>
      </c>
      <c r="F121" s="872">
        <v>1.0730883687778199</v>
      </c>
    </row>
    <row r="122" spans="2:6" s="590" customFormat="1" x14ac:dyDescent="0.25">
      <c r="B122" s="1080"/>
      <c r="D122" s="603" t="s">
        <v>454</v>
      </c>
      <c r="E122" s="604" t="s">
        <v>608</v>
      </c>
      <c r="F122" s="872">
        <v>0.68289817616970361</v>
      </c>
    </row>
    <row r="123" spans="2:6" s="590" customFormat="1" x14ac:dyDescent="0.25">
      <c r="B123" s="1080"/>
      <c r="D123" s="603" t="s">
        <v>456</v>
      </c>
      <c r="E123" s="604" t="s">
        <v>609</v>
      </c>
      <c r="F123" s="872">
        <v>0.67274847028754159</v>
      </c>
    </row>
    <row r="124" spans="2:6" s="590" customFormat="1" x14ac:dyDescent="0.25">
      <c r="B124" s="1080"/>
      <c r="D124" s="603" t="s">
        <v>458</v>
      </c>
      <c r="E124" s="604" t="s">
        <v>610</v>
      </c>
      <c r="F124" s="872">
        <v>0.53065061038415962</v>
      </c>
    </row>
    <row r="125" spans="2:6" s="590" customFormat="1" x14ac:dyDescent="0.25">
      <c r="B125" s="1080"/>
      <c r="C125" s="590" t="s">
        <v>462</v>
      </c>
      <c r="D125" s="603" t="s">
        <v>460</v>
      </c>
      <c r="E125" s="604" t="s">
        <v>611</v>
      </c>
      <c r="F125" s="872">
        <v>0.49490395930562597</v>
      </c>
    </row>
    <row r="126" spans="2:6" s="590" customFormat="1" x14ac:dyDescent="0.25">
      <c r="B126" s="1080"/>
      <c r="D126" s="603" t="s">
        <v>463</v>
      </c>
      <c r="E126" s="604" t="s">
        <v>612</v>
      </c>
      <c r="F126" s="872">
        <v>0.42324112913582224</v>
      </c>
    </row>
    <row r="127" spans="2:6" s="590" customFormat="1" x14ac:dyDescent="0.25">
      <c r="B127" s="1080"/>
      <c r="D127" s="603" t="s">
        <v>465</v>
      </c>
      <c r="E127" s="604" t="s">
        <v>613</v>
      </c>
      <c r="F127" s="872">
        <v>0.39978075505988736</v>
      </c>
    </row>
    <row r="128" spans="2:6" s="590" customFormat="1" x14ac:dyDescent="0.25">
      <c r="B128" s="1080"/>
      <c r="D128" s="603" t="s">
        <v>467</v>
      </c>
      <c r="E128" s="604" t="s">
        <v>614</v>
      </c>
      <c r="F128" s="872">
        <v>0.41727028239561142</v>
      </c>
    </row>
    <row r="129" spans="2:6" s="590" customFormat="1" x14ac:dyDescent="0.25">
      <c r="B129" s="1080"/>
      <c r="D129" s="603" t="s">
        <v>469</v>
      </c>
      <c r="E129" s="604" t="s">
        <v>615</v>
      </c>
      <c r="F129" s="872">
        <v>0.42423709075593485</v>
      </c>
    </row>
    <row r="130" spans="2:6" s="590" customFormat="1" x14ac:dyDescent="0.25">
      <c r="B130" s="1080"/>
      <c r="C130" s="590" t="s">
        <v>473</v>
      </c>
      <c r="D130" s="603" t="s">
        <v>471</v>
      </c>
      <c r="E130" s="604" t="s">
        <v>616</v>
      </c>
      <c r="F130" s="872">
        <v>0.38122616918617314</v>
      </c>
    </row>
    <row r="131" spans="2:6" s="590" customFormat="1" x14ac:dyDescent="0.25">
      <c r="B131" s="1080"/>
      <c r="D131" s="603" t="s">
        <v>474</v>
      </c>
      <c r="E131" s="604" t="s">
        <v>617</v>
      </c>
      <c r="F131" s="872">
        <v>0.32902051314191488</v>
      </c>
    </row>
    <row r="132" spans="2:6" s="590" customFormat="1" x14ac:dyDescent="0.25">
      <c r="B132" s="1080"/>
      <c r="D132" s="603" t="s">
        <v>476</v>
      </c>
      <c r="E132" s="604" t="s">
        <v>618</v>
      </c>
      <c r="F132" s="872">
        <v>0.31535543240327596</v>
      </c>
    </row>
    <row r="133" spans="2:6" s="590" customFormat="1" x14ac:dyDescent="0.25">
      <c r="B133" s="1080"/>
      <c r="D133" s="603" t="s">
        <v>478</v>
      </c>
      <c r="E133" s="604" t="s">
        <v>619</v>
      </c>
      <c r="F133" s="872">
        <v>0.31035501329522158</v>
      </c>
    </row>
    <row r="134" spans="2:6" s="590" customFormat="1" x14ac:dyDescent="0.25">
      <c r="B134" s="1080"/>
      <c r="C134" s="590" t="s">
        <v>482</v>
      </c>
      <c r="D134" s="603" t="s">
        <v>480</v>
      </c>
      <c r="E134" s="604" t="s">
        <v>620</v>
      </c>
      <c r="F134" s="872">
        <v>0.27296597964602332</v>
      </c>
    </row>
    <row r="135" spans="2:6" s="590" customFormat="1" x14ac:dyDescent="0.25">
      <c r="B135" s="1080"/>
      <c r="D135" s="603" t="s">
        <v>483</v>
      </c>
      <c r="E135" s="604" t="s">
        <v>621</v>
      </c>
      <c r="F135" s="872">
        <v>0.2313033875195751</v>
      </c>
    </row>
    <row r="136" spans="2:6" s="590" customFormat="1" x14ac:dyDescent="0.25">
      <c r="B136" s="1080"/>
      <c r="D136" s="603" t="s">
        <v>485</v>
      </c>
      <c r="E136" s="604" t="s">
        <v>622</v>
      </c>
      <c r="F136" s="872">
        <v>0.40076176834923027</v>
      </c>
    </row>
    <row r="137" spans="2:6" s="590" customFormat="1" x14ac:dyDescent="0.25">
      <c r="B137" s="1080"/>
      <c r="D137" s="603" t="s">
        <v>487</v>
      </c>
      <c r="E137" s="604" t="s">
        <v>623</v>
      </c>
      <c r="F137" s="872">
        <v>0.64372214544160899</v>
      </c>
    </row>
    <row r="138" spans="2:6" s="590" customFormat="1" x14ac:dyDescent="0.25">
      <c r="B138" s="1080"/>
      <c r="D138" s="603" t="s">
        <v>489</v>
      </c>
      <c r="E138" s="604" t="s">
        <v>624</v>
      </c>
      <c r="F138" s="872">
        <v>0.82249208303028754</v>
      </c>
    </row>
    <row r="139" spans="2:6" s="590" customFormat="1" x14ac:dyDescent="0.25">
      <c r="B139" s="1080"/>
      <c r="C139" s="590" t="s">
        <v>491</v>
      </c>
      <c r="D139" s="603" t="s">
        <v>492</v>
      </c>
      <c r="E139" s="604" t="s">
        <v>625</v>
      </c>
      <c r="F139" s="872">
        <v>0.84060758451024942</v>
      </c>
    </row>
    <row r="140" spans="2:6" s="590" customFormat="1" x14ac:dyDescent="0.25">
      <c r="B140" s="1080"/>
      <c r="D140" s="603" t="s">
        <v>494</v>
      </c>
      <c r="E140" s="604" t="s">
        <v>626</v>
      </c>
      <c r="F140" s="872">
        <v>0.94981860335462287</v>
      </c>
    </row>
    <row r="141" spans="2:6" s="590" customFormat="1" x14ac:dyDescent="0.25">
      <c r="B141" s="1080"/>
      <c r="D141" s="603" t="s">
        <v>496</v>
      </c>
      <c r="E141" s="604" t="s">
        <v>627</v>
      </c>
      <c r="F141" s="872">
        <v>0.61861214940614451</v>
      </c>
    </row>
    <row r="142" spans="2:6" s="590" customFormat="1" x14ac:dyDescent="0.25">
      <c r="B142" s="1080"/>
      <c r="D142" s="603" t="s">
        <v>498</v>
      </c>
      <c r="E142" s="604" t="s">
        <v>628</v>
      </c>
      <c r="F142" s="872">
        <v>0.74194563643255984</v>
      </c>
    </row>
    <row r="143" spans="2:6" s="590" customFormat="1" x14ac:dyDescent="0.25">
      <c r="B143" s="1080"/>
      <c r="C143" s="590" t="s">
        <v>502</v>
      </c>
      <c r="D143" s="603" t="s">
        <v>500</v>
      </c>
      <c r="E143" s="604" t="s">
        <v>629</v>
      </c>
      <c r="F143" s="872">
        <v>0.87554886949527766</v>
      </c>
    </row>
    <row r="144" spans="2:6" s="590" customFormat="1" x14ac:dyDescent="0.25">
      <c r="B144" s="1080"/>
      <c r="D144" s="603" t="s">
        <v>503</v>
      </c>
      <c r="E144" s="604" t="s">
        <v>630</v>
      </c>
      <c r="F144" s="872">
        <v>0.92052641630968579</v>
      </c>
    </row>
    <row r="145" spans="2:6" s="590" customFormat="1" x14ac:dyDescent="0.25">
      <c r="B145" s="1080"/>
      <c r="D145" s="603" t="s">
        <v>505</v>
      </c>
      <c r="E145" s="604" t="s">
        <v>631</v>
      </c>
      <c r="F145" s="872">
        <v>0.91402334160996701</v>
      </c>
    </row>
    <row r="146" spans="2:6" s="590" customFormat="1" x14ac:dyDescent="0.25">
      <c r="B146" s="1080"/>
      <c r="D146" s="603" t="s">
        <v>507</v>
      </c>
      <c r="E146" s="604" t="s">
        <v>632</v>
      </c>
      <c r="F146" s="872">
        <v>0.74518237392672493</v>
      </c>
    </row>
    <row r="147" spans="2:6" s="590" customFormat="1" x14ac:dyDescent="0.25">
      <c r="B147" s="1080"/>
      <c r="C147" s="590" t="s">
        <v>511</v>
      </c>
      <c r="D147" s="603" t="s">
        <v>509</v>
      </c>
      <c r="E147" s="604" t="s">
        <v>633</v>
      </c>
      <c r="F147" s="872">
        <v>1.0193043236670887</v>
      </c>
    </row>
    <row r="148" spans="2:6" s="590" customFormat="1" x14ac:dyDescent="0.25">
      <c r="B148" s="1080"/>
      <c r="D148" s="603" t="s">
        <v>512</v>
      </c>
      <c r="E148" s="604" t="s">
        <v>634</v>
      </c>
      <c r="F148" s="872">
        <v>0.91312347509030611</v>
      </c>
    </row>
    <row r="149" spans="2:6" s="590" customFormat="1" x14ac:dyDescent="0.25">
      <c r="B149" s="1080"/>
      <c r="D149" s="603" t="s">
        <v>514</v>
      </c>
      <c r="E149" s="604" t="s">
        <v>635</v>
      </c>
      <c r="F149" s="872">
        <v>0.7200862135777808</v>
      </c>
    </row>
    <row r="150" spans="2:6" s="590" customFormat="1" x14ac:dyDescent="0.25">
      <c r="B150" s="1080"/>
      <c r="D150" s="603" t="s">
        <v>516</v>
      </c>
      <c r="E150" s="604" t="s">
        <v>636</v>
      </c>
      <c r="F150" s="872">
        <v>0.66928093607507233</v>
      </c>
    </row>
    <row r="151" spans="2:6" s="590" customFormat="1" x14ac:dyDescent="0.25">
      <c r="B151" s="1080"/>
      <c r="D151" s="603" t="s">
        <v>518</v>
      </c>
      <c r="E151" s="604" t="s">
        <v>637</v>
      </c>
      <c r="F151" s="872">
        <v>0.72898082978492096</v>
      </c>
    </row>
    <row r="152" spans="2:6" s="590" customFormat="1" x14ac:dyDescent="0.25">
      <c r="B152" s="1080"/>
      <c r="C152" s="590" t="s">
        <v>520</v>
      </c>
      <c r="D152" s="603" t="s">
        <v>521</v>
      </c>
      <c r="E152" s="604" t="s">
        <v>638</v>
      </c>
      <c r="F152" s="872">
        <v>0.72756548393596432</v>
      </c>
    </row>
    <row r="153" spans="2:6" s="590" customFormat="1" x14ac:dyDescent="0.25">
      <c r="B153" s="1080"/>
      <c r="D153" s="603" t="s">
        <v>523</v>
      </c>
      <c r="E153" s="604" t="s">
        <v>639</v>
      </c>
      <c r="F153" s="872">
        <v>0.73107100538311176</v>
      </c>
    </row>
    <row r="154" spans="2:6" s="590" customFormat="1" x14ac:dyDescent="0.25">
      <c r="B154" s="1080"/>
      <c r="D154" s="603" t="s">
        <v>525</v>
      </c>
      <c r="E154" s="604" t="s">
        <v>640</v>
      </c>
      <c r="F154" s="872">
        <v>0.59180017922570272</v>
      </c>
    </row>
    <row r="155" spans="2:6" s="590" customFormat="1" x14ac:dyDescent="0.25">
      <c r="B155" s="1082"/>
      <c r="D155" s="610" t="s">
        <v>527</v>
      </c>
      <c r="E155" s="611" t="s">
        <v>641</v>
      </c>
      <c r="F155" s="875">
        <v>0.65123817978350007</v>
      </c>
    </row>
    <row r="156" spans="2:6" s="590" customFormat="1" x14ac:dyDescent="0.25">
      <c r="B156" s="1083">
        <v>2023</v>
      </c>
      <c r="C156" s="695" t="s">
        <v>531</v>
      </c>
      <c r="D156" s="696" t="s">
        <v>532</v>
      </c>
      <c r="E156" s="604" t="s">
        <v>700</v>
      </c>
      <c r="F156" s="876">
        <v>1.0417211046117569</v>
      </c>
    </row>
    <row r="157" spans="2:6" s="590" customFormat="1" x14ac:dyDescent="0.25">
      <c r="B157" s="1084"/>
      <c r="D157" s="696" t="s">
        <v>534</v>
      </c>
      <c r="E157" s="604" t="s">
        <v>701</v>
      </c>
      <c r="F157" s="876">
        <v>0.98209663249945511</v>
      </c>
    </row>
    <row r="158" spans="2:6" x14ac:dyDescent="0.25">
      <c r="B158" s="1084"/>
      <c r="D158" s="696" t="s">
        <v>536</v>
      </c>
      <c r="E158" s="604" t="s">
        <v>702</v>
      </c>
      <c r="F158" s="876">
        <v>0.95276414845790813</v>
      </c>
    </row>
    <row r="159" spans="2:6" x14ac:dyDescent="0.25">
      <c r="B159" s="1084"/>
      <c r="D159" s="696" t="s">
        <v>538</v>
      </c>
      <c r="E159" s="604" t="s">
        <v>703</v>
      </c>
      <c r="F159" s="876">
        <v>0.99564662499512024</v>
      </c>
    </row>
    <row r="160" spans="2:6" x14ac:dyDescent="0.25">
      <c r="B160" s="1084"/>
      <c r="C160" s="589" t="s">
        <v>426</v>
      </c>
      <c r="D160" s="696" t="s">
        <v>540</v>
      </c>
      <c r="E160" s="604" t="s">
        <v>704</v>
      </c>
      <c r="F160" s="876">
        <v>1.024566636302688</v>
      </c>
    </row>
    <row r="161" spans="2:6" x14ac:dyDescent="0.25">
      <c r="B161" s="1084"/>
      <c r="D161" s="696" t="s">
        <v>542</v>
      </c>
      <c r="E161" s="604" t="s">
        <v>705</v>
      </c>
      <c r="F161" s="876">
        <v>0.82426962646193402</v>
      </c>
    </row>
    <row r="162" spans="2:6" x14ac:dyDescent="0.25">
      <c r="B162" s="1084"/>
      <c r="D162" s="696" t="s">
        <v>427</v>
      </c>
      <c r="E162" s="604" t="s">
        <v>706</v>
      </c>
      <c r="F162" s="876">
        <v>0.95363788486247192</v>
      </c>
    </row>
    <row r="163" spans="2:6" x14ac:dyDescent="0.25">
      <c r="B163" s="1084"/>
      <c r="D163" s="696" t="s">
        <v>429</v>
      </c>
      <c r="E163" s="604" t="s">
        <v>707</v>
      </c>
      <c r="F163" s="876">
        <v>1.1153240504296305</v>
      </c>
    </row>
    <row r="164" spans="2:6" x14ac:dyDescent="0.25">
      <c r="B164" s="1084"/>
      <c r="C164" s="589" t="s">
        <v>433</v>
      </c>
      <c r="D164" s="696" t="s">
        <v>431</v>
      </c>
      <c r="E164" s="604" t="s">
        <v>708</v>
      </c>
      <c r="F164" s="876">
        <v>1.0692954606411753</v>
      </c>
    </row>
    <row r="165" spans="2:6" x14ac:dyDescent="0.25">
      <c r="B165" s="1084"/>
      <c r="D165" s="696" t="s">
        <v>434</v>
      </c>
      <c r="E165" s="604" t="s">
        <v>709</v>
      </c>
      <c r="F165" s="876">
        <v>1.1740403323363775</v>
      </c>
    </row>
    <row r="166" spans="2:6" x14ac:dyDescent="0.25">
      <c r="B166" s="1084"/>
      <c r="D166" s="696" t="s">
        <v>436</v>
      </c>
      <c r="E166" s="604" t="s">
        <v>710</v>
      </c>
      <c r="F166" s="876">
        <v>1.2280621752995595</v>
      </c>
    </row>
    <row r="167" spans="2:6" x14ac:dyDescent="0.25">
      <c r="B167" s="1084"/>
      <c r="D167" s="696" t="s">
        <v>438</v>
      </c>
      <c r="E167" s="604" t="s">
        <v>711</v>
      </c>
      <c r="F167" s="876">
        <v>0.68773189632099707</v>
      </c>
    </row>
    <row r="168" spans="2:6" x14ac:dyDescent="0.25">
      <c r="B168" s="1084"/>
      <c r="D168" s="696" t="s">
        <v>440</v>
      </c>
      <c r="E168" s="604" t="s">
        <v>712</v>
      </c>
      <c r="F168" s="876">
        <v>0.96064225084060317</v>
      </c>
    </row>
    <row r="169" spans="2:6" x14ac:dyDescent="0.25">
      <c r="B169" s="1084"/>
      <c r="C169" s="589" t="s">
        <v>444</v>
      </c>
      <c r="D169" s="696" t="s">
        <v>442</v>
      </c>
      <c r="E169" s="848" t="s">
        <v>840</v>
      </c>
      <c r="F169" s="872">
        <v>0.70869307465136722</v>
      </c>
    </row>
    <row r="170" spans="2:6" x14ac:dyDescent="0.25">
      <c r="B170" s="1084"/>
      <c r="D170" s="696" t="s">
        <v>445</v>
      </c>
      <c r="E170" s="848" t="s">
        <v>841</v>
      </c>
      <c r="F170" s="872">
        <v>1.2853305577476157</v>
      </c>
    </row>
    <row r="171" spans="2:6" x14ac:dyDescent="0.25">
      <c r="B171" s="1084"/>
      <c r="D171" s="696" t="s">
        <v>447</v>
      </c>
      <c r="E171" s="848" t="s">
        <v>842</v>
      </c>
      <c r="F171" s="872">
        <v>1.133873026882656</v>
      </c>
    </row>
    <row r="172" spans="2:6" x14ac:dyDescent="0.25">
      <c r="B172" s="1084"/>
      <c r="D172" s="696" t="s">
        <v>449</v>
      </c>
      <c r="E172" s="848" t="s">
        <v>843</v>
      </c>
      <c r="F172" s="872">
        <v>0.88199649529598134</v>
      </c>
    </row>
    <row r="173" spans="2:6" x14ac:dyDescent="0.25">
      <c r="B173" s="1084"/>
      <c r="C173" s="589" t="s">
        <v>453</v>
      </c>
      <c r="D173" s="696" t="s">
        <v>451</v>
      </c>
      <c r="E173" s="848" t="s">
        <v>844</v>
      </c>
      <c r="F173" s="872">
        <v>0.94937748307415692</v>
      </c>
    </row>
    <row r="174" spans="2:6" x14ac:dyDescent="0.25">
      <c r="B174" s="1084"/>
      <c r="D174" s="696" t="s">
        <v>454</v>
      </c>
      <c r="E174" s="848" t="s">
        <v>845</v>
      </c>
      <c r="F174" s="872">
        <v>1.0411347625358842</v>
      </c>
    </row>
    <row r="175" spans="2:6" x14ac:dyDescent="0.25">
      <c r="B175" s="1084"/>
      <c r="D175" s="696" t="s">
        <v>456</v>
      </c>
      <c r="E175" s="848" t="s">
        <v>846</v>
      </c>
      <c r="F175" s="872">
        <v>1.2569247732497473</v>
      </c>
    </row>
    <row r="176" spans="2:6" x14ac:dyDescent="0.25">
      <c r="B176" s="1084"/>
      <c r="D176" s="696" t="s">
        <v>458</v>
      </c>
      <c r="E176" s="848" t="s">
        <v>847</v>
      </c>
      <c r="F176" s="872">
        <v>0.81646167553044235</v>
      </c>
    </row>
    <row r="177" spans="2:6" x14ac:dyDescent="0.25">
      <c r="B177" s="1084"/>
      <c r="D177" s="696" t="s">
        <v>460</v>
      </c>
      <c r="E177" s="848" t="s">
        <v>848</v>
      </c>
      <c r="F177" s="872">
        <v>0.79138630484646122</v>
      </c>
    </row>
    <row r="178" spans="2:6" x14ac:dyDescent="0.25">
      <c r="B178" s="1084"/>
      <c r="C178" s="589" t="s">
        <v>462</v>
      </c>
      <c r="D178" s="696" t="s">
        <v>463</v>
      </c>
      <c r="E178" s="848" t="s">
        <v>851</v>
      </c>
      <c r="F178" s="872">
        <v>0.68879369881624619</v>
      </c>
    </row>
    <row r="179" spans="2:6" x14ac:dyDescent="0.25">
      <c r="B179" s="1084"/>
      <c r="D179" s="696" t="s">
        <v>465</v>
      </c>
      <c r="E179" s="848" t="s">
        <v>849</v>
      </c>
      <c r="F179" s="872">
        <v>0.67360384400975715</v>
      </c>
    </row>
    <row r="180" spans="2:6" x14ac:dyDescent="0.25">
      <c r="B180" s="1084"/>
      <c r="D180" s="696" t="s">
        <v>467</v>
      </c>
      <c r="E180" s="848" t="s">
        <v>850</v>
      </c>
      <c r="F180" s="872">
        <v>0.50460560199612914</v>
      </c>
    </row>
    <row r="181" spans="2:6" x14ac:dyDescent="0.25">
      <c r="B181" s="1084"/>
      <c r="D181" s="696" t="s">
        <v>469</v>
      </c>
      <c r="E181" s="848" t="s">
        <v>852</v>
      </c>
      <c r="F181" s="872">
        <v>0.42979813961604296</v>
      </c>
    </row>
    <row r="182" spans="2:6" x14ac:dyDescent="0.25">
      <c r="B182" s="1084"/>
      <c r="D182" s="603" t="s">
        <v>471</v>
      </c>
      <c r="E182" s="848" t="s">
        <v>894</v>
      </c>
      <c r="F182" s="943">
        <v>0.40817190223985439</v>
      </c>
    </row>
    <row r="183" spans="2:6" x14ac:dyDescent="0.25">
      <c r="B183" s="1084"/>
      <c r="D183" s="603" t="s">
        <v>474</v>
      </c>
      <c r="E183" s="848" t="s">
        <v>895</v>
      </c>
      <c r="F183" s="943">
        <v>0.35782091848234759</v>
      </c>
    </row>
    <row r="184" spans="2:6" x14ac:dyDescent="0.25">
      <c r="B184" s="1084"/>
      <c r="C184" s="589" t="s">
        <v>473</v>
      </c>
      <c r="D184" s="603" t="s">
        <v>476</v>
      </c>
      <c r="E184" s="848" t="s">
        <v>897</v>
      </c>
      <c r="F184" s="943">
        <v>0.35458418712291329</v>
      </c>
    </row>
    <row r="185" spans="2:6" x14ac:dyDescent="0.25">
      <c r="B185" s="1084"/>
      <c r="D185" s="603" t="s">
        <v>478</v>
      </c>
      <c r="E185" s="848" t="s">
        <v>896</v>
      </c>
      <c r="F185" s="943">
        <v>0.35990979074418405</v>
      </c>
    </row>
    <row r="186" spans="2:6" x14ac:dyDescent="0.25">
      <c r="B186" s="1084"/>
      <c r="D186" s="603" t="s">
        <v>480</v>
      </c>
      <c r="E186" s="848" t="s">
        <v>898</v>
      </c>
      <c r="F186" s="943">
        <v>0.40072001652853756</v>
      </c>
    </row>
    <row r="187" spans="2:6" x14ac:dyDescent="0.25">
      <c r="B187" s="1084"/>
      <c r="D187" s="603" t="s">
        <v>483</v>
      </c>
      <c r="E187" s="848" t="s">
        <v>899</v>
      </c>
      <c r="F187" s="943">
        <v>0.295856395245919</v>
      </c>
    </row>
    <row r="188" spans="2:6" x14ac:dyDescent="0.25">
      <c r="B188" s="1084"/>
      <c r="C188" s="589" t="s">
        <v>482</v>
      </c>
      <c r="D188" s="603" t="s">
        <v>485</v>
      </c>
      <c r="E188" s="848" t="s">
        <v>900</v>
      </c>
      <c r="F188" s="943">
        <v>0.360584454791327</v>
      </c>
    </row>
    <row r="189" spans="2:6" x14ac:dyDescent="0.25">
      <c r="B189" s="1084"/>
      <c r="D189" s="603" t="s">
        <v>487</v>
      </c>
      <c r="E189" s="848" t="s">
        <v>901</v>
      </c>
      <c r="F189" s="943">
        <v>0.5742766662912101</v>
      </c>
    </row>
    <row r="190" spans="2:6" x14ac:dyDescent="0.25">
      <c r="B190" s="1084"/>
      <c r="D190" s="603" t="s">
        <v>489</v>
      </c>
      <c r="E190" s="848" t="s">
        <v>902</v>
      </c>
      <c r="F190" s="943">
        <v>0.79301719525038017</v>
      </c>
    </row>
    <row r="191" spans="2:6" x14ac:dyDescent="0.25">
      <c r="B191" s="1084"/>
      <c r="D191" s="603" t="s">
        <v>492</v>
      </c>
      <c r="E191" s="848" t="s">
        <v>903</v>
      </c>
      <c r="F191" s="943">
        <v>0.58417493157099987</v>
      </c>
    </row>
    <row r="192" spans="2:6" x14ac:dyDescent="0.25">
      <c r="B192" s="1084"/>
      <c r="C192" s="589" t="s">
        <v>491</v>
      </c>
      <c r="D192" s="603" t="s">
        <v>494</v>
      </c>
      <c r="E192" s="848" t="s">
        <v>904</v>
      </c>
      <c r="F192" s="943">
        <v>0.75960466047110731</v>
      </c>
    </row>
    <row r="193" spans="2:6" x14ac:dyDescent="0.25">
      <c r="B193" s="1084"/>
      <c r="D193" s="603" t="s">
        <v>496</v>
      </c>
      <c r="E193" s="848" t="s">
        <v>905</v>
      </c>
      <c r="F193" s="943">
        <v>1.0964109532958726</v>
      </c>
    </row>
    <row r="194" spans="2:6" x14ac:dyDescent="0.25">
      <c r="B194" s="1084"/>
      <c r="D194" s="603" t="s">
        <v>498</v>
      </c>
      <c r="E194" s="848" t="s">
        <v>906</v>
      </c>
      <c r="F194" s="943">
        <v>1.0425140660432484</v>
      </c>
    </row>
    <row r="195" spans="2:6" x14ac:dyDescent="0.25">
      <c r="B195" s="1084"/>
      <c r="C195" s="941"/>
      <c r="D195" s="603" t="s">
        <v>500</v>
      </c>
      <c r="E195" s="848" t="s">
        <v>1049</v>
      </c>
      <c r="F195" s="943">
        <v>1.0984925537388903</v>
      </c>
    </row>
    <row r="196" spans="2:6" x14ac:dyDescent="0.25">
      <c r="B196" s="1084"/>
      <c r="C196" s="941" t="s">
        <v>502</v>
      </c>
      <c r="D196" s="603" t="s">
        <v>503</v>
      </c>
      <c r="E196" s="848" t="s">
        <v>1050</v>
      </c>
      <c r="F196" s="943">
        <v>0.74474193187291537</v>
      </c>
    </row>
    <row r="197" spans="2:6" x14ac:dyDescent="0.25">
      <c r="B197" s="1084"/>
      <c r="C197" s="941"/>
      <c r="D197" s="603" t="s">
        <v>505</v>
      </c>
      <c r="E197" s="848" t="s">
        <v>1051</v>
      </c>
      <c r="F197" s="943">
        <v>1.0498800403006281</v>
      </c>
    </row>
    <row r="198" spans="2:6" x14ac:dyDescent="0.25">
      <c r="B198" s="1084"/>
      <c r="C198" s="941"/>
      <c r="D198" s="603" t="s">
        <v>507</v>
      </c>
      <c r="E198" s="848" t="s">
        <v>1016</v>
      </c>
      <c r="F198" s="943">
        <v>1.4826182404192505</v>
      </c>
    </row>
    <row r="199" spans="2:6" x14ac:dyDescent="0.25">
      <c r="B199" s="1084"/>
      <c r="C199" s="941"/>
      <c r="D199" s="603" t="s">
        <v>509</v>
      </c>
      <c r="E199" s="848" t="s">
        <v>1028</v>
      </c>
      <c r="F199" s="943">
        <v>1.0517834154947463</v>
      </c>
    </row>
    <row r="200" spans="2:6" x14ac:dyDescent="0.25">
      <c r="B200" s="1084"/>
      <c r="C200" s="941" t="s">
        <v>511</v>
      </c>
      <c r="D200" s="603" t="s">
        <v>512</v>
      </c>
      <c r="E200" s="848" t="s">
        <v>1017</v>
      </c>
      <c r="F200" s="943">
        <v>1.1924196136775682</v>
      </c>
    </row>
    <row r="201" spans="2:6" x14ac:dyDescent="0.25">
      <c r="B201" s="1084"/>
      <c r="C201" s="941"/>
      <c r="D201" s="603" t="s">
        <v>514</v>
      </c>
      <c r="E201" s="848" t="s">
        <v>1018</v>
      </c>
      <c r="F201" s="943">
        <v>0.74323176360552823</v>
      </c>
    </row>
    <row r="202" spans="2:6" x14ac:dyDescent="0.25">
      <c r="B202" s="1084"/>
      <c r="C202" s="941"/>
      <c r="D202" s="603" t="s">
        <v>516</v>
      </c>
      <c r="E202" s="848" t="s">
        <v>1019</v>
      </c>
      <c r="F202" s="943">
        <v>1.0245149275991583</v>
      </c>
    </row>
    <row r="203" spans="2:6" x14ac:dyDescent="0.25">
      <c r="B203" s="1084"/>
      <c r="C203" s="941"/>
      <c r="D203" s="603" t="s">
        <v>518</v>
      </c>
      <c r="E203" s="848" t="s">
        <v>1020</v>
      </c>
      <c r="F203" s="943">
        <v>1.1532086578042091</v>
      </c>
    </row>
    <row r="204" spans="2:6" x14ac:dyDescent="0.25">
      <c r="B204" s="1084"/>
      <c r="C204" s="941" t="s">
        <v>520</v>
      </c>
      <c r="D204" s="603" t="s">
        <v>521</v>
      </c>
      <c r="E204" s="848" t="s">
        <v>1052</v>
      </c>
      <c r="F204" s="943">
        <v>1.0042375793799418</v>
      </c>
    </row>
    <row r="205" spans="2:6" x14ac:dyDescent="0.25">
      <c r="B205" s="1084"/>
      <c r="C205" s="941"/>
      <c r="D205" s="603" t="s">
        <v>523</v>
      </c>
      <c r="E205" s="848" t="s">
        <v>1022</v>
      </c>
      <c r="F205" s="943">
        <v>1.1542694186682116</v>
      </c>
    </row>
    <row r="206" spans="2:6" x14ac:dyDescent="0.25">
      <c r="B206" s="1084"/>
      <c r="C206" s="941"/>
      <c r="D206" s="603" t="s">
        <v>525</v>
      </c>
      <c r="E206" s="848" t="s">
        <v>1023</v>
      </c>
      <c r="F206" s="943">
        <v>0.76744391994362227</v>
      </c>
    </row>
    <row r="207" spans="2:6" x14ac:dyDescent="0.25">
      <c r="B207" s="1085"/>
      <c r="C207" s="942"/>
      <c r="D207" s="603" t="s">
        <v>527</v>
      </c>
      <c r="E207" s="848" t="s">
        <v>1024</v>
      </c>
      <c r="F207" s="943">
        <v>0.84962232889375744</v>
      </c>
    </row>
  </sheetData>
  <mergeCells count="4">
    <mergeCell ref="B6:B51"/>
    <mergeCell ref="B52:B103"/>
    <mergeCell ref="B104:B155"/>
    <mergeCell ref="B156:B207"/>
  </mergeCells>
  <phoneticPr fontId="83" type="noConversion"/>
  <dataValidations disablePrompts="1" count="1">
    <dataValidation type="decimal" allowBlank="1" showInputMessage="1" showErrorMessage="1" errorTitle="Messaggio" error="Il valore inserito non è corretto. Inserire il valore percentuale richiesto." promptTitle="Messaggio" prompt="OBBLIGATORIO: Inserire la variazione percentuale rispetto alla settimana 7" sqref="F182:F188" xr:uid="{B05DF041-6E30-45BE-B413-87063E85E942}">
      <formula1>-100000</formula1>
      <formula2>100000</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5" ma:contentTypeDescription="Creare un nuovo documento." ma:contentTypeScope="" ma:versionID="d1050e5680fbb86b522ab33c3b46dc6d">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e74a5ac9865e8ea17aa61856890398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98C278-2EE3-40BF-82C8-3B97DF95A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3.xml><?xml version="1.0" encoding="utf-8"?>
<ds:datastoreItem xmlns:ds="http://schemas.openxmlformats.org/officeDocument/2006/customXml" ds:itemID="{933F3E3B-1077-4D26-B149-4E91F0B199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55</vt:i4>
      </vt:variant>
      <vt:variant>
        <vt:lpstr>Intervalli denominati</vt:lpstr>
      </vt:variant>
      <vt:variant>
        <vt:i4>2</vt:i4>
      </vt:variant>
    </vt:vector>
  </HeadingPairs>
  <TitlesOfParts>
    <vt:vector size="57" baseType="lpstr">
      <vt:lpstr>Indice-Index</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'1.9'!Area_stampa</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2024-04-30T14:34:09Z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